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ABELAS OFICIAIS\SMOP\2024 - Manual de Orientação de Formação de Preços\DIVULGAÇÃO\"/>
    </mc:Choice>
  </mc:AlternateContent>
  <xr:revisionPtr revIDLastSave="0" documentId="13_ncr:1_{E3EB6970-6125-41B2-8FF4-238A63892D20}" xr6:coauthVersionLast="47" xr6:coauthVersionMax="47" xr10:uidLastSave="{00000000-0000-0000-0000-000000000000}"/>
  <bookViews>
    <workbookView xWindow="-120" yWindow="-120" windowWidth="29040" windowHeight="15720" xr2:uid="{F8A8FE8E-50A7-4371-B148-B50DF97D4712}"/>
  </bookViews>
  <sheets>
    <sheet name="ALO" sheetId="1" r:id="rId1"/>
    <sheet name="INSTALAÇÃO DO CANTEIRO DA OBRA" sheetId="3" r:id="rId2"/>
    <sheet name="MOB., DESMOB. E TRANSPORTES" sheetId="4" r:id="rId3"/>
    <sheet name="MEMORIAS DE CÁLCUL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8" i="1" l="1"/>
  <c r="F167" i="1"/>
  <c r="F166" i="1"/>
  <c r="F165" i="1"/>
  <c r="F164" i="1"/>
  <c r="F163" i="1"/>
  <c r="F162" i="1"/>
  <c r="D160" i="1"/>
  <c r="D159" i="1"/>
  <c r="F157" i="1"/>
  <c r="F150" i="1"/>
  <c r="F149" i="1"/>
  <c r="F148" i="1"/>
  <c r="F147" i="1"/>
  <c r="F146" i="1"/>
  <c r="F145" i="1"/>
  <c r="F144" i="1"/>
  <c r="F142" i="1"/>
  <c r="F129" i="1"/>
  <c r="E158" i="1" l="1"/>
  <c r="F158" i="1" s="1"/>
  <c r="E143" i="1"/>
  <c r="F143" i="1" s="1"/>
  <c r="F151" i="1" s="1"/>
  <c r="F100" i="4"/>
  <c r="F261" i="4"/>
  <c r="F262" i="4"/>
  <c r="F254" i="4"/>
  <c r="F253" i="4"/>
  <c r="F255" i="4" s="1"/>
  <c r="F246" i="4"/>
  <c r="F245" i="4"/>
  <c r="F247" i="4" s="1"/>
  <c r="F238" i="4"/>
  <c r="F237" i="4"/>
  <c r="F230" i="4"/>
  <c r="F231" i="4" s="1"/>
  <c r="F223" i="4"/>
  <c r="F224" i="4" s="1"/>
  <c r="F216" i="4"/>
  <c r="F217" i="4" s="1"/>
  <c r="F209" i="4"/>
  <c r="F210" i="4" s="1"/>
  <c r="F202" i="4"/>
  <c r="F195" i="4"/>
  <c r="F188" i="4"/>
  <c r="F187" i="4"/>
  <c r="F180" i="4"/>
  <c r="F179" i="4"/>
  <c r="F172" i="4"/>
  <c r="F171" i="4"/>
  <c r="F164" i="4"/>
  <c r="F163" i="4"/>
  <c r="F156" i="4"/>
  <c r="F108" i="4"/>
  <c r="F109" i="4" s="1"/>
  <c r="F101" i="4"/>
  <c r="F93" i="4"/>
  <c r="F92" i="4"/>
  <c r="F85" i="4"/>
  <c r="F84" i="4"/>
  <c r="F77" i="4"/>
  <c r="F76" i="4"/>
  <c r="F69" i="4"/>
  <c r="F68" i="4"/>
  <c r="F61" i="4"/>
  <c r="F60" i="4"/>
  <c r="F62" i="4" s="1"/>
  <c r="F53" i="4"/>
  <c r="F52" i="4"/>
  <c r="F45" i="4"/>
  <c r="F44" i="4"/>
  <c r="F46" i="4" s="1"/>
  <c r="F37" i="4"/>
  <c r="F36" i="4"/>
  <c r="F38" i="4" s="1"/>
  <c r="F29" i="4"/>
  <c r="F28" i="4"/>
  <c r="F21" i="4"/>
  <c r="F20" i="4"/>
  <c r="F13" i="4"/>
  <c r="F12" i="4"/>
  <c r="F180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99" i="3"/>
  <c r="F98" i="3"/>
  <c r="F97" i="3"/>
  <c r="F96" i="3"/>
  <c r="F95" i="3"/>
  <c r="F94" i="3"/>
  <c r="F87" i="3"/>
  <c r="F79" i="3"/>
  <c r="F78" i="3"/>
  <c r="F77" i="3"/>
  <c r="F76" i="3"/>
  <c r="F75" i="3"/>
  <c r="F74" i="3"/>
  <c r="F73" i="3"/>
  <c r="F72" i="3"/>
  <c r="F71" i="3"/>
  <c r="F70" i="3"/>
  <c r="F69" i="3"/>
  <c r="F62" i="3"/>
  <c r="F61" i="3"/>
  <c r="F60" i="3"/>
  <c r="F59" i="3"/>
  <c r="F58" i="3"/>
  <c r="F57" i="3"/>
  <c r="F56" i="3"/>
  <c r="F55" i="3"/>
  <c r="F54" i="3"/>
  <c r="F53" i="3"/>
  <c r="F52" i="3"/>
  <c r="F45" i="3"/>
  <c r="F44" i="3"/>
  <c r="F43" i="3"/>
  <c r="F42" i="3"/>
  <c r="F41" i="3"/>
  <c r="F40" i="3"/>
  <c r="F39" i="3"/>
  <c r="F38" i="3"/>
  <c r="F31" i="3"/>
  <c r="F30" i="3"/>
  <c r="F29" i="3"/>
  <c r="F28" i="3"/>
  <c r="F27" i="3"/>
  <c r="F26" i="3"/>
  <c r="F25" i="3"/>
  <c r="F24" i="3"/>
  <c r="F17" i="3"/>
  <c r="F16" i="3"/>
  <c r="F15" i="3"/>
  <c r="F14" i="3"/>
  <c r="F13" i="3"/>
  <c r="F12" i="3"/>
  <c r="F135" i="1"/>
  <c r="F134" i="1"/>
  <c r="F133" i="1"/>
  <c r="F132" i="1"/>
  <c r="F131" i="1"/>
  <c r="F130" i="1"/>
  <c r="F124" i="1"/>
  <c r="F117" i="1"/>
  <c r="F116" i="1"/>
  <c r="F115" i="1"/>
  <c r="F114" i="1"/>
  <c r="F113" i="1"/>
  <c r="F112" i="1"/>
  <c r="F111" i="1"/>
  <c r="F109" i="1"/>
  <c r="E110" i="1" s="1"/>
  <c r="F102" i="1"/>
  <c r="F101" i="1"/>
  <c r="F100" i="1"/>
  <c r="F93" i="1"/>
  <c r="F86" i="1"/>
  <c r="F85" i="1"/>
  <c r="F84" i="1"/>
  <c r="F83" i="1"/>
  <c r="F82" i="1"/>
  <c r="F81" i="1"/>
  <c r="F74" i="1"/>
  <c r="F73" i="1"/>
  <c r="F66" i="1"/>
  <c r="F65" i="1"/>
  <c r="F58" i="1"/>
  <c r="F57" i="1"/>
  <c r="F50" i="1"/>
  <c r="F49" i="1"/>
  <c r="F42" i="1"/>
  <c r="F41" i="1"/>
  <c r="F34" i="1"/>
  <c r="F33" i="1"/>
  <c r="F32" i="1"/>
  <c r="F31" i="1"/>
  <c r="F30" i="1"/>
  <c r="F29" i="1"/>
  <c r="F28" i="1"/>
  <c r="F21" i="1"/>
  <c r="F20" i="1"/>
  <c r="F13" i="1"/>
  <c r="F12" i="1"/>
  <c r="F203" i="4"/>
  <c r="F196" i="4"/>
  <c r="F27" i="2"/>
  <c r="F189" i="4"/>
  <c r="F181" i="4"/>
  <c r="D156" i="4"/>
  <c r="D155" i="4"/>
  <c r="F155" i="4" s="1"/>
  <c r="D148" i="4"/>
  <c r="F148" i="4" s="1"/>
  <c r="D147" i="4"/>
  <c r="F147" i="4" s="1"/>
  <c r="D140" i="4"/>
  <c r="F140" i="4" s="1"/>
  <c r="D139" i="4"/>
  <c r="F139" i="4" s="1"/>
  <c r="D132" i="4"/>
  <c r="F132" i="4" s="1"/>
  <c r="D131" i="4"/>
  <c r="F131" i="4" s="1"/>
  <c r="D124" i="4"/>
  <c r="F124" i="4" s="1"/>
  <c r="D123" i="4"/>
  <c r="F123" i="4" s="1"/>
  <c r="D116" i="4"/>
  <c r="F116" i="4" s="1"/>
  <c r="D115" i="4"/>
  <c r="F115" i="4" s="1"/>
  <c r="D108" i="4"/>
  <c r="D189" i="3"/>
  <c r="F189" i="3" s="1"/>
  <c r="D181" i="3"/>
  <c r="F181" i="3" s="1"/>
  <c r="D188" i="3"/>
  <c r="F188" i="3" s="1"/>
  <c r="D180" i="3"/>
  <c r="D132" i="3"/>
  <c r="F132" i="3" s="1"/>
  <c r="D131" i="3"/>
  <c r="F131" i="3" s="1"/>
  <c r="D130" i="3"/>
  <c r="F130" i="3" s="1"/>
  <c r="D123" i="3"/>
  <c r="F123" i="3" s="1"/>
  <c r="D122" i="3"/>
  <c r="F122" i="3" s="1"/>
  <c r="D121" i="3"/>
  <c r="F121" i="3" s="1"/>
  <c r="D120" i="3"/>
  <c r="F120" i="3" s="1"/>
  <c r="D119" i="3"/>
  <c r="F119" i="3" s="1"/>
  <c r="D118" i="3"/>
  <c r="F118" i="3" s="1"/>
  <c r="D86" i="3"/>
  <c r="F86" i="3" s="1"/>
  <c r="D111" i="3"/>
  <c r="F111" i="3" s="1"/>
  <c r="D110" i="3"/>
  <c r="F110" i="3" s="1"/>
  <c r="D109" i="3"/>
  <c r="F109" i="3" s="1"/>
  <c r="D108" i="3"/>
  <c r="F108" i="3" s="1"/>
  <c r="D107" i="3"/>
  <c r="F107" i="3" s="1"/>
  <c r="D106" i="3"/>
  <c r="F106" i="3" s="1"/>
  <c r="E159" i="1" l="1"/>
  <c r="F159" i="1" s="1"/>
  <c r="E160" i="1" s="1"/>
  <c r="F160" i="1" s="1"/>
  <c r="E125" i="1"/>
  <c r="F173" i="4"/>
  <c r="F54" i="4"/>
  <c r="F70" i="4"/>
  <c r="F78" i="4"/>
  <c r="F263" i="4"/>
  <c r="F239" i="4"/>
  <c r="F86" i="4"/>
  <c r="F165" i="4"/>
  <c r="F157" i="4"/>
  <c r="F149" i="4"/>
  <c r="F141" i="4"/>
  <c r="F133" i="4"/>
  <c r="F125" i="4"/>
  <c r="F102" i="4"/>
  <c r="F117" i="4"/>
  <c r="F94" i="4"/>
  <c r="F22" i="4"/>
  <c r="F30" i="4"/>
  <c r="F14" i="4"/>
  <c r="F190" i="3"/>
  <c r="F182" i="3"/>
  <c r="F174" i="3"/>
  <c r="F153" i="3"/>
  <c r="F88" i="3"/>
  <c r="F112" i="3"/>
  <c r="F133" i="3"/>
  <c r="F124" i="3"/>
  <c r="F100" i="3"/>
  <c r="E161" i="1" l="1"/>
  <c r="F161" i="1" s="1"/>
  <c r="F169" i="1" s="1"/>
  <c r="F80" i="3"/>
  <c r="F46" i="3"/>
  <c r="F63" i="3"/>
  <c r="F32" i="3"/>
  <c r="F18" i="3"/>
  <c r="M10" i="2" l="1"/>
  <c r="N10" i="2" s="1"/>
  <c r="M9" i="2"/>
  <c r="N9" i="2" s="1"/>
  <c r="M8" i="2"/>
  <c r="N8" i="2" s="1"/>
  <c r="N7" i="2"/>
  <c r="G14" i="2"/>
  <c r="G13" i="2"/>
  <c r="G12" i="2"/>
  <c r="G11" i="2"/>
  <c r="G10" i="2"/>
  <c r="G16" i="2" s="1"/>
  <c r="G9" i="2"/>
  <c r="G8" i="2"/>
  <c r="G7" i="2"/>
  <c r="G6" i="2"/>
  <c r="G5" i="2"/>
  <c r="G21" i="2" l="1"/>
  <c r="O5" i="2" s="1"/>
  <c r="O6" i="2" s="1"/>
  <c r="M11" i="2" s="1"/>
  <c r="N11" i="2" s="1"/>
  <c r="G15" i="2"/>
  <c r="G18" i="2" s="1"/>
  <c r="G22" i="2"/>
  <c r="G23" i="2" s="1"/>
  <c r="N12" i="2"/>
  <c r="N13" i="2" s="1"/>
  <c r="G25" i="2"/>
  <c r="G24" i="2"/>
  <c r="G19" i="2"/>
  <c r="G17" i="2" l="1"/>
  <c r="F94" i="1" l="1"/>
  <c r="F43" i="1"/>
  <c r="F103" i="1" l="1"/>
  <c r="F87" i="1"/>
  <c r="F67" i="1"/>
  <c r="F75" i="1"/>
  <c r="F59" i="1"/>
  <c r="F51" i="1"/>
  <c r="F35" i="1"/>
  <c r="F22" i="1"/>
  <c r="F14" i="1" l="1"/>
  <c r="F110" i="1" l="1"/>
  <c r="F125" i="1" l="1"/>
  <c r="F118" i="1"/>
  <c r="E126" i="1" l="1"/>
  <c r="D126" i="1" l="1"/>
  <c r="F126" i="1" s="1"/>
  <c r="D127" i="1"/>
  <c r="E127" i="1" l="1"/>
  <c r="F127" i="1" l="1"/>
  <c r="E128" i="1" s="1"/>
  <c r="F128" i="1" l="1"/>
  <c r="F136" i="1" s="1"/>
</calcChain>
</file>

<file path=xl/sharedStrings.xml><?xml version="1.0" encoding="utf-8"?>
<sst xmlns="http://schemas.openxmlformats.org/spreadsheetml/2006/main" count="1469" uniqueCount="336">
  <si>
    <t>SEM DESONERAÇÃO</t>
  </si>
  <si>
    <t>Referência</t>
  </si>
  <si>
    <t>Descrição</t>
  </si>
  <si>
    <t>Unidade</t>
  </si>
  <si>
    <t>Coeficiente</t>
  </si>
  <si>
    <t>Custo unitário</t>
  </si>
  <si>
    <t>Custo total</t>
  </si>
  <si>
    <t>H</t>
  </si>
  <si>
    <t>TOTAL</t>
  </si>
  <si>
    <t>ALO-012</t>
  </si>
  <si>
    <t>CCT</t>
  </si>
  <si>
    <t>ENCARGO SOCIAL</t>
  </si>
  <si>
    <t>SINAPI</t>
  </si>
  <si>
    <t>VIGIA - SINTRAPAV</t>
  </si>
  <si>
    <t>ALIMENTACAO - HORISTA (COLETADO CAIXA - ENCARGOS COMPLEMENTARES)</t>
  </si>
  <si>
    <t>TRANSPORTE - HORISTA (COLETADO CAIXA - ENCARGOS COMPLEMENTARES)</t>
  </si>
  <si>
    <t>EXAMES - HORISTA (COLETADO CAIXA - ENCARGOS COMPLEMENTARES)</t>
  </si>
  <si>
    <t>SEGURO - HORISTA (COLETADO CAIXA - ENCARGOS COMPLEMENTARES)</t>
  </si>
  <si>
    <t>FERRAMENTAS - FAMILIA SERVENTE - HORISTA (ENCARGOS COMPLEMENTARES - COLETADO CAIXA)</t>
  </si>
  <si>
    <t>EPI - FAMILIA SERVENTE - HORISTA (ENCARGOS COMPLEMENTARES - COLETADO CAIXA)</t>
  </si>
  <si>
    <t>VIGIA DIURNO JORNADA 12 X 26 HORAS - EMPREGADO CONTRATADO PARA ZELAR PELA GUARDA DO PATRIMÔNIO E FISCALIZAR O LOCAL EM QUE SE ENCONTRA</t>
  </si>
  <si>
    <t>CURSO DE CAPACITAÇÃO PARA VIGIA (ENCARGOS COMPLEMENTARES) - HORISTA</t>
  </si>
  <si>
    <t>COM DESONERAÇÃO</t>
  </si>
  <si>
    <t>DATA</t>
  </si>
  <si>
    <t>ALO-013</t>
  </si>
  <si>
    <t>VIGIA NOTURNO JORNADA 12 X 26 HORAS - EMPREGADO CONTRATADO PARA ZELAR PELA GUARDA DO PATRIMÔNIO E FISCALIZAR O LOCAL EM QUE SE ENCONTRA</t>
  </si>
  <si>
    <t>LEGISLAÇÃO</t>
  </si>
  <si>
    <t>ADICIONAL NOTURNO (20% DA HORA DIURNA)</t>
  </si>
  <si>
    <t>REDUÇÃO DA HORA TRABALHADA (DE 60 MIN PARA 52,5 MIN)</t>
  </si>
  <si>
    <t>INDENIZAÇÃO INTRAJORNADA (50% DE UMA HORA NOTURNA)</t>
  </si>
  <si>
    <t>ADMINISTRAÇÃO LOCAL DA OBRA</t>
  </si>
  <si>
    <t>COMPOSIÇÃO DE CUSTOS UNITÁRIOS</t>
  </si>
  <si>
    <t>UNIDADE: H</t>
  </si>
  <si>
    <t>UNIDADE: MÊS</t>
  </si>
  <si>
    <t>VEÍCULO PARA FISCALIZAÇÃO DE OBRAS, INCLUINDO COMBUSTÍVEL, MANUTENÇÃO E SEGURO TOTAL</t>
  </si>
  <si>
    <t>ALO-001</t>
  </si>
  <si>
    <t>GASOLINA COMUM</t>
  </si>
  <si>
    <t>L</t>
  </si>
  <si>
    <t>MÊS</t>
  </si>
  <si>
    <t>LOCAÇÃO VEÍCULO PARA FISCALIZAÇÃO DE OBRAS (1.0 COM AR CONDICIONADO)</t>
  </si>
  <si>
    <t>COTAÇÃO 001</t>
  </si>
  <si>
    <t>ALO-002</t>
  </si>
  <si>
    <t>VEÍCULO UTILITÁRIO PEQUENO, INCLUINDO COMBUSTÍVEL, MANUTENÇÃO E SEGURO TOTAL</t>
  </si>
  <si>
    <t>COTAÇÃO 002</t>
  </si>
  <si>
    <t>LOCAÇÃO VEÍCULO UTILITÁRIO PEQUENO (SAVEIRO/MONTANA/ESTRADA)</t>
  </si>
  <si>
    <t>E9553</t>
  </si>
  <si>
    <t>E9552</t>
  </si>
  <si>
    <t>CHP</t>
  </si>
  <si>
    <t>ALO-003</t>
  </si>
  <si>
    <t>ESTAÇÃO TOTAL ELETRÔNICA</t>
  </si>
  <si>
    <t xml:space="preserve">NÍVEL ÓTICO </t>
  </si>
  <si>
    <t xml:space="preserve">TOPÓGRAFO C/ENC. SOCIAIS E COMPLEMENTARES </t>
  </si>
  <si>
    <t>AJUDANTE DE TOPOGRAFIA C/ENC. SOCIAIS E COMPLEMENTARES</t>
  </si>
  <si>
    <t>DESENHISTA/CADISTA C/ENC. SOCIAIS E COMPLEMENTARES</t>
  </si>
  <si>
    <t>ALO-004</t>
  </si>
  <si>
    <t>LOCAÇÃO DE EQUIPAMENTO DE TOPOGRAFIA</t>
  </si>
  <si>
    <t>ALO-005</t>
  </si>
  <si>
    <t>LOCAÇÃO DE SANITÁRIO QUÍMICO COM DUAS LIMPEZAS SEMANAIS</t>
  </si>
  <si>
    <t>COTAÇÃO 003</t>
  </si>
  <si>
    <t xml:space="preserve">SERVENTE C/ENC. SOCIAIS E COMPLEMENTARES </t>
  </si>
  <si>
    <t>ALO-006</t>
  </si>
  <si>
    <t>LOCAÇÃO DE CONTAINER PARA ESCRITÓRIO MEDINDO 2,30 X 6,00 M E ALTURA DE  2,50 M, COM 1 SANITÁRIO COMPLETO</t>
  </si>
  <si>
    <t xml:space="preserve">LOCAÇÃO DE CONTAINER 2,30  X  6,00 M, ALT. 2,50 M, COM 1 SANITÁRIO, PARA ESCRITÓRIO, COMPLETO, SEM DIVISÓRIAS INTERNAS       </t>
  </si>
  <si>
    <t>ALO-007</t>
  </si>
  <si>
    <t xml:space="preserve">LOCAÇÃO DE CONTAINER 2,30 X 4,30 M, ALT. 2,50 M, PARA SANITÁRIO, COM 3 BACIAS, 4 CHUVEIROS, 1 LAVATÓRIO E 1 MICTÓRIO  </t>
  </si>
  <si>
    <t>ALO-008</t>
  </si>
  <si>
    <t>LOCAÇÃO DE CONTAINER PARA DEPÓSITO MEDINDO 2,30 X 6,00 M E ALTURA DE  2,50 M</t>
  </si>
  <si>
    <t>LOCAÇÃO DE CONTAINER PARA SANITÁRIO E VESTIÁRIO MEDINDO 2,30 X 4,30 M E ALTURA DE  2,50 M, COM 3 BACIAS, 4 CHUVEIROS, 1 MICTÓRIO E  1 LAVATÓRIO</t>
  </si>
  <si>
    <t xml:space="preserve">LOCAÇÃO DE CONTAINER 2,30  X  6,00 M, ALT. 2,50 M, PARA ESCRITÓRIO, SEM DIVISÓRIAS INTERNAS E SEM SANITÁRIO    </t>
  </si>
  <si>
    <t>ALO-009</t>
  </si>
  <si>
    <t>CONSUMO DE ÁGUA E ESGOTO</t>
  </si>
  <si>
    <t>ALO-010</t>
  </si>
  <si>
    <t>CONSUMO DE ENERGIA</t>
  </si>
  <si>
    <t>SANEPAR 1</t>
  </si>
  <si>
    <t>SANEPAR 2</t>
  </si>
  <si>
    <t>SANEPAR 3</t>
  </si>
  <si>
    <t>SANEPAR 4</t>
  </si>
  <si>
    <t>SANEPAR 5</t>
  </si>
  <si>
    <t>SANEPAR 6</t>
  </si>
  <si>
    <t>ÁGUA E ESGOTO COMERCIAL (ATÉ 5M³)</t>
  </si>
  <si>
    <t>ÁGUA E ESGOTO COMERCIAL (DE 6 ATÉ 10M³)</t>
  </si>
  <si>
    <t>ÁGUA E ESGOTO COMERCIAL (DE 11 ATÉ 15M³)</t>
  </si>
  <si>
    <t>ÁGUA E ESGOTO COMERCIAL (DE 16 ATÉ 20M³)</t>
  </si>
  <si>
    <t>ÁGUA E ESGOTO COMERCIAL (DE 21 ATÉ 30M³)</t>
  </si>
  <si>
    <t>ÁGUA E ESGOTO COMERCIAL ( &gt; 30M³)</t>
  </si>
  <si>
    <t>UD</t>
  </si>
  <si>
    <t>M³</t>
  </si>
  <si>
    <t>COPEL</t>
  </si>
  <si>
    <t>CONSUMO DE ENERGIA ( TARIFA B3 - COMERCIAL )</t>
  </si>
  <si>
    <t>KWH</t>
  </si>
  <si>
    <t>ALO-011</t>
  </si>
  <si>
    <t>DESPESAS CORRENTES DO ESCRITÓRIO PARA 1 CONTAINER DE ESCRITÓRIO MEDINDO 2,30 X 6,00 M E ALTURA DE  2,50 M, COM 1 SANITÁRIO COMPLETO</t>
  </si>
  <si>
    <t>B8953</t>
  </si>
  <si>
    <t>B8959</t>
  </si>
  <si>
    <t>SMOP-004</t>
  </si>
  <si>
    <t>IPTU estimado para terreno de 500,00 m²</t>
  </si>
  <si>
    <t>Pesquisa expedita de valor de imóveis não edificados</t>
  </si>
  <si>
    <t>Atuba</t>
  </si>
  <si>
    <t>m²</t>
  </si>
  <si>
    <t>/m²</t>
  </si>
  <si>
    <t>Desprezado</t>
  </si>
  <si>
    <t>Bairro Alto</t>
  </si>
  <si>
    <t>Santa Cândida</t>
  </si>
  <si>
    <t>Pinheirinho</t>
  </si>
  <si>
    <t>Novo Mundo</t>
  </si>
  <si>
    <t>Cidade Industrial</t>
  </si>
  <si>
    <t>Campo Comprido</t>
  </si>
  <si>
    <t>Tarumã</t>
  </si>
  <si>
    <t>Cajuru</t>
  </si>
  <si>
    <t>Boqueirão</t>
  </si>
  <si>
    <t>Média</t>
  </si>
  <si>
    <t>Desvio Padrão</t>
  </si>
  <si>
    <t>Coef. variação</t>
  </si>
  <si>
    <t>&gt; 25,00%</t>
  </si>
  <si>
    <t>Máximo</t>
  </si>
  <si>
    <t>Mínimo</t>
  </si>
  <si>
    <t>Nova média</t>
  </si>
  <si>
    <t>&lt; 25,00%</t>
  </si>
  <si>
    <t>OK</t>
  </si>
  <si>
    <t xml:space="preserve">Lei Complementar Municipal Nº 136 de 08/12/2022 - c)Imóveis não Edificados - Demais Zonas, Eixos ou Setores EspeciaisUnidades </t>
  </si>
  <si>
    <t>Valor estimado para terreno hipotético com 500,00 m²</t>
  </si>
  <si>
    <t>Valor venal estimado do imóvel (aproximadamente 75%)</t>
  </si>
  <si>
    <t xml:space="preserve">Alíquota IPTU 0,50 % para </t>
  </si>
  <si>
    <t xml:space="preserve">Alíquota IPTU 0,63 % para </t>
  </si>
  <si>
    <t xml:space="preserve">Alíquota IPTU 0,75 % para </t>
  </si>
  <si>
    <t xml:space="preserve">Alíquota IPTU 0,88 % para </t>
  </si>
  <si>
    <t xml:space="preserve">Alíquota IPTU 1,00 % para </t>
  </si>
  <si>
    <t>Valor anual IPTU</t>
  </si>
  <si>
    <t>Valor mensal IPTU</t>
  </si>
  <si>
    <t>MOBILIÁRIO E EQUIPAMENTOS PARA ESCRITÓRIO</t>
  </si>
  <si>
    <t>CUSTOS DIVERSOS PARA ESCRITÓRIO</t>
  </si>
  <si>
    <t>IPTU ESTIMADO PARA TERRENO COM 500,00 M²</t>
  </si>
  <si>
    <t>OCUPANTE.MÊS</t>
  </si>
  <si>
    <t>INSTALAÇÃO DO CANTEIRO DA OBRA</t>
  </si>
  <si>
    <t>ICO-001</t>
  </si>
  <si>
    <t>CARPINTEIRO DE FORMAS C/ENC. SOCIAIS E COMPLEMENTARES</t>
  </si>
  <si>
    <t>PLACA DE OBRA EM CHAPA GALVANIZADA PINTADA</t>
  </si>
  <si>
    <t xml:space="preserve">PEÇA DE MADEIRA NAO APARELHADA 7,5 X 7,5 CM (3" X 3 ") PINUS, MISTA OU EQUIVALENTE DA REGIÃO    </t>
  </si>
  <si>
    <t xml:space="preserve">PREGO DE AÇO POLIDO COM CABECA 17 X 27 (2 1/2 X 11)   </t>
  </si>
  <si>
    <t xml:space="preserve">SARRAFO DE MADEIRA NÃO APARELHADA 2,5 X 7 CM, MACARANDUBA, ANGELIM OU EQUIVALENTE DA REGIÃO    </t>
  </si>
  <si>
    <t>M²</t>
  </si>
  <si>
    <t xml:space="preserve">M </t>
  </si>
  <si>
    <t>KG</t>
  </si>
  <si>
    <t>M</t>
  </si>
  <si>
    <t>PLACA DE OBRA EM CHAPA GALVANIZADA, INCLUSIVE ESTRUTURA DE MADEIRA</t>
  </si>
  <si>
    <t>UNIDADE: M²</t>
  </si>
  <si>
    <t>74209/001</t>
  </si>
  <si>
    <t>ICO-002</t>
  </si>
  <si>
    <t>PLACA DE SINALIZAÇÃO EM CHAPA DE MADEIRA COMPENSADA 12 MM, DIMENSÕES DE 1,00 X 1,00 M</t>
  </si>
  <si>
    <t>PINTOR C/ENC. SOCIAIS E COMPLEMENTARES</t>
  </si>
  <si>
    <t xml:space="preserve">CHAPA DE MADEIRA COMPENSADA PLASTIFICADA PARA FORMA DE CONCRETO, DE 2,20 X 1,10 M, E = 12 MM   </t>
  </si>
  <si>
    <t>FERRO CA-50 Ø 3/8"</t>
  </si>
  <si>
    <t xml:space="preserve">TINTA ESMALTE SINTETICO PREMIUM BRILHANTE             </t>
  </si>
  <si>
    <t xml:space="preserve">SOLVENTE DILUENTE A BASE DE AGUARRAS  </t>
  </si>
  <si>
    <t>ICO-003</t>
  </si>
  <si>
    <t>PLACA DE SINALIZAÇÃO EM CHAPA DE MADEIRA COMPENSADA 12 MM, DIMENSÕES DE 2,00 X 1,00 M</t>
  </si>
  <si>
    <t>CAVALETE DE SINALIZAÇÃO 1,00 X 1,00 M PINTADO COM COR BRANCO E LARANJA</t>
  </si>
  <si>
    <t>ICO-004</t>
  </si>
  <si>
    <t>UNIDADE: UD</t>
  </si>
  <si>
    <t>ICO-005</t>
  </si>
  <si>
    <t>CAVALETE DE SINALIZAÇÃO 2,00 X 1,00 M PINTADO COM COR BRANCO E LARANJA</t>
  </si>
  <si>
    <t xml:space="preserve">CAIBRO DE MADEIRA NÃO APARELHADA 5 X 6 CM, MACARANDUBA, ANGELIM OU EQUIVALENTE DA REGIÃO      </t>
  </si>
  <si>
    <t xml:space="preserve">TÁBUA DE MADEIRA NÃO APARELHADA 2,5 X 30 CM, CEDRINHO OU EQUIVALENTE DA REGIÃO     </t>
  </si>
  <si>
    <t xml:space="preserve">TÁBUA DE MADEIRA NÃO APARELHADA 2,5 X 20 CM, CEDRINHO OU EQUIVALENTE DA REGIÃO         </t>
  </si>
  <si>
    <t xml:space="preserve">RIPA DE MADEIRA NÃO APARELHADA 1 X 3 CM, MACARANDUBA, ANGELIM OU EQUIVALENTE DA REGIÃO             </t>
  </si>
  <si>
    <t xml:space="preserve">PARAFUSO DE FERRO POLIDO, SEXTAVADO, DIAMETRO 5/8", COMPRIMENTO 6", COM PORCA E ARRUELA         </t>
  </si>
  <si>
    <t>ICO-006</t>
  </si>
  <si>
    <t>COLOCAÇÃO DE CONE DE SINALIZAÇÃO EM PVC COM FAIXA REFLETIVA H=75 CM COM REUTILIZAÇÃO DE 100 VEZES</t>
  </si>
  <si>
    <t xml:space="preserve">CONE DE SINALIZAÇÃO EM PVC RIGIDO COM FAIXA REFLETIVA, H = 70 / 76 CM   </t>
  </si>
  <si>
    <t>ICO-007</t>
  </si>
  <si>
    <t>SONDAGEM PERCUSSIVA COM ENSAIO DE PENETRAÇÃO</t>
  </si>
  <si>
    <t>SIURB (SP) - 02-02-10</t>
  </si>
  <si>
    <t>UNIDADE: M</t>
  </si>
  <si>
    <t>E9531</t>
  </si>
  <si>
    <t>E9687</t>
  </si>
  <si>
    <t>EQUIPAMENTO DE SONDAGEM A PERCUSSÃO COM MOTOBOMBA</t>
  </si>
  <si>
    <t>CAMINHÃO CARROCERIA COM CAPACIDADE DE 5 T  - COM MOTORISTA</t>
  </si>
  <si>
    <t>OPERADOR DE EQUIP. DE SONDAGEM/PERFURATRIZ C/ENC. SOCIAIS E COMPL.</t>
  </si>
  <si>
    <t>TÉCNICO DE SONDAGEM C/ ENCARGOS SOCIAIS E COMPLEM.</t>
  </si>
  <si>
    <t>ICO-008</t>
  </si>
  <si>
    <t>E9515</t>
  </si>
  <si>
    <t>UNIDADE: M³</t>
  </si>
  <si>
    <t>ICO-009</t>
  </si>
  <si>
    <t>DEMOLIÇÃO MECÂNICA DE EDIFICAÇÃO COM REAPROVEITAMENTO - M²</t>
  </si>
  <si>
    <t>DEMOLIÇÃO MECÂNICA DE EDIFICAÇÃO COM REAPROVEITAMENTO - M³</t>
  </si>
  <si>
    <t>ICO-010</t>
  </si>
  <si>
    <t>E9089</t>
  </si>
  <si>
    <t>ESCAVADEIRA HIDRÁULICA SOBRE ESTEIRAS</t>
  </si>
  <si>
    <t xml:space="preserve">ELETRICISTA C/ENC. SOCIAIS E COMPLEMENTARES </t>
  </si>
  <si>
    <t xml:space="preserve">ENCANADOR C/ENC. SOCIAIS E COMPLEMENTARES </t>
  </si>
  <si>
    <t xml:space="preserve">PEDREIRO C/ENC. SOCIAIS E COMPLEMENTARES </t>
  </si>
  <si>
    <t>ROÇADEIRA COSTAL</t>
  </si>
  <si>
    <t>MOB-011</t>
  </si>
  <si>
    <t>T.KM</t>
  </si>
  <si>
    <t>ROÇADA COM ROÇADEIRA COSTAL PARA LIMPEZA DE TERRENO, INCLUSIVE REMOÇÃO DE ENTULHOS DMT ATÉ 10 KM</t>
  </si>
  <si>
    <t>TRANSPORTE EM CAMINHÃO CARROCERIA COM CAPACIDADE DE CARGA DE 5 T DMT ATÉ 10 KM</t>
  </si>
  <si>
    <t>ICO-011</t>
  </si>
  <si>
    <t>ENTRADA PROVISÓRIA DE ÁGUA E ESGOTO</t>
  </si>
  <si>
    <t>Sanepar 0750</t>
  </si>
  <si>
    <t>Sanepar 3080</t>
  </si>
  <si>
    <t>AJUDANTE DE ENCANADOR C/ENC. SOCIAIS E COMPLEMENTARES</t>
  </si>
  <si>
    <t>TUBO PVC, SOLDÁVEL, DN 25 MM, ÁGUA FRIA</t>
  </si>
  <si>
    <t>JOELHO PVC, SOLDÁVEL, 90 GRAUS, 25 MM, PARA ÁGUA FRIA PREDIAL</t>
  </si>
  <si>
    <t xml:space="preserve">TE SOLDÁVEL, PVC, 90 GRAUS, 25 MM, PARA ÁGUA FRIA PREDIAL </t>
  </si>
  <si>
    <t>ADESIVO PARA PVC EM FRASCO DE 850 G</t>
  </si>
  <si>
    <t>SOLUÇÃO LIMPADORA PARA PVC EM FRASCO DE 1 LITRO</t>
  </si>
  <si>
    <t xml:space="preserve">FITA VEDA ROSCA EM ROLOS DE 18 MM X 10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</si>
  <si>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TAXA DE LIGAÇÃO ÁGUA  - SANEPAR</t>
  </si>
  <si>
    <t>TAXA DE LIGAÇÃO ESGOTO - SANEPAR</t>
  </si>
  <si>
    <t xml:space="preserve">TORNEIRA METAL AMARELO COM BICO PARA JARDIM, PADRÃO POPULAR, 1/2 " OU 3/4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</si>
  <si>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GAVETA BRUTO EM LATÃO FORJADO, BITOLA 3/4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</si>
  <si>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ADAPTADOR PVC SOLDÁVEL CURTO COM BOLSA E ROSCA, 25 MM X 3/4", PARA ÁGUA FRIA</t>
  </si>
  <si>
    <t>UNIÃO PVC, SOLDÁVEL, 25 MM, PARA ÁGUA FRIA PREDIAL</t>
  </si>
  <si>
    <t>ICO-012</t>
  </si>
  <si>
    <t>ENTRADA PROVISÓRIA DE ENERGIA ELÉTRICA</t>
  </si>
  <si>
    <t>Copel</t>
  </si>
  <si>
    <t xml:space="preserve">AJUDANTE DE ELETRICISTA C/ENC. SOCIAIS E COMPLEMENTARES </t>
  </si>
  <si>
    <t xml:space="preserve">POSTE CONCRETO PADRAO COPEL H= 7,20 M 100 DAN </t>
  </si>
  <si>
    <t xml:space="preserve">ARMACAO VERTICAL COM HASTE E CONTRA-PINO, EM CHAPA DE AÇO GALVANIZADO 3/16", COM 4 ESTRIBOS E 4 ISOLADORES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</si>
  <si>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M16 EM AÇO GALVANIZADO, COMPRIMENTO = 200 MM, DIAMETRO = 16 MM, ROSCA MAQUINA, CABEÇA QUADRADA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</si>
  <si>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CAIXA CN PADRAO COPEL 50X40X20 CM C/ DISP.P/ LACRE</t>
  </si>
  <si>
    <t>ELETRODUTO DE PVC RÍGIDO ROSCÁVEL DE 1 1/2 ", SEM LUVA</t>
  </si>
  <si>
    <t>CURVA 90 GRAUS, LONGA, DE PVC RÍGIDO ROSCÁVEL, DE 1 1/2", PARA ELETRODUTO</t>
  </si>
  <si>
    <t>LUVA EM PVC RÍGIDO ROSCÁVEL, DE 1 1/2", PARA ELETRODUTO</t>
  </si>
  <si>
    <t>BUCHA EM ALUMÍNIO, COM ROSCA, DE 2", PARA ELETRODUTO</t>
  </si>
  <si>
    <t>ARRUELA EM ALUMÍNIO, COM ROSCA, DE 2", PARA ELETRODUTO</t>
  </si>
  <si>
    <t>CABO DE COBRE, FLEXÍVEL, CLASSE 4 OU 5, ISOLAÇÃO EM PVC/A, ANTICHAMA BWF-B, 1 CONDUTOR, 450/750 V, 16,0 MM2</t>
  </si>
  <si>
    <t>CABO DE COBRE, FLEXÍVEL, CLASSE 4 OU 5, ISOLAÇÃO EM PV/A, ANTICHAMA BWF-B, 1 CONDUTOR, 450/750 V, 25,0 MM2</t>
  </si>
  <si>
    <t>DISJUNTOR TIPO NEMA, TRIPOLAR 60 ATÉ 100 A, TENSÃO MÁXIMA DE 415 V</t>
  </si>
  <si>
    <t>TAXA DE LIGAÇÃO PROVISÓRIA</t>
  </si>
  <si>
    <t>DEMOLIÇÃO MECÂNICA DE EDIFICAÇÃO SEM REAPROVEITAMENTO - M²</t>
  </si>
  <si>
    <t>DEMOLIÇÃO MECÂNICA DE EDIFICAÇÃO SEM REAPROVEITAMENTO - M³</t>
  </si>
  <si>
    <t>ICO-013</t>
  </si>
  <si>
    <t>ICO-014</t>
  </si>
  <si>
    <t>MOBILIZAÇÃO, DESMOBILIZAÇÃO E TRANSPORTES</t>
  </si>
  <si>
    <t>MOB-001</t>
  </si>
  <si>
    <t>MOBILIZAÇÃO INDIVIDUAL DE ESCAVADEIRA HIDRÁULICA / MOTONIVELADORA / TRATOR DE ESTEIRA / FRESADORA (22,00 T a 30,00 T)</t>
  </si>
  <si>
    <t>UNIDADE: VIAGEM</t>
  </si>
  <si>
    <t>E9666</t>
  </si>
  <si>
    <t>CHI</t>
  </si>
  <si>
    <t>CAVALO MECÂNICO COM SEMI-REBOQUE COM CAPACIDADE DE 30 T</t>
  </si>
  <si>
    <t>MOB-002</t>
  </si>
  <si>
    <t>DESMOBILIZAÇÃO INDIVIDUAL DE ESCAVADEIRA HIDRÁULICA / MOTONIVELADORA / TRATOR DE ESTEIRA / FRESADORA (22,00 T a 30,00 T)</t>
  </si>
  <si>
    <t>MOB-003</t>
  </si>
  <si>
    <t>MOBILIZAÇÃO INDIVIDUAL DE PÁ CARREGADEIRA / ROLO COMPACTADOR DE PNEUS / ROLO COMPACTADOR LISO VIBRATÓRIO / ROLO COMPACTADOR PÉ DE CARNEIRO (ATÉ 22,00 T)</t>
  </si>
  <si>
    <t>E9665</t>
  </si>
  <si>
    <t>CAVALO MECÂNICO COM SEMI-REBOQUE COM CAPACIDADE DE 22 T</t>
  </si>
  <si>
    <t>MOB-004</t>
  </si>
  <si>
    <t>DESMOBILIZAÇÃO INDIVIDUAL DE PÁ CARREGADEIRA / ROLO COMPACTADOR DE PNEUS / ROLO COMPACTADOR LISO VIBRATÓRIO / ROLO COMPACTADOR PÉ DE CARNEIRO (ATÉ 22,00 T)</t>
  </si>
  <si>
    <t>MOB-005</t>
  </si>
  <si>
    <t>MOBILIZAÇÃO INDIVIDUAL DE RETROESCAVADEIRA / PAVIMENTADORA DE ASFALTO / ROLO COMPACTADOR TANDEN (ATÉ 15,00 T)</t>
  </si>
  <si>
    <t>E9592</t>
  </si>
  <si>
    <t>CAMINHÃO CARROCERIA COM CAPACIDADE DE 15 T - COM MOTORISTA</t>
  </si>
  <si>
    <t>MOB-006</t>
  </si>
  <si>
    <t>DESMOBILIZAÇÃO INDIVIDUAL DE RETROESCAVADEIRA / PAVIMENTADORA DE ASFALTO / ROLO COMPACTADOR TANDEN (ATÉ 15,00 T)</t>
  </si>
  <si>
    <t>MOB-007</t>
  </si>
  <si>
    <t xml:space="preserve">TRANSPORTE E ENTREGA DE CONTAINER METÁLICO  </t>
  </si>
  <si>
    <t>E9686</t>
  </si>
  <si>
    <t>CAMINHÃO CARROCERIA COM CAPACIDADE DE 17 T  E GUINDAUTO DE 20 T.M - COM MOTORISTA</t>
  </si>
  <si>
    <t>MOB-008</t>
  </si>
  <si>
    <t xml:space="preserve">TRANSPORTE E RETIRADA DE CONTAINER METÁLICO  </t>
  </si>
  <si>
    <t>MOB-009</t>
  </si>
  <si>
    <t xml:space="preserve">TRANSPORTE EM CAMINHÃO CARROCERIA COM CAPACIDADE DE CARGA DE 15 T E DISTÃNCIA ATÉ 30 KM  </t>
  </si>
  <si>
    <t>MOB-010</t>
  </si>
  <si>
    <t>TRANSPORTE DE VIGAS PRÉ MOLDADAS EM CAVALO MECÂNICO COM SEMI REBOQUE COM CAPACIDADE ATÉ 30 T E DISTÂNCIA ATÉ 30 KM</t>
  </si>
  <si>
    <t>TRANSPORTE EM CAMINHÃO CARROCERIA COM CAPACIDADE DE CARGA DE 5 T</t>
  </si>
  <si>
    <t>UNIDADE: T.KM</t>
  </si>
  <si>
    <t>MOB-012</t>
  </si>
  <si>
    <t>TRANSPORTE EM CAMINHÃO CARROCERIA COM CAPACIDADE DE CARGA DE 15 T</t>
  </si>
  <si>
    <t>MOB-013</t>
  </si>
  <si>
    <t xml:space="preserve">TRANSPORTE DE MATERIAL BETUMINOSO COM CAMINHÃO DISTRIBUIDOR  </t>
  </si>
  <si>
    <t>E9509</t>
  </si>
  <si>
    <t>CAMINHÃO COM TANQUE DISTRIBUIDOR DE ASFALTO 6.000 L (ESPARGIDOR) - COM MOTORISTA</t>
  </si>
  <si>
    <t>MOB-014</t>
  </si>
  <si>
    <t xml:space="preserve">TRANSPORTE EM CAMINHÃO BASCULANTE COM CAPACIDADE DE CARGA DE 10 M³ - DMT ATÉ 500 M </t>
  </si>
  <si>
    <t>E9579</t>
  </si>
  <si>
    <t>CAMINHÃO BASCULANTE 10 M³ - COM MOTORISTA</t>
  </si>
  <si>
    <t>MOB-015</t>
  </si>
  <si>
    <t xml:space="preserve">TRANSPORTE EM CAMINHÃO BASCULANTE COM CAPACIDADE DE CARGA DE 10 M³ - DMT DE 501 M ATÉ 1000 M </t>
  </si>
  <si>
    <t>MOB-016</t>
  </si>
  <si>
    <t xml:space="preserve">TRANSPORTE EM CAMINHÃO BASCULANTE COM CAPACIDADE DE CARGA DE 10 M³ - DMT DE 1001 M ATÉ 5000 M </t>
  </si>
  <si>
    <t>MOB-017</t>
  </si>
  <si>
    <t xml:space="preserve">TRANSPORTE EM CAMINHÃO BASCULANTE COM CAPACIDADE DE CARGA DE 10 M³ - DMT DE 5001 M ATÉ 10000 M </t>
  </si>
  <si>
    <t>MOB-018</t>
  </si>
  <si>
    <t>MOB-019</t>
  </si>
  <si>
    <t xml:space="preserve">TRANSPORTE EM CAMINHÃO BASCULANTE COM CAPACIDADE DE CARGA DE 10 M³ - DMT DE 15001 M ATÉ 20000 M </t>
  </si>
  <si>
    <t xml:space="preserve">TRANSPORTE EM CAMINHÃO BASCULANTE COM CAPACIDADE DE CARGA DE 10 M³ - DMT DE 10001 M ATÉ 15000 M </t>
  </si>
  <si>
    <t>MOB-020</t>
  </si>
  <si>
    <t xml:space="preserve">TRANSPORTE EM CAMINHÃO CARROCERIA COM CAPACIDADE DE CARGA DE 17 T E GUINDAUTO DE 20 T.M   </t>
  </si>
  <si>
    <t>MOB-021</t>
  </si>
  <si>
    <t>E9041</t>
  </si>
  <si>
    <t xml:space="preserve">TRANSPORTE EM CAMINHÃO CARROCERIA COM CAPACIDADE DE CARGA DE 24 T E GUINDAUTO DE 45 T.M </t>
  </si>
  <si>
    <t>CAMINHÃO CARROCERIA COM CAPACIDADE DE 24 T  E GUINDAUTO DE 45 T.M - COM MOTORISTA</t>
  </si>
  <si>
    <t>Utilização produtiva =</t>
  </si>
  <si>
    <r>
      <t xml:space="preserve">(DM x K x FU) </t>
    </r>
    <r>
      <rPr>
        <sz val="8"/>
        <rFont val="Calibri"/>
        <family val="2"/>
      </rPr>
      <t xml:space="preserve">÷ </t>
    </r>
    <r>
      <rPr>
        <sz val="8"/>
        <rFont val="Arial"/>
        <family val="2"/>
      </rPr>
      <t>V</t>
    </r>
  </si>
  <si>
    <t>MOB-022</t>
  </si>
  <si>
    <t>DM =</t>
  </si>
  <si>
    <t>distância de mobilização em km</t>
  </si>
  <si>
    <t>K =</t>
  </si>
  <si>
    <t>fator relacionado à necessidade de retorno à sua origem (não retrona = 1 / retorna = 2)</t>
  </si>
  <si>
    <t xml:space="preserve">FU = </t>
  </si>
  <si>
    <t>fator de utilização do veículo transportador (inverso da quantidade de veículos a serem transportados simultaneamente)</t>
  </si>
  <si>
    <t xml:space="preserve">V = </t>
  </si>
  <si>
    <t>Velocidade média de transporte em km/h</t>
  </si>
  <si>
    <t>km</t>
  </si>
  <si>
    <t>(retorna)</t>
  </si>
  <si>
    <t>(Tabela 02 - Manual de Custos de Infraestrutura de Transportes Volume 09 - Mobilização e Desmobilização)</t>
  </si>
  <si>
    <t>km/h  (Tabela 01 - Manual de Custos de Infraestrutura de Transportes Volume 09 - Mobilização e Desmobilização)</t>
  </si>
  <si>
    <t>MOBILIZAÇÃO INDIVIDUAL DE PERFURATRIZ PARA ESTACA HÉLICE CONTÍNUA OU BATE-ESTACA POR GRAVIDADE DISTÂNCIA ATÉ 50 KM</t>
  </si>
  <si>
    <t>DESMOBILIZAÇÃO INDIVIDUAL DE PERFURATRIZ PARA ESTACA HÉLICE CONTÍNUA OU BATE-ESTACA POR GRAVIDADE DISTÂNCIA ATÉ 50 KM</t>
  </si>
  <si>
    <t>MOB-023</t>
  </si>
  <si>
    <t>MOB-024</t>
  </si>
  <si>
    <t>MOBILIZAÇÃO INDIVIDUAL DE PERFURATRIZ HIDRÁULICA SOBRE ESTEIRAS COM CABEÇOTE DUPLO E CAMISA METÁLICA PARA ESTACAS SECANTES DISTÂNCIA ATÉ 50 KM</t>
  </si>
  <si>
    <t>E9679</t>
  </si>
  <si>
    <t>CAVALO MECÂNICO COM REBOQUE DE 6 EIXOS PARA ATÉ 207 T</t>
  </si>
  <si>
    <t>MOB-025</t>
  </si>
  <si>
    <t>DESMOBILIZAÇÃO INDIVIDUAL DE PERFURATRIZ HIDRÁULICA SOBRE ESTEIRAS COM CABEÇOTE DUPLO E CAMISA METÁLICA PARA ESTACAS SECANTES DISTÂNCIA ATÉ 50 KM</t>
  </si>
  <si>
    <t>MOB-026</t>
  </si>
  <si>
    <t>MOB-027</t>
  </si>
  <si>
    <t>MOBILIZAÇÃO INDIVIDUAL DE PERFURATRIZ HIDRÁULICA SOBRE ESTEIRAS COM CLAMSHELL PARA PAREDE DIAFRAGMA DISTÂNCIA ATÉ 50 KM</t>
  </si>
  <si>
    <t>DESMOBILIZAÇÃO INDIVIDUAL DE PERFURATRIZ HIDRÁULICA SOBRE ESTEIRAS COM CLAMSHELL PARA PAREDE DIAFRAGMA DISTÂNCIA ATÉ 50 KM</t>
  </si>
  <si>
    <t>MOB-028</t>
  </si>
  <si>
    <t>MOB-029</t>
  </si>
  <si>
    <t>MOBILIZAÇÃO INDIVIDUAL DE GUINDASTE SOBRE ESTEIRAS PARA PAREDE DIAFRAGMA DISTÂNCIA ATÉ 50 KM</t>
  </si>
  <si>
    <t>MOB-030</t>
  </si>
  <si>
    <t>MOBILIZAÇÃO DE MISTURADOR DE LAMA BETONÍTICA - 4 kW, GRUPO GERADOR 13/14 kVA E BOMBA CENTRÍFUGA 15 HP PARA PAREDE DIAFRAGMA DISTÂNCIA ATÉ 50 KM</t>
  </si>
  <si>
    <t>MOB-031</t>
  </si>
  <si>
    <t>DESMOBILIZAÇÃO DE MISTURADOR DE LAMA BETONÍTICA - 4 kW, GRUPO GERADOR 13/14 kVA E BOMBA CENTRÍFUGA 15 HP PARA PAREDE DIAFRAGMA DISTÂNCIA ATÉ 50 KM</t>
  </si>
  <si>
    <t>MOB-032</t>
  </si>
  <si>
    <t>MOB-033</t>
  </si>
  <si>
    <t>MOBILIZAÇÃO DE EQUIPAMENTO DE SONDAGEM A PERCUSSÃO DISTÂNCIA ATÉ 50 KM</t>
  </si>
  <si>
    <t>DESMOBILIZAÇÃO DE EQUIPAMENTO DE SONDAGEM A PERCUSSÃO DISTÂNCIA ATÉ 50 KM</t>
  </si>
  <si>
    <t>COTAÇÃO 060</t>
  </si>
  <si>
    <t>COTAÇÃO 063</t>
  </si>
  <si>
    <t>DESMOBILIZAÇÃO INDIVIDUAL DE GUINDASTE SOBRE ESTEIRAS PARA PAREDE DIAFRAGMA DISTÂNCIA ATÉ 50 KM</t>
  </si>
  <si>
    <t>ALO - ICO - MOB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</si>
</sst>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#,##0.000000"/>
    <numFmt numFmtId="165" formatCode="0.000000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4" fontId="2" fillId="0" borderId="14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left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/>
    </xf>
    <xf numFmtId="165" fontId="3" fillId="0" borderId="19" xfId="1" applyNumberFormat="1" applyFont="1" applyBorder="1" applyAlignment="1">
      <alignment horizontal="center" vertical="center" wrapText="1"/>
    </xf>
    <xf numFmtId="0" fontId="0" fillId="3" borderId="11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/>
    </xf>
    <xf numFmtId="0" fontId="2" fillId="0" borderId="2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right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10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3" fillId="0" borderId="10" xfId="1" applyNumberFormat="1" applyFont="1" applyBorder="1" applyAlignment="1">
      <alignment horizontal="right" vertical="center" wrapText="1"/>
    </xf>
    <xf numFmtId="0" fontId="5" fillId="3" borderId="23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4" fontId="0" fillId="3" borderId="24" xfId="0" applyNumberForma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left"/>
    </xf>
    <xf numFmtId="0" fontId="5" fillId="3" borderId="17" xfId="0" applyFont="1" applyFill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/>
    </xf>
    <xf numFmtId="2" fontId="4" fillId="0" borderId="25" xfId="2" applyNumberFormat="1" applyFont="1" applyBorder="1" applyAlignment="1">
      <alignment horizontal="right"/>
    </xf>
    <xf numFmtId="0" fontId="4" fillId="0" borderId="0" xfId="0" applyFont="1" applyAlignment="1">
      <alignment horizontal="left" indent="4"/>
    </xf>
    <xf numFmtId="0" fontId="4" fillId="0" borderId="0" xfId="2" applyFont="1" applyAlignment="1">
      <alignment horizontal="left"/>
    </xf>
    <xf numFmtId="44" fontId="4" fillId="0" borderId="0" xfId="4" applyFont="1"/>
    <xf numFmtId="0" fontId="11" fillId="0" borderId="0" xfId="2" applyFont="1"/>
    <xf numFmtId="0" fontId="4" fillId="0" borderId="0" xfId="2" applyFont="1"/>
    <xf numFmtId="4" fontId="4" fillId="0" borderId="0" xfId="2" applyNumberFormat="1" applyFont="1"/>
    <xf numFmtId="44" fontId="4" fillId="0" borderId="0" xfId="2" applyNumberFormat="1" applyFont="1"/>
    <xf numFmtId="44" fontId="4" fillId="0" borderId="0" xfId="4" applyFont="1" applyFill="1"/>
    <xf numFmtId="10" fontId="4" fillId="0" borderId="0" xfId="5" applyNumberFormat="1" applyFont="1"/>
    <xf numFmtId="44" fontId="11" fillId="0" borderId="0" xfId="2" applyNumberFormat="1" applyFont="1"/>
    <xf numFmtId="0" fontId="4" fillId="0" borderId="0" xfId="0" applyFont="1"/>
    <xf numFmtId="0" fontId="12" fillId="0" borderId="0" xfId="2" applyFont="1"/>
    <xf numFmtId="4" fontId="4" fillId="0" borderId="1" xfId="6" applyNumberFormat="1" applyFont="1" applyBorder="1" applyAlignment="1">
      <alignment horizontal="right" vertical="center"/>
    </xf>
    <xf numFmtId="2" fontId="4" fillId="0" borderId="1" xfId="6" applyNumberFormat="1" applyFont="1" applyBorder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left"/>
    </xf>
    <xf numFmtId="0" fontId="0" fillId="3" borderId="27" xfId="0" applyFill="1" applyBorder="1" applyAlignment="1">
      <alignment horizontal="center" vertical="center"/>
    </xf>
    <xf numFmtId="14" fontId="0" fillId="3" borderId="28" xfId="0" applyNumberForma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vertical="center"/>
    </xf>
    <xf numFmtId="0" fontId="5" fillId="3" borderId="30" xfId="0" applyFont="1" applyFill="1" applyBorder="1" applyAlignment="1">
      <alignment horizontal="center" vertical="center"/>
    </xf>
    <xf numFmtId="0" fontId="0" fillId="0" borderId="0" xfId="2" applyFont="1" applyAlignment="1">
      <alignment horizontal="center"/>
    </xf>
    <xf numFmtId="4" fontId="2" fillId="0" borderId="31" xfId="1" applyNumberFormat="1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164" fontId="3" fillId="0" borderId="32" xfId="1" applyNumberFormat="1" applyFont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right" vertical="center" wrapText="1"/>
    </xf>
    <xf numFmtId="4" fontId="3" fillId="0" borderId="33" xfId="1" applyNumberFormat="1" applyFont="1" applyBorder="1" applyAlignment="1">
      <alignment horizontal="right" vertical="center" wrapText="1"/>
    </xf>
    <xf numFmtId="0" fontId="13" fillId="0" borderId="0" xfId="0" applyFont="1"/>
    <xf numFmtId="0" fontId="4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3" borderId="34" xfId="0" applyFill="1" applyBorder="1"/>
    <xf numFmtId="0" fontId="4" fillId="0" borderId="22" xfId="2" applyFont="1" applyBorder="1" applyAlignment="1">
      <alignment horizontal="center" vertical="center"/>
    </xf>
    <xf numFmtId="0" fontId="3" fillId="0" borderId="25" xfId="1" applyFont="1" applyBorder="1" applyAlignment="1">
      <alignment horizontal="left" vertical="center" wrapText="1"/>
    </xf>
    <xf numFmtId="164" fontId="3" fillId="0" borderId="35" xfId="1" applyNumberFormat="1" applyFont="1" applyBorder="1" applyAlignment="1">
      <alignment horizontal="center" vertical="center" wrapText="1"/>
    </xf>
    <xf numFmtId="0" fontId="0" fillId="3" borderId="36" xfId="0" applyFill="1" applyBorder="1"/>
    <xf numFmtId="0" fontId="0" fillId="3" borderId="36" xfId="0" applyFill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37" xfId="0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/>
    </xf>
    <xf numFmtId="0" fontId="0" fillId="0" borderId="12" xfId="0" applyBorder="1"/>
    <xf numFmtId="0" fontId="14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right"/>
    </xf>
    <xf numFmtId="49" fontId="4" fillId="0" borderId="3" xfId="0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49" fontId="8" fillId="0" borderId="12" xfId="2" applyNumberFormat="1" applyFont="1" applyBorder="1" applyAlignment="1">
      <alignment horizontal="center" vertical="center"/>
    </xf>
    <xf numFmtId="49" fontId="8" fillId="0" borderId="13" xfId="2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right" vertical="center" wrapText="1"/>
    </xf>
  </cellXfs>
  <cellStyles count="7">
    <cellStyle name="Moeda" xfId="4" builtinId="4"/>
    <cellStyle name="Normal" xfId="0" builtinId="0"/>
    <cellStyle name="Normal 3" xfId="2" xr:uid="{33E1D957-008E-4B95-9E00-FAD33663B9A7}"/>
    <cellStyle name="Normal 3 2" xfId="3" xr:uid="{BA8DC3B6-CC18-4AEE-9C15-B40C7EF73F2E}"/>
    <cellStyle name="Normal_Pesquisa no referencial 10 de maio de 2013" xfId="1" xr:uid="{FA82E545-A9C0-41DB-BD47-8ED107A89EF7}"/>
    <cellStyle name="Porcentagem" xfId="5" builtinId="5"/>
    <cellStyle name="Separador de milhares 2 2" xfId="6" xr:uid="{1665DB88-7EFF-495F-8DD6-1A302443B0AE}"/>
  </cellStyles>
  <dxfs count="777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96472-AD51-469D-BE73-281CB5FFEA1E}">
  <dimension ref="A1:F170"/>
  <sheetViews>
    <sheetView tabSelected="1" workbookViewId="0">
      <selection activeCell="O150" sqref="O150"/>
    </sheetView>
  </sheetViews>
  <sheetFormatPr defaultRowHeight="15" x14ac:dyDescent="0.25"/>
  <cols>
    <col min="1" max="1" width="11.140625" customWidth="1"/>
    <col min="2" max="2" width="43.42578125" customWidth="1"/>
    <col min="3" max="3" width="12" customWidth="1"/>
    <col min="4" max="4" width="12.42578125" customWidth="1"/>
    <col min="5" max="6" width="14.28515625" customWidth="1"/>
  </cols>
  <sheetData>
    <row r="1" spans="1:6" ht="15.75" thickBot="1" x14ac:dyDescent="0.3"/>
    <row r="2" spans="1:6" ht="15.75" customHeight="1" thickBot="1" x14ac:dyDescent="0.3">
      <c r="A2" s="116" t="s">
        <v>335</v>
      </c>
      <c r="B2" s="117"/>
      <c r="C2" s="117"/>
      <c r="D2" s="117"/>
      <c r="E2" s="117"/>
      <c r="F2" s="118"/>
    </row>
    <row r="3" spans="1:6" ht="15.75" thickBot="1" x14ac:dyDescent="0.3"/>
    <row r="4" spans="1:6" ht="19.5" customHeight="1" thickBot="1" x14ac:dyDescent="0.3">
      <c r="A4" s="110" t="s">
        <v>30</v>
      </c>
      <c r="B4" s="111"/>
      <c r="C4" s="111"/>
      <c r="D4" s="111"/>
      <c r="E4" s="111"/>
      <c r="F4" s="112"/>
    </row>
    <row r="5" spans="1:6" ht="15.75" thickBot="1" x14ac:dyDescent="0.3"/>
    <row r="6" spans="1:6" ht="15" customHeight="1" thickBot="1" x14ac:dyDescent="0.3">
      <c r="A6" s="113" t="s">
        <v>31</v>
      </c>
      <c r="B6" s="114"/>
      <c r="C6" s="114"/>
      <c r="D6" s="114"/>
      <c r="E6" s="114"/>
      <c r="F6" s="115"/>
    </row>
    <row r="7" spans="1:6" ht="15.75" thickBot="1" x14ac:dyDescent="0.3"/>
    <row r="8" spans="1:6" ht="15.75" thickBot="1" x14ac:dyDescent="0.3">
      <c r="A8" s="29"/>
      <c r="B8" s="30" t="s">
        <v>22</v>
      </c>
    </row>
    <row r="9" spans="1:6" ht="15.75" thickBot="1" x14ac:dyDescent="0.3">
      <c r="A9" s="46"/>
      <c r="B9" s="47" t="s">
        <v>0</v>
      </c>
      <c r="E9" s="44" t="s">
        <v>23</v>
      </c>
      <c r="F9" s="45"/>
    </row>
    <row r="10" spans="1:6" ht="23.25" thickBot="1" x14ac:dyDescent="0.3">
      <c r="A10" s="12" t="s">
        <v>35</v>
      </c>
      <c r="B10" s="13" t="s">
        <v>34</v>
      </c>
      <c r="C10" s="24"/>
      <c r="D10" s="25"/>
      <c r="E10" s="48"/>
      <c r="F10" s="43" t="s">
        <v>33</v>
      </c>
    </row>
    <row r="11" spans="1:6" x14ac:dyDescent="0.25">
      <c r="A11" s="7" t="s">
        <v>1</v>
      </c>
      <c r="B11" s="8" t="s">
        <v>2</v>
      </c>
      <c r="C11" s="8" t="s">
        <v>3</v>
      </c>
      <c r="D11" s="9" t="s">
        <v>4</v>
      </c>
      <c r="E11" s="10" t="s">
        <v>5</v>
      </c>
      <c r="F11" s="11" t="s">
        <v>6</v>
      </c>
    </row>
    <row r="12" spans="1:6" x14ac:dyDescent="0.25">
      <c r="A12" s="49">
        <v>4222</v>
      </c>
      <c r="B12" s="2" t="s">
        <v>36</v>
      </c>
      <c r="C12" s="1" t="s">
        <v>37</v>
      </c>
      <c r="D12" s="4">
        <v>200</v>
      </c>
      <c r="E12" s="38"/>
      <c r="F12" s="35">
        <f>TRUNC(D12*E12,2)</f>
        <v>0</v>
      </c>
    </row>
    <row r="13" spans="1:6" ht="23.25" thickBot="1" x14ac:dyDescent="0.3">
      <c r="A13" s="6" t="s">
        <v>40</v>
      </c>
      <c r="B13" s="2" t="s">
        <v>39</v>
      </c>
      <c r="C13" s="1" t="s">
        <v>38</v>
      </c>
      <c r="D13" s="4">
        <v>1</v>
      </c>
      <c r="E13" s="38"/>
      <c r="F13" s="35">
        <f>TRUNC(D13*E13,2)</f>
        <v>0</v>
      </c>
    </row>
    <row r="14" spans="1:6" ht="15.75" thickBot="1" x14ac:dyDescent="0.3">
      <c r="A14" s="18"/>
      <c r="B14" s="19"/>
      <c r="C14" s="19"/>
      <c r="D14" s="20"/>
      <c r="E14" s="56" t="s">
        <v>8</v>
      </c>
      <c r="F14" s="22">
        <f>SUM(F12:F13)</f>
        <v>0</v>
      </c>
    </row>
    <row r="15" spans="1:6" ht="15.75" thickBot="1" x14ac:dyDescent="0.3"/>
    <row r="16" spans="1:6" ht="15.75" thickBot="1" x14ac:dyDescent="0.3">
      <c r="A16" s="29"/>
      <c r="B16" s="30" t="s">
        <v>22</v>
      </c>
    </row>
    <row r="17" spans="1:6" ht="15.75" thickBot="1" x14ac:dyDescent="0.3">
      <c r="A17" s="46"/>
      <c r="B17" s="47" t="s">
        <v>0</v>
      </c>
      <c r="E17" s="44" t="s">
        <v>23</v>
      </c>
      <c r="F17" s="45"/>
    </row>
    <row r="18" spans="1:6" ht="23.25" thickBot="1" x14ac:dyDescent="0.3">
      <c r="A18" s="12" t="s">
        <v>41</v>
      </c>
      <c r="B18" s="13" t="s">
        <v>42</v>
      </c>
      <c r="C18" s="24"/>
      <c r="D18" s="25"/>
      <c r="E18" s="48"/>
      <c r="F18" s="43" t="s">
        <v>33</v>
      </c>
    </row>
    <row r="19" spans="1:6" x14ac:dyDescent="0.25">
      <c r="A19" s="7" t="s">
        <v>1</v>
      </c>
      <c r="B19" s="8" t="s">
        <v>2</v>
      </c>
      <c r="C19" s="8" t="s">
        <v>3</v>
      </c>
      <c r="D19" s="9" t="s">
        <v>4</v>
      </c>
      <c r="E19" s="10" t="s">
        <v>5</v>
      </c>
      <c r="F19" s="11" t="s">
        <v>6</v>
      </c>
    </row>
    <row r="20" spans="1:6" x14ac:dyDescent="0.25">
      <c r="A20" s="49">
        <v>4222</v>
      </c>
      <c r="B20" s="2" t="s">
        <v>36</v>
      </c>
      <c r="C20" s="1" t="s">
        <v>37</v>
      </c>
      <c r="D20" s="4">
        <v>200</v>
      </c>
      <c r="E20" s="38"/>
      <c r="F20" s="35">
        <f t="shared" ref="F20:F21" si="0">TRUNC(D20*E20,2)</f>
        <v>0</v>
      </c>
    </row>
    <row r="21" spans="1:6" ht="24" customHeight="1" thickBot="1" x14ac:dyDescent="0.3">
      <c r="A21" s="6" t="s">
        <v>43</v>
      </c>
      <c r="B21" s="2" t="s">
        <v>44</v>
      </c>
      <c r="C21" s="1" t="s">
        <v>38</v>
      </c>
      <c r="D21" s="4">
        <v>1</v>
      </c>
      <c r="E21" s="38"/>
      <c r="F21" s="35">
        <f t="shared" si="0"/>
        <v>0</v>
      </c>
    </row>
    <row r="22" spans="1:6" ht="15.75" thickBot="1" x14ac:dyDescent="0.3">
      <c r="A22" s="18"/>
      <c r="B22" s="19"/>
      <c r="C22" s="19"/>
      <c r="D22" s="20"/>
      <c r="E22" s="56" t="s">
        <v>8</v>
      </c>
      <c r="F22" s="22">
        <f>SUM(F20:F21)</f>
        <v>0</v>
      </c>
    </row>
    <row r="23" spans="1:6" ht="15.75" thickBot="1" x14ac:dyDescent="0.3"/>
    <row r="24" spans="1:6" ht="15.75" thickBot="1" x14ac:dyDescent="0.3">
      <c r="A24" s="29"/>
      <c r="B24" s="30" t="s">
        <v>22</v>
      </c>
    </row>
    <row r="25" spans="1:6" ht="15.75" thickBot="1" x14ac:dyDescent="0.3">
      <c r="A25" s="46"/>
      <c r="B25" s="47" t="s">
        <v>0</v>
      </c>
      <c r="E25" s="44" t="s">
        <v>23</v>
      </c>
      <c r="F25" s="45"/>
    </row>
    <row r="26" spans="1:6" ht="23.25" thickBot="1" x14ac:dyDescent="0.3">
      <c r="A26" s="12" t="s">
        <v>48</v>
      </c>
      <c r="B26" s="13" t="s">
        <v>42</v>
      </c>
      <c r="C26" s="24"/>
      <c r="D26" s="25"/>
      <c r="E26" s="48"/>
      <c r="F26" s="43" t="s">
        <v>33</v>
      </c>
    </row>
    <row r="27" spans="1:6" x14ac:dyDescent="0.25">
      <c r="A27" s="7" t="s">
        <v>1</v>
      </c>
      <c r="B27" s="8" t="s">
        <v>2</v>
      </c>
      <c r="C27" s="8" t="s">
        <v>3</v>
      </c>
      <c r="D27" s="9" t="s">
        <v>4</v>
      </c>
      <c r="E27" s="10" t="s">
        <v>5</v>
      </c>
      <c r="F27" s="11" t="s">
        <v>6</v>
      </c>
    </row>
    <row r="28" spans="1:6" x14ac:dyDescent="0.25">
      <c r="A28" s="6" t="s">
        <v>45</v>
      </c>
      <c r="B28" s="51" t="s">
        <v>49</v>
      </c>
      <c r="C28" s="52" t="s">
        <v>47</v>
      </c>
      <c r="D28" s="53">
        <v>220</v>
      </c>
      <c r="E28" s="54"/>
      <c r="F28" s="35">
        <f t="shared" ref="F28:F34" si="1">TRUNC(D28*E28,2)</f>
        <v>0</v>
      </c>
    </row>
    <row r="29" spans="1:6" x14ac:dyDescent="0.25">
      <c r="A29" s="6" t="s">
        <v>46</v>
      </c>
      <c r="B29" s="51" t="s">
        <v>50</v>
      </c>
      <c r="C29" s="52" t="s">
        <v>47</v>
      </c>
      <c r="D29" s="53">
        <v>220</v>
      </c>
      <c r="E29" s="54"/>
      <c r="F29" s="35">
        <f t="shared" si="1"/>
        <v>0</v>
      </c>
    </row>
    <row r="30" spans="1:6" x14ac:dyDescent="0.25">
      <c r="A30" s="6">
        <v>94296</v>
      </c>
      <c r="B30" s="51" t="s">
        <v>51</v>
      </c>
      <c r="C30" s="1" t="s">
        <v>38</v>
      </c>
      <c r="D30" s="53">
        <v>1</v>
      </c>
      <c r="E30" s="54"/>
      <c r="F30" s="35">
        <f t="shared" si="1"/>
        <v>0</v>
      </c>
    </row>
    <row r="31" spans="1:6" ht="22.5" x14ac:dyDescent="0.25">
      <c r="A31" s="6">
        <v>101389</v>
      </c>
      <c r="B31" s="51" t="s">
        <v>52</v>
      </c>
      <c r="C31" s="1" t="s">
        <v>38</v>
      </c>
      <c r="D31" s="53">
        <v>2</v>
      </c>
      <c r="E31" s="54"/>
      <c r="F31" s="35">
        <f t="shared" si="1"/>
        <v>0</v>
      </c>
    </row>
    <row r="32" spans="1:6" ht="15" customHeight="1" x14ac:dyDescent="0.25">
      <c r="A32" s="6">
        <v>93561</v>
      </c>
      <c r="B32" s="51" t="s">
        <v>53</v>
      </c>
      <c r="C32" s="1" t="s">
        <v>38</v>
      </c>
      <c r="D32" s="53">
        <v>1</v>
      </c>
      <c r="E32" s="54"/>
      <c r="F32" s="35">
        <f t="shared" si="1"/>
        <v>0</v>
      </c>
    </row>
    <row r="33" spans="1:6" x14ac:dyDescent="0.25">
      <c r="A33" s="50">
        <v>4222</v>
      </c>
      <c r="B33" s="2" t="s">
        <v>36</v>
      </c>
      <c r="C33" s="1" t="s">
        <v>37</v>
      </c>
      <c r="D33" s="4">
        <v>200</v>
      </c>
      <c r="E33" s="54"/>
      <c r="F33" s="35">
        <f t="shared" si="1"/>
        <v>0</v>
      </c>
    </row>
    <row r="34" spans="1:6" ht="23.25" thickBot="1" x14ac:dyDescent="0.3">
      <c r="A34" s="6" t="s">
        <v>43</v>
      </c>
      <c r="B34" s="2" t="s">
        <v>44</v>
      </c>
      <c r="C34" s="1" t="s">
        <v>38</v>
      </c>
      <c r="D34" s="4">
        <v>1</v>
      </c>
      <c r="E34" s="54"/>
      <c r="F34" s="35">
        <f t="shared" si="1"/>
        <v>0</v>
      </c>
    </row>
    <row r="35" spans="1:6" ht="15.75" customHeight="1" thickBot="1" x14ac:dyDescent="0.3">
      <c r="A35" s="18"/>
      <c r="B35" s="19"/>
      <c r="C35" s="19"/>
      <c r="D35" s="20"/>
      <c r="E35" s="21" t="s">
        <v>8</v>
      </c>
      <c r="F35" s="55">
        <f>SUM(F28:F34)</f>
        <v>0</v>
      </c>
    </row>
    <row r="36" spans="1:6" ht="15.75" thickBot="1" x14ac:dyDescent="0.3"/>
    <row r="37" spans="1:6" ht="15.75" thickBot="1" x14ac:dyDescent="0.3">
      <c r="A37" s="29"/>
      <c r="B37" s="30" t="s">
        <v>22</v>
      </c>
    </row>
    <row r="38" spans="1:6" ht="15.75" thickBot="1" x14ac:dyDescent="0.3">
      <c r="A38" s="46"/>
      <c r="B38" s="47" t="s">
        <v>0</v>
      </c>
      <c r="E38" s="44" t="s">
        <v>23</v>
      </c>
      <c r="F38" s="45"/>
    </row>
    <row r="39" spans="1:6" ht="15.75" thickBot="1" x14ac:dyDescent="0.3">
      <c r="A39" s="12" t="s">
        <v>54</v>
      </c>
      <c r="B39" s="13" t="s">
        <v>55</v>
      </c>
      <c r="C39" s="24"/>
      <c r="D39" s="25"/>
      <c r="E39" s="48"/>
      <c r="F39" s="43" t="s">
        <v>33</v>
      </c>
    </row>
    <row r="40" spans="1:6" x14ac:dyDescent="0.25">
      <c r="A40" s="7" t="s">
        <v>1</v>
      </c>
      <c r="B40" s="8" t="s">
        <v>2</v>
      </c>
      <c r="C40" s="8" t="s">
        <v>3</v>
      </c>
      <c r="D40" s="9" t="s">
        <v>4</v>
      </c>
      <c r="E40" s="10" t="s">
        <v>5</v>
      </c>
      <c r="F40" s="11" t="s">
        <v>6</v>
      </c>
    </row>
    <row r="41" spans="1:6" x14ac:dyDescent="0.25">
      <c r="A41" s="6" t="s">
        <v>45</v>
      </c>
      <c r="B41" s="51" t="s">
        <v>49</v>
      </c>
      <c r="C41" s="52" t="s">
        <v>47</v>
      </c>
      <c r="D41" s="53">
        <v>220</v>
      </c>
      <c r="E41" s="54"/>
      <c r="F41" s="35">
        <f t="shared" ref="F41:F42" si="2">TRUNC(D41*E41,2)</f>
        <v>0</v>
      </c>
    </row>
    <row r="42" spans="1:6" ht="15.75" thickBot="1" x14ac:dyDescent="0.3">
      <c r="A42" s="6" t="s">
        <v>46</v>
      </c>
      <c r="B42" s="51" t="s">
        <v>50</v>
      </c>
      <c r="C42" s="52" t="s">
        <v>47</v>
      </c>
      <c r="D42" s="53">
        <v>220</v>
      </c>
      <c r="E42" s="54"/>
      <c r="F42" s="35">
        <f t="shared" si="2"/>
        <v>0</v>
      </c>
    </row>
    <row r="43" spans="1:6" ht="15.75" thickBot="1" x14ac:dyDescent="0.3">
      <c r="A43" s="18"/>
      <c r="B43" s="19"/>
      <c r="C43" s="19"/>
      <c r="D43" s="20"/>
      <c r="E43" s="21" t="s">
        <v>8</v>
      </c>
      <c r="F43" s="55">
        <f>SUM(F41:F42)</f>
        <v>0</v>
      </c>
    </row>
    <row r="44" spans="1:6" ht="15.75" thickBot="1" x14ac:dyDescent="0.3"/>
    <row r="45" spans="1:6" ht="15.75" thickBot="1" x14ac:dyDescent="0.3">
      <c r="A45" s="29"/>
      <c r="B45" s="30" t="s">
        <v>22</v>
      </c>
    </row>
    <row r="46" spans="1:6" ht="15.75" thickBot="1" x14ac:dyDescent="0.3">
      <c r="A46" s="46"/>
      <c r="B46" s="47" t="s">
        <v>0</v>
      </c>
      <c r="E46" s="44" t="s">
        <v>23</v>
      </c>
      <c r="F46" s="45"/>
    </row>
    <row r="47" spans="1:6" ht="23.25" thickBot="1" x14ac:dyDescent="0.3">
      <c r="A47" s="12" t="s">
        <v>56</v>
      </c>
      <c r="B47" s="13" t="s">
        <v>57</v>
      </c>
      <c r="C47" s="24"/>
      <c r="D47" s="25"/>
      <c r="E47" s="48"/>
      <c r="F47" s="43" t="s">
        <v>33</v>
      </c>
    </row>
    <row r="48" spans="1:6" x14ac:dyDescent="0.25">
      <c r="A48" s="7" t="s">
        <v>1</v>
      </c>
      <c r="B48" s="8" t="s">
        <v>2</v>
      </c>
      <c r="C48" s="8" t="s">
        <v>3</v>
      </c>
      <c r="D48" s="9" t="s">
        <v>4</v>
      </c>
      <c r="E48" s="10" t="s">
        <v>5</v>
      </c>
      <c r="F48" s="11" t="s">
        <v>6</v>
      </c>
    </row>
    <row r="49" spans="1:6" x14ac:dyDescent="0.25">
      <c r="A49" s="6">
        <v>88316</v>
      </c>
      <c r="B49" s="51" t="s">
        <v>59</v>
      </c>
      <c r="C49" s="1" t="s">
        <v>7</v>
      </c>
      <c r="D49" s="53">
        <v>1</v>
      </c>
      <c r="E49" s="54"/>
      <c r="F49" s="35">
        <f t="shared" ref="F49:F50" si="3">TRUNC(D49*E49,2)</f>
        <v>0</v>
      </c>
    </row>
    <row r="50" spans="1:6" ht="23.25" customHeight="1" thickBot="1" x14ac:dyDescent="0.3">
      <c r="A50" s="6" t="s">
        <v>58</v>
      </c>
      <c r="B50" s="51" t="s">
        <v>57</v>
      </c>
      <c r="C50" s="1" t="s">
        <v>38</v>
      </c>
      <c r="D50" s="53">
        <v>1</v>
      </c>
      <c r="E50" s="54"/>
      <c r="F50" s="35">
        <f t="shared" si="3"/>
        <v>0</v>
      </c>
    </row>
    <row r="51" spans="1:6" ht="15.75" thickBot="1" x14ac:dyDescent="0.3">
      <c r="A51" s="18"/>
      <c r="B51" s="19"/>
      <c r="C51" s="19"/>
      <c r="D51" s="20"/>
      <c r="E51" s="21" t="s">
        <v>8</v>
      </c>
      <c r="F51" s="55">
        <f>SUM(F49:F50)</f>
        <v>0</v>
      </c>
    </row>
    <row r="52" spans="1:6" ht="15.75" thickBot="1" x14ac:dyDescent="0.3"/>
    <row r="53" spans="1:6" ht="15.75" thickBot="1" x14ac:dyDescent="0.3">
      <c r="A53" s="29"/>
      <c r="B53" s="30" t="s">
        <v>22</v>
      </c>
    </row>
    <row r="54" spans="1:6" ht="15.75" thickBot="1" x14ac:dyDescent="0.3">
      <c r="A54" s="46"/>
      <c r="B54" s="47" t="s">
        <v>0</v>
      </c>
      <c r="E54" s="44" t="s">
        <v>23</v>
      </c>
      <c r="F54" s="45"/>
    </row>
    <row r="55" spans="1:6" ht="34.5" thickBot="1" x14ac:dyDescent="0.3">
      <c r="A55" s="12" t="s">
        <v>60</v>
      </c>
      <c r="B55" s="13" t="s">
        <v>61</v>
      </c>
      <c r="C55" s="24"/>
      <c r="D55" s="25"/>
      <c r="E55" s="48"/>
      <c r="F55" s="43" t="s">
        <v>33</v>
      </c>
    </row>
    <row r="56" spans="1:6" x14ac:dyDescent="0.25">
      <c r="A56" s="7" t="s">
        <v>1</v>
      </c>
      <c r="B56" s="8" t="s">
        <v>2</v>
      </c>
      <c r="C56" s="8" t="s">
        <v>3</v>
      </c>
      <c r="D56" s="9" t="s">
        <v>4</v>
      </c>
      <c r="E56" s="10" t="s">
        <v>5</v>
      </c>
      <c r="F56" s="11" t="s">
        <v>6</v>
      </c>
    </row>
    <row r="57" spans="1:6" x14ac:dyDescent="0.25">
      <c r="A57" s="6">
        <v>88316</v>
      </c>
      <c r="B57" s="51" t="s">
        <v>59</v>
      </c>
      <c r="C57" s="1" t="s">
        <v>7</v>
      </c>
      <c r="D57" s="53">
        <v>1</v>
      </c>
      <c r="E57" s="54"/>
      <c r="F57" s="35">
        <f t="shared" ref="F57:F58" si="4">TRUNC(D57*E57,2)</f>
        <v>0</v>
      </c>
    </row>
    <row r="58" spans="1:6" ht="34.5" thickBot="1" x14ac:dyDescent="0.3">
      <c r="A58" s="6">
        <v>10775</v>
      </c>
      <c r="B58" s="51" t="s">
        <v>62</v>
      </c>
      <c r="C58" s="1" t="s">
        <v>38</v>
      </c>
      <c r="D58" s="53">
        <v>1</v>
      </c>
      <c r="E58" s="54"/>
      <c r="F58" s="35">
        <f t="shared" si="4"/>
        <v>0</v>
      </c>
    </row>
    <row r="59" spans="1:6" ht="15.75" thickBot="1" x14ac:dyDescent="0.3">
      <c r="A59" s="18"/>
      <c r="B59" s="19"/>
      <c r="C59" s="19"/>
      <c r="D59" s="20"/>
      <c r="E59" s="21" t="s">
        <v>8</v>
      </c>
      <c r="F59" s="55">
        <f>SUM(F57:F58)</f>
        <v>0</v>
      </c>
    </row>
    <row r="60" spans="1:6" ht="15.75" thickBot="1" x14ac:dyDescent="0.3"/>
    <row r="61" spans="1:6" ht="15.75" thickBot="1" x14ac:dyDescent="0.3">
      <c r="A61" s="29"/>
      <c r="B61" s="30" t="s">
        <v>22</v>
      </c>
    </row>
    <row r="62" spans="1:6" ht="15.75" thickBot="1" x14ac:dyDescent="0.3">
      <c r="A62" s="46"/>
      <c r="B62" s="47" t="s">
        <v>0</v>
      </c>
      <c r="E62" s="44" t="s">
        <v>23</v>
      </c>
      <c r="F62" s="45"/>
    </row>
    <row r="63" spans="1:6" ht="45.75" thickBot="1" x14ac:dyDescent="0.3">
      <c r="A63" s="12" t="s">
        <v>63</v>
      </c>
      <c r="B63" s="13" t="s">
        <v>67</v>
      </c>
      <c r="C63" s="24"/>
      <c r="D63" s="25"/>
      <c r="E63" s="48"/>
      <c r="F63" s="43" t="s">
        <v>33</v>
      </c>
    </row>
    <row r="64" spans="1:6" x14ac:dyDescent="0.25">
      <c r="A64" s="7" t="s">
        <v>1</v>
      </c>
      <c r="B64" s="8" t="s">
        <v>2</v>
      </c>
      <c r="C64" s="8" t="s">
        <v>3</v>
      </c>
      <c r="D64" s="9" t="s">
        <v>4</v>
      </c>
      <c r="E64" s="10" t="s">
        <v>5</v>
      </c>
      <c r="F64" s="11" t="s">
        <v>6</v>
      </c>
    </row>
    <row r="65" spans="1:6" x14ac:dyDescent="0.25">
      <c r="A65" s="6">
        <v>88316</v>
      </c>
      <c r="B65" s="51" t="s">
        <v>59</v>
      </c>
      <c r="C65" s="1" t="s">
        <v>7</v>
      </c>
      <c r="D65" s="53">
        <v>1</v>
      </c>
      <c r="E65" s="54"/>
      <c r="F65" s="35">
        <f t="shared" ref="F65:F66" si="5">TRUNC(D65*E65,2)</f>
        <v>0</v>
      </c>
    </row>
    <row r="66" spans="1:6" ht="34.5" thickBot="1" x14ac:dyDescent="0.3">
      <c r="A66" s="6">
        <v>10777</v>
      </c>
      <c r="B66" s="51" t="s">
        <v>64</v>
      </c>
      <c r="C66" s="1" t="s">
        <v>38</v>
      </c>
      <c r="D66" s="53">
        <v>1</v>
      </c>
      <c r="E66" s="54"/>
      <c r="F66" s="35">
        <f t="shared" si="5"/>
        <v>0</v>
      </c>
    </row>
    <row r="67" spans="1:6" ht="15.75" thickBot="1" x14ac:dyDescent="0.3">
      <c r="A67" s="18"/>
      <c r="B67" s="19"/>
      <c r="C67" s="19"/>
      <c r="D67" s="20"/>
      <c r="E67" s="21" t="s">
        <v>8</v>
      </c>
      <c r="F67" s="55">
        <f>SUM(F65:F66)</f>
        <v>0</v>
      </c>
    </row>
    <row r="68" spans="1:6" ht="15.75" thickBot="1" x14ac:dyDescent="0.3"/>
    <row r="69" spans="1:6" ht="15.75" thickBot="1" x14ac:dyDescent="0.3">
      <c r="A69" s="29"/>
      <c r="B69" s="30" t="s">
        <v>22</v>
      </c>
    </row>
    <row r="70" spans="1:6" ht="15.75" thickBot="1" x14ac:dyDescent="0.3">
      <c r="A70" s="46"/>
      <c r="B70" s="47" t="s">
        <v>0</v>
      </c>
      <c r="E70" s="44" t="s">
        <v>23</v>
      </c>
      <c r="F70" s="45"/>
    </row>
    <row r="71" spans="1:6" ht="23.25" thickBot="1" x14ac:dyDescent="0.3">
      <c r="A71" s="12" t="s">
        <v>65</v>
      </c>
      <c r="B71" s="13" t="s">
        <v>66</v>
      </c>
      <c r="C71" s="24"/>
      <c r="D71" s="25"/>
      <c r="E71" s="48"/>
      <c r="F71" s="43" t="s">
        <v>33</v>
      </c>
    </row>
    <row r="72" spans="1:6" x14ac:dyDescent="0.25">
      <c r="A72" s="7" t="s">
        <v>1</v>
      </c>
      <c r="B72" s="8" t="s">
        <v>2</v>
      </c>
      <c r="C72" s="8" t="s">
        <v>3</v>
      </c>
      <c r="D72" s="9" t="s">
        <v>4</v>
      </c>
      <c r="E72" s="10" t="s">
        <v>5</v>
      </c>
      <c r="F72" s="11" t="s">
        <v>6</v>
      </c>
    </row>
    <row r="73" spans="1:6" x14ac:dyDescent="0.25">
      <c r="A73" s="6">
        <v>88316</v>
      </c>
      <c r="B73" s="51" t="s">
        <v>59</v>
      </c>
      <c r="C73" s="1" t="s">
        <v>7</v>
      </c>
      <c r="D73" s="53">
        <v>1</v>
      </c>
      <c r="E73" s="54"/>
      <c r="F73" s="35">
        <f t="shared" ref="F73:F74" si="6">TRUNC(D73*E73,2)</f>
        <v>0</v>
      </c>
    </row>
    <row r="74" spans="1:6" ht="34.5" thickBot="1" x14ac:dyDescent="0.3">
      <c r="A74" s="6">
        <v>10776</v>
      </c>
      <c r="B74" s="51" t="s">
        <v>68</v>
      </c>
      <c r="C74" s="1" t="s">
        <v>38</v>
      </c>
      <c r="D74" s="53">
        <v>1</v>
      </c>
      <c r="E74" s="54"/>
      <c r="F74" s="35">
        <f t="shared" si="6"/>
        <v>0</v>
      </c>
    </row>
    <row r="75" spans="1:6" ht="15.75" thickBot="1" x14ac:dyDescent="0.3">
      <c r="A75" s="18"/>
      <c r="B75" s="19"/>
      <c r="C75" s="19"/>
      <c r="D75" s="20"/>
      <c r="E75" s="21" t="s">
        <v>8</v>
      </c>
      <c r="F75" s="55">
        <f>SUM(F73:F74)</f>
        <v>0</v>
      </c>
    </row>
    <row r="76" spans="1:6" ht="15.75" thickBot="1" x14ac:dyDescent="0.3"/>
    <row r="77" spans="1:6" ht="15.75" thickBot="1" x14ac:dyDescent="0.3">
      <c r="A77" s="29"/>
      <c r="B77" s="30" t="s">
        <v>22</v>
      </c>
    </row>
    <row r="78" spans="1:6" ht="15.75" thickBot="1" x14ac:dyDescent="0.3">
      <c r="A78" s="46"/>
      <c r="B78" s="47" t="s">
        <v>0</v>
      </c>
      <c r="E78" s="44" t="s">
        <v>23</v>
      </c>
      <c r="F78" s="45"/>
    </row>
    <row r="79" spans="1:6" ht="15.75" thickBot="1" x14ac:dyDescent="0.3">
      <c r="A79" s="12" t="s">
        <v>69</v>
      </c>
      <c r="B79" s="13" t="s">
        <v>70</v>
      </c>
      <c r="C79" s="24"/>
      <c r="D79" s="25"/>
      <c r="E79" s="48"/>
      <c r="F79" s="43" t="s">
        <v>33</v>
      </c>
    </row>
    <row r="80" spans="1:6" x14ac:dyDescent="0.25">
      <c r="A80" s="7" t="s">
        <v>1</v>
      </c>
      <c r="B80" s="8" t="s">
        <v>2</v>
      </c>
      <c r="C80" s="8" t="s">
        <v>3</v>
      </c>
      <c r="D80" s="9" t="s">
        <v>4</v>
      </c>
      <c r="E80" s="10" t="s">
        <v>5</v>
      </c>
      <c r="F80" s="11" t="s">
        <v>6</v>
      </c>
    </row>
    <row r="81" spans="1:6" x14ac:dyDescent="0.25">
      <c r="A81" s="6" t="s">
        <v>73</v>
      </c>
      <c r="B81" s="51" t="s">
        <v>79</v>
      </c>
      <c r="C81" s="52" t="s">
        <v>85</v>
      </c>
      <c r="D81" s="53">
        <v>1</v>
      </c>
      <c r="E81" s="54"/>
      <c r="F81" s="35">
        <f t="shared" ref="F81:F86" si="7">TRUNC(D81*E81,2)</f>
        <v>0</v>
      </c>
    </row>
    <row r="82" spans="1:6" x14ac:dyDescent="0.25">
      <c r="A82" s="6" t="s">
        <v>74</v>
      </c>
      <c r="B82" s="51" t="s">
        <v>80</v>
      </c>
      <c r="C82" s="52" t="s">
        <v>86</v>
      </c>
      <c r="D82" s="53">
        <v>5</v>
      </c>
      <c r="E82" s="54"/>
      <c r="F82" s="35">
        <f t="shared" si="7"/>
        <v>0</v>
      </c>
    </row>
    <row r="83" spans="1:6" x14ac:dyDescent="0.25">
      <c r="A83" s="6" t="s">
        <v>75</v>
      </c>
      <c r="B83" s="51" t="s">
        <v>81</v>
      </c>
      <c r="C83" s="1" t="s">
        <v>86</v>
      </c>
      <c r="D83" s="53">
        <v>5</v>
      </c>
      <c r="E83" s="54"/>
      <c r="F83" s="35">
        <f t="shared" si="7"/>
        <v>0</v>
      </c>
    </row>
    <row r="84" spans="1:6" x14ac:dyDescent="0.25">
      <c r="A84" s="6" t="s">
        <v>76</v>
      </c>
      <c r="B84" s="51" t="s">
        <v>82</v>
      </c>
      <c r="C84" s="1" t="s">
        <v>86</v>
      </c>
      <c r="D84" s="53">
        <v>5</v>
      </c>
      <c r="E84" s="54"/>
      <c r="F84" s="35">
        <f t="shared" si="7"/>
        <v>0</v>
      </c>
    </row>
    <row r="85" spans="1:6" x14ac:dyDescent="0.25">
      <c r="A85" s="6" t="s">
        <v>77</v>
      </c>
      <c r="B85" s="51" t="s">
        <v>83</v>
      </c>
      <c r="C85" s="1" t="s">
        <v>86</v>
      </c>
      <c r="D85" s="53">
        <v>10</v>
      </c>
      <c r="E85" s="54"/>
      <c r="F85" s="35">
        <f t="shared" si="7"/>
        <v>0</v>
      </c>
    </row>
    <row r="86" spans="1:6" ht="15.75" thickBot="1" x14ac:dyDescent="0.3">
      <c r="A86" s="6" t="s">
        <v>78</v>
      </c>
      <c r="B86" s="2" t="s">
        <v>84</v>
      </c>
      <c r="C86" s="1" t="s">
        <v>86</v>
      </c>
      <c r="D86" s="4">
        <v>5</v>
      </c>
      <c r="E86" s="54"/>
      <c r="F86" s="35">
        <f t="shared" si="7"/>
        <v>0</v>
      </c>
    </row>
    <row r="87" spans="1:6" ht="15.75" thickBot="1" x14ac:dyDescent="0.3">
      <c r="A87" s="18"/>
      <c r="B87" s="19"/>
      <c r="C87" s="19"/>
      <c r="D87" s="20"/>
      <c r="E87" s="21" t="s">
        <v>8</v>
      </c>
      <c r="F87" s="55">
        <f>SUM(F81:F86)</f>
        <v>0</v>
      </c>
    </row>
    <row r="88" spans="1:6" ht="15.75" thickBot="1" x14ac:dyDescent="0.3"/>
    <row r="89" spans="1:6" ht="15.75" thickBot="1" x14ac:dyDescent="0.3">
      <c r="A89" s="29"/>
      <c r="B89" s="30" t="s">
        <v>22</v>
      </c>
    </row>
    <row r="90" spans="1:6" ht="15.75" thickBot="1" x14ac:dyDescent="0.3">
      <c r="A90" s="46"/>
      <c r="B90" s="47" t="s">
        <v>0</v>
      </c>
      <c r="E90" s="44" t="s">
        <v>23</v>
      </c>
      <c r="F90" s="45"/>
    </row>
    <row r="91" spans="1:6" ht="15.75" thickBot="1" x14ac:dyDescent="0.3">
      <c r="A91" s="12" t="s">
        <v>71</v>
      </c>
      <c r="B91" s="13" t="s">
        <v>72</v>
      </c>
      <c r="C91" s="24"/>
      <c r="D91" s="25"/>
      <c r="E91" s="48"/>
      <c r="F91" s="43" t="s">
        <v>33</v>
      </c>
    </row>
    <row r="92" spans="1:6" x14ac:dyDescent="0.25">
      <c r="A92" s="7" t="s">
        <v>1</v>
      </c>
      <c r="B92" s="8" t="s">
        <v>2</v>
      </c>
      <c r="C92" s="8" t="s">
        <v>3</v>
      </c>
      <c r="D92" s="9" t="s">
        <v>4</v>
      </c>
      <c r="E92" s="10" t="s">
        <v>5</v>
      </c>
      <c r="F92" s="11" t="s">
        <v>6</v>
      </c>
    </row>
    <row r="93" spans="1:6" ht="15.75" thickBot="1" x14ac:dyDescent="0.3">
      <c r="A93" s="109" t="s">
        <v>87</v>
      </c>
      <c r="B93" s="51" t="s">
        <v>88</v>
      </c>
      <c r="C93" s="1" t="s">
        <v>89</v>
      </c>
      <c r="D93" s="53">
        <v>500</v>
      </c>
      <c r="E93" s="54"/>
      <c r="F93" s="35">
        <f>TRUNC(D93*E93,2)</f>
        <v>0</v>
      </c>
    </row>
    <row r="94" spans="1:6" ht="15.75" thickBot="1" x14ac:dyDescent="0.3">
      <c r="A94" s="18"/>
      <c r="B94" s="19"/>
      <c r="C94" s="19"/>
      <c r="D94" s="20"/>
      <c r="E94" s="21" t="s">
        <v>8</v>
      </c>
      <c r="F94" s="55">
        <f>SUM(F93:F93)</f>
        <v>0</v>
      </c>
    </row>
    <row r="95" spans="1:6" ht="15.75" thickBot="1" x14ac:dyDescent="0.3">
      <c r="D95" s="28"/>
      <c r="E95" s="26"/>
      <c r="F95" s="26"/>
    </row>
    <row r="96" spans="1:6" ht="15.75" thickBot="1" x14ac:dyDescent="0.3">
      <c r="A96" s="29"/>
      <c r="B96" s="30" t="s">
        <v>22</v>
      </c>
    </row>
    <row r="97" spans="1:6" ht="15.75" thickBot="1" x14ac:dyDescent="0.3">
      <c r="A97" s="46"/>
      <c r="B97" s="47" t="s">
        <v>0</v>
      </c>
      <c r="E97" s="44" t="s">
        <v>23</v>
      </c>
      <c r="F97" s="45"/>
    </row>
    <row r="98" spans="1:6" ht="34.5" thickBot="1" x14ac:dyDescent="0.3">
      <c r="A98" s="12" t="s">
        <v>90</v>
      </c>
      <c r="B98" s="13" t="s">
        <v>91</v>
      </c>
      <c r="C98" s="24"/>
      <c r="D98" s="25"/>
      <c r="E98" s="48"/>
      <c r="F98" s="43" t="s">
        <v>33</v>
      </c>
    </row>
    <row r="99" spans="1:6" x14ac:dyDescent="0.25">
      <c r="A99" s="7" t="s">
        <v>1</v>
      </c>
      <c r="B99" s="8" t="s">
        <v>2</v>
      </c>
      <c r="C99" s="8" t="s">
        <v>3</v>
      </c>
      <c r="D99" s="9" t="s">
        <v>4</v>
      </c>
      <c r="E99" s="10" t="s">
        <v>5</v>
      </c>
      <c r="F99" s="11" t="s">
        <v>6</v>
      </c>
    </row>
    <row r="100" spans="1:6" ht="15.75" customHeight="1" x14ac:dyDescent="0.25">
      <c r="A100" s="6" t="s">
        <v>92</v>
      </c>
      <c r="B100" s="51" t="s">
        <v>129</v>
      </c>
      <c r="C100" s="52" t="s">
        <v>132</v>
      </c>
      <c r="D100" s="70">
        <v>3</v>
      </c>
      <c r="E100" s="54"/>
      <c r="F100" s="35">
        <f t="shared" ref="F100:F102" si="8">TRUNC(D100*E100,2)</f>
        <v>0</v>
      </c>
    </row>
    <row r="101" spans="1:6" ht="15.75" customHeight="1" x14ac:dyDescent="0.25">
      <c r="A101" s="6" t="s">
        <v>93</v>
      </c>
      <c r="B101" s="51" t="s">
        <v>130</v>
      </c>
      <c r="C101" s="52" t="s">
        <v>132</v>
      </c>
      <c r="D101" s="71">
        <v>3</v>
      </c>
      <c r="E101" s="54"/>
      <c r="F101" s="35">
        <f t="shared" si="8"/>
        <v>0</v>
      </c>
    </row>
    <row r="102" spans="1:6" ht="15.75" thickBot="1" x14ac:dyDescent="0.3">
      <c r="A102" s="6" t="s">
        <v>94</v>
      </c>
      <c r="B102" s="51" t="s">
        <v>131</v>
      </c>
      <c r="C102" s="1" t="s">
        <v>38</v>
      </c>
      <c r="D102" s="57">
        <v>1</v>
      </c>
      <c r="E102" s="54"/>
      <c r="F102" s="35">
        <f t="shared" si="8"/>
        <v>0</v>
      </c>
    </row>
    <row r="103" spans="1:6" ht="15.75" thickBot="1" x14ac:dyDescent="0.3">
      <c r="A103" s="18"/>
      <c r="B103" s="19"/>
      <c r="C103" s="19"/>
      <c r="D103" s="20"/>
      <c r="E103" s="21" t="s">
        <v>8</v>
      </c>
      <c r="F103" s="55">
        <f>SUM(F100:F102)</f>
        <v>0</v>
      </c>
    </row>
    <row r="104" spans="1:6" ht="15.75" thickBot="1" x14ac:dyDescent="0.3"/>
    <row r="105" spans="1:6" ht="15.75" thickBot="1" x14ac:dyDescent="0.3">
      <c r="A105" s="29"/>
      <c r="B105" s="30" t="s">
        <v>22</v>
      </c>
    </row>
    <row r="106" spans="1:6" ht="15.75" thickBot="1" x14ac:dyDescent="0.3">
      <c r="A106" s="46"/>
      <c r="B106" s="47" t="s">
        <v>0</v>
      </c>
      <c r="E106" s="44" t="s">
        <v>23</v>
      </c>
      <c r="F106" s="45"/>
    </row>
    <row r="107" spans="1:6" ht="45.75" thickBot="1" x14ac:dyDescent="0.3">
      <c r="A107" s="12" t="s">
        <v>9</v>
      </c>
      <c r="B107" s="13" t="s">
        <v>20</v>
      </c>
      <c r="C107" s="24"/>
      <c r="D107" s="25"/>
      <c r="E107" s="48"/>
      <c r="F107" s="43" t="s">
        <v>32</v>
      </c>
    </row>
    <row r="108" spans="1:6" ht="15" customHeight="1" x14ac:dyDescent="0.25">
      <c r="A108" s="7" t="s">
        <v>1</v>
      </c>
      <c r="B108" s="8" t="s">
        <v>2</v>
      </c>
      <c r="C108" s="8" t="s">
        <v>3</v>
      </c>
      <c r="D108" s="9" t="s">
        <v>4</v>
      </c>
      <c r="E108" s="10" t="s">
        <v>5</v>
      </c>
      <c r="F108" s="11" t="s">
        <v>6</v>
      </c>
    </row>
    <row r="109" spans="1:6" x14ac:dyDescent="0.25">
      <c r="A109" s="6" t="s">
        <v>10</v>
      </c>
      <c r="B109" s="2" t="s">
        <v>13</v>
      </c>
      <c r="C109" s="1" t="s">
        <v>7</v>
      </c>
      <c r="D109" s="4">
        <v>1</v>
      </c>
      <c r="E109" s="38"/>
      <c r="F109" s="35">
        <f t="shared" ref="F109:F117" si="9">TRUNC(D109*E109,2)</f>
        <v>0</v>
      </c>
    </row>
    <row r="110" spans="1:6" x14ac:dyDescent="0.25">
      <c r="A110" s="6" t="s">
        <v>12</v>
      </c>
      <c r="B110" s="2" t="s">
        <v>11</v>
      </c>
      <c r="C110" s="1" t="s">
        <v>7</v>
      </c>
      <c r="D110" s="4">
        <v>1.1757</v>
      </c>
      <c r="E110" s="123">
        <f>(F109)</f>
        <v>0</v>
      </c>
      <c r="F110" s="35">
        <f t="shared" si="9"/>
        <v>0</v>
      </c>
    </row>
    <row r="111" spans="1:6" ht="22.5" x14ac:dyDescent="0.25">
      <c r="A111" s="6">
        <v>37370</v>
      </c>
      <c r="B111" s="2" t="s">
        <v>14</v>
      </c>
      <c r="C111" s="1" t="s">
        <v>7</v>
      </c>
      <c r="D111" s="5">
        <v>1</v>
      </c>
      <c r="E111" s="39"/>
      <c r="F111" s="35">
        <f t="shared" si="9"/>
        <v>0</v>
      </c>
    </row>
    <row r="112" spans="1:6" ht="22.5" x14ac:dyDescent="0.25">
      <c r="A112" s="6">
        <v>37371</v>
      </c>
      <c r="B112" s="2" t="s">
        <v>15</v>
      </c>
      <c r="C112" s="1" t="s">
        <v>7</v>
      </c>
      <c r="D112" s="5">
        <v>1</v>
      </c>
      <c r="E112" s="39"/>
      <c r="F112" s="35">
        <f t="shared" si="9"/>
        <v>0</v>
      </c>
    </row>
    <row r="113" spans="1:6" ht="22.5" x14ac:dyDescent="0.25">
      <c r="A113" s="6">
        <v>37372</v>
      </c>
      <c r="B113" s="2" t="s">
        <v>16</v>
      </c>
      <c r="C113" s="1" t="s">
        <v>7</v>
      </c>
      <c r="D113" s="5">
        <v>1</v>
      </c>
      <c r="E113" s="39"/>
      <c r="F113" s="35">
        <f t="shared" si="9"/>
        <v>0</v>
      </c>
    </row>
    <row r="114" spans="1:6" ht="22.5" x14ac:dyDescent="0.25">
      <c r="A114" s="6">
        <v>37373</v>
      </c>
      <c r="B114" s="2" t="s">
        <v>17</v>
      </c>
      <c r="C114" s="1" t="s">
        <v>7</v>
      </c>
      <c r="D114" s="5">
        <v>1</v>
      </c>
      <c r="E114" s="39"/>
      <c r="F114" s="35">
        <f t="shared" si="9"/>
        <v>0</v>
      </c>
    </row>
    <row r="115" spans="1:6" ht="22.5" x14ac:dyDescent="0.25">
      <c r="A115" s="6">
        <v>43467</v>
      </c>
      <c r="B115" s="2" t="s">
        <v>18</v>
      </c>
      <c r="C115" s="1" t="s">
        <v>7</v>
      </c>
      <c r="D115" s="5">
        <v>1</v>
      </c>
      <c r="E115" s="39"/>
      <c r="F115" s="35">
        <f t="shared" si="9"/>
        <v>0</v>
      </c>
    </row>
    <row r="116" spans="1:6" ht="22.5" x14ac:dyDescent="0.25">
      <c r="A116" s="6">
        <v>43491</v>
      </c>
      <c r="B116" s="2" t="s">
        <v>19</v>
      </c>
      <c r="C116" s="3" t="s">
        <v>7</v>
      </c>
      <c r="D116" s="5">
        <v>1</v>
      </c>
      <c r="E116" s="39"/>
      <c r="F116" s="35">
        <f t="shared" si="9"/>
        <v>0</v>
      </c>
    </row>
    <row r="117" spans="1:6" ht="23.25" thickBot="1" x14ac:dyDescent="0.3">
      <c r="A117" s="14">
        <v>100288</v>
      </c>
      <c r="B117" s="15" t="s">
        <v>21</v>
      </c>
      <c r="C117" s="16" t="s">
        <v>7</v>
      </c>
      <c r="D117" s="17">
        <v>1</v>
      </c>
      <c r="E117" s="40"/>
      <c r="F117" s="35">
        <f t="shared" si="9"/>
        <v>0</v>
      </c>
    </row>
    <row r="118" spans="1:6" ht="15.75" thickBot="1" x14ac:dyDescent="0.3">
      <c r="A118" s="18"/>
      <c r="B118" s="19"/>
      <c r="C118" s="19"/>
      <c r="D118" s="20"/>
      <c r="E118" s="21" t="s">
        <v>8</v>
      </c>
      <c r="F118" s="55">
        <f>SUM(F109:F117)</f>
        <v>0</v>
      </c>
    </row>
    <row r="119" spans="1:6" ht="15.75" thickBot="1" x14ac:dyDescent="0.3">
      <c r="D119" s="28"/>
      <c r="E119" s="26"/>
      <c r="F119" s="27"/>
    </row>
    <row r="120" spans="1:6" ht="15.75" thickBot="1" x14ac:dyDescent="0.3">
      <c r="A120" s="29"/>
      <c r="B120" s="30" t="s">
        <v>22</v>
      </c>
      <c r="D120" s="28"/>
      <c r="E120" s="26"/>
      <c r="F120" s="27"/>
    </row>
    <row r="121" spans="1:6" ht="15.75" thickBot="1" x14ac:dyDescent="0.3">
      <c r="A121" s="46"/>
      <c r="B121" s="47" t="s">
        <v>0</v>
      </c>
      <c r="E121" s="44" t="s">
        <v>23</v>
      </c>
      <c r="F121" s="45"/>
    </row>
    <row r="122" spans="1:6" ht="45.75" thickBot="1" x14ac:dyDescent="0.3">
      <c r="A122" s="12" t="s">
        <v>24</v>
      </c>
      <c r="B122" s="13" t="s">
        <v>25</v>
      </c>
      <c r="C122" s="24"/>
      <c r="D122" s="25"/>
      <c r="E122" s="48"/>
      <c r="F122" s="43" t="s">
        <v>32</v>
      </c>
    </row>
    <row r="123" spans="1:6" ht="12.75" customHeight="1" x14ac:dyDescent="0.25">
      <c r="A123" s="7" t="s">
        <v>1</v>
      </c>
      <c r="B123" s="8" t="s">
        <v>2</v>
      </c>
      <c r="C123" s="8" t="s">
        <v>3</v>
      </c>
      <c r="D123" s="9" t="s">
        <v>4</v>
      </c>
      <c r="E123" s="10" t="s">
        <v>5</v>
      </c>
      <c r="F123" s="11" t="s">
        <v>6</v>
      </c>
    </row>
    <row r="124" spans="1:6" x14ac:dyDescent="0.25">
      <c r="A124" s="1" t="s">
        <v>10</v>
      </c>
      <c r="B124" s="2" t="s">
        <v>13</v>
      </c>
      <c r="C124" s="1" t="s">
        <v>7</v>
      </c>
      <c r="D124" s="4">
        <v>1</v>
      </c>
      <c r="E124" s="38"/>
      <c r="F124" s="35">
        <f t="shared" ref="F124:F135" si="10">TRUNC(D124*E124,2)</f>
        <v>0</v>
      </c>
    </row>
    <row r="125" spans="1:6" x14ac:dyDescent="0.25">
      <c r="A125" s="1" t="s">
        <v>26</v>
      </c>
      <c r="B125" s="2" t="s">
        <v>27</v>
      </c>
      <c r="C125" s="1" t="s">
        <v>7</v>
      </c>
      <c r="D125" s="4">
        <v>0.2</v>
      </c>
      <c r="E125" s="123">
        <f>F124</f>
        <v>0</v>
      </c>
      <c r="F125" s="35">
        <f t="shared" si="10"/>
        <v>0</v>
      </c>
    </row>
    <row r="126" spans="1:6" ht="22.5" x14ac:dyDescent="0.25">
      <c r="A126" s="1" t="s">
        <v>26</v>
      </c>
      <c r="B126" s="2" t="s">
        <v>28</v>
      </c>
      <c r="C126" s="1" t="s">
        <v>7</v>
      </c>
      <c r="D126" s="4">
        <f>(60/52.5)-1</f>
        <v>0.14285714285714279</v>
      </c>
      <c r="E126" s="123">
        <f>F124+F125</f>
        <v>0</v>
      </c>
      <c r="F126" s="35">
        <f t="shared" si="10"/>
        <v>0</v>
      </c>
    </row>
    <row r="127" spans="1:6" ht="22.5" x14ac:dyDescent="0.25">
      <c r="A127" s="1" t="s">
        <v>26</v>
      </c>
      <c r="B127" s="2" t="s">
        <v>29</v>
      </c>
      <c r="C127" s="1" t="s">
        <v>7</v>
      </c>
      <c r="D127" s="4">
        <f>50%/12</f>
        <v>4.1666666666666664E-2</v>
      </c>
      <c r="E127" s="123">
        <f>(F124+F125+F126)</f>
        <v>0</v>
      </c>
      <c r="F127" s="35">
        <f t="shared" si="10"/>
        <v>0</v>
      </c>
    </row>
    <row r="128" spans="1:6" x14ac:dyDescent="0.25">
      <c r="A128" s="1" t="s">
        <v>12</v>
      </c>
      <c r="B128" s="2" t="s">
        <v>11</v>
      </c>
      <c r="C128" s="1" t="s">
        <v>7</v>
      </c>
      <c r="D128" s="4">
        <v>0.73099999999999998</v>
      </c>
      <c r="E128" s="123">
        <f>(F124+F125+F126+F127)</f>
        <v>0</v>
      </c>
      <c r="F128" s="35">
        <f t="shared" si="10"/>
        <v>0</v>
      </c>
    </row>
    <row r="129" spans="1:6" ht="22.5" x14ac:dyDescent="0.25">
      <c r="A129" s="1">
        <v>37370</v>
      </c>
      <c r="B129" s="2" t="s">
        <v>14</v>
      </c>
      <c r="C129" s="1" t="s">
        <v>7</v>
      </c>
      <c r="D129" s="5">
        <v>0.5</v>
      </c>
      <c r="E129" s="38"/>
      <c r="F129" s="35">
        <f>TRUNC(D129*E129,2)</f>
        <v>0</v>
      </c>
    </row>
    <row r="130" spans="1:6" ht="22.5" x14ac:dyDescent="0.25">
      <c r="A130" s="1">
        <v>37371</v>
      </c>
      <c r="B130" s="2" t="s">
        <v>15</v>
      </c>
      <c r="C130" s="1" t="s">
        <v>7</v>
      </c>
      <c r="D130" s="5">
        <v>0.5</v>
      </c>
      <c r="E130" s="38"/>
      <c r="F130" s="35">
        <f t="shared" si="10"/>
        <v>0</v>
      </c>
    </row>
    <row r="131" spans="1:6" ht="22.5" x14ac:dyDescent="0.25">
      <c r="A131" s="1">
        <v>37372</v>
      </c>
      <c r="B131" s="2" t="s">
        <v>16</v>
      </c>
      <c r="C131" s="1" t="s">
        <v>7</v>
      </c>
      <c r="D131" s="5">
        <v>1</v>
      </c>
      <c r="E131" s="38"/>
      <c r="F131" s="35">
        <f t="shared" si="10"/>
        <v>0</v>
      </c>
    </row>
    <row r="132" spans="1:6" ht="22.5" x14ac:dyDescent="0.25">
      <c r="A132" s="1">
        <v>37373</v>
      </c>
      <c r="B132" s="2" t="s">
        <v>17</v>
      </c>
      <c r="C132" s="1" t="s">
        <v>7</v>
      </c>
      <c r="D132" s="5">
        <v>1</v>
      </c>
      <c r="E132" s="38"/>
      <c r="F132" s="35">
        <f t="shared" si="10"/>
        <v>0</v>
      </c>
    </row>
    <row r="133" spans="1:6" ht="22.5" x14ac:dyDescent="0.25">
      <c r="A133" s="1">
        <v>43467</v>
      </c>
      <c r="B133" s="2" t="s">
        <v>18</v>
      </c>
      <c r="C133" s="1" t="s">
        <v>7</v>
      </c>
      <c r="D133" s="5">
        <v>1</v>
      </c>
      <c r="E133" s="38"/>
      <c r="F133" s="35">
        <f t="shared" si="10"/>
        <v>0</v>
      </c>
    </row>
    <row r="134" spans="1:6" ht="22.5" x14ac:dyDescent="0.25">
      <c r="A134" s="1">
        <v>43491</v>
      </c>
      <c r="B134" s="2" t="s">
        <v>19</v>
      </c>
      <c r="C134" s="3" t="s">
        <v>7</v>
      </c>
      <c r="D134" s="5">
        <v>1</v>
      </c>
      <c r="E134" s="38"/>
      <c r="F134" s="35">
        <f t="shared" si="10"/>
        <v>0</v>
      </c>
    </row>
    <row r="135" spans="1:6" ht="23.25" thickBot="1" x14ac:dyDescent="0.3">
      <c r="A135" s="23">
        <v>95388</v>
      </c>
      <c r="B135" s="15" t="s">
        <v>21</v>
      </c>
      <c r="C135" s="16" t="s">
        <v>7</v>
      </c>
      <c r="D135" s="17">
        <v>1</v>
      </c>
      <c r="E135" s="41"/>
      <c r="F135" s="35">
        <f t="shared" si="10"/>
        <v>0</v>
      </c>
    </row>
    <row r="136" spans="1:6" ht="15.75" thickBot="1" x14ac:dyDescent="0.3">
      <c r="A136" s="18"/>
      <c r="B136" s="19"/>
      <c r="C136" s="19"/>
      <c r="D136" s="20"/>
      <c r="E136" s="21" t="s">
        <v>8</v>
      </c>
      <c r="F136" s="55">
        <f>SUM(F124:F135)</f>
        <v>0</v>
      </c>
    </row>
    <row r="137" spans="1:6" ht="15.75" thickBot="1" x14ac:dyDescent="0.3">
      <c r="A137" s="121"/>
      <c r="B137" s="121"/>
      <c r="C137" s="121"/>
      <c r="D137" s="122"/>
      <c r="E137" s="120"/>
      <c r="F137" s="120"/>
    </row>
    <row r="138" spans="1:6" ht="15.75" thickBot="1" x14ac:dyDescent="0.3">
      <c r="A138" s="29"/>
      <c r="B138" s="30" t="s">
        <v>22</v>
      </c>
    </row>
    <row r="139" spans="1:6" ht="15.75" thickBot="1" x14ac:dyDescent="0.3">
      <c r="A139" s="46"/>
      <c r="B139" s="47" t="s">
        <v>0</v>
      </c>
      <c r="E139" s="44" t="s">
        <v>23</v>
      </c>
      <c r="F139" s="45"/>
    </row>
    <row r="140" spans="1:6" ht="45.75" thickBot="1" x14ac:dyDescent="0.3">
      <c r="A140" s="12" t="s">
        <v>9</v>
      </c>
      <c r="B140" s="13" t="s">
        <v>20</v>
      </c>
      <c r="C140" s="24"/>
      <c r="D140" s="25"/>
      <c r="E140" s="48"/>
      <c r="F140" s="43" t="s">
        <v>33</v>
      </c>
    </row>
    <row r="141" spans="1:6" x14ac:dyDescent="0.25">
      <c r="A141" s="7" t="s">
        <v>1</v>
      </c>
      <c r="B141" s="8" t="s">
        <v>2</v>
      </c>
      <c r="C141" s="8" t="s">
        <v>3</v>
      </c>
      <c r="D141" s="9" t="s">
        <v>4</v>
      </c>
      <c r="E141" s="10" t="s">
        <v>5</v>
      </c>
      <c r="F141" s="11" t="s">
        <v>6</v>
      </c>
    </row>
    <row r="142" spans="1:6" x14ac:dyDescent="0.25">
      <c r="A142" s="6" t="s">
        <v>10</v>
      </c>
      <c r="B142" s="2" t="s">
        <v>13</v>
      </c>
      <c r="C142" s="1" t="s">
        <v>7</v>
      </c>
      <c r="D142" s="4">
        <v>220</v>
      </c>
      <c r="E142" s="38"/>
      <c r="F142" s="35">
        <f t="shared" ref="F142:F150" si="11">TRUNC(D142*E142,2)</f>
        <v>0</v>
      </c>
    </row>
    <row r="143" spans="1:6" x14ac:dyDescent="0.25">
      <c r="A143" s="6" t="s">
        <v>12</v>
      </c>
      <c r="B143" s="2" t="s">
        <v>11</v>
      </c>
      <c r="C143" s="1" t="s">
        <v>7</v>
      </c>
      <c r="D143" s="4">
        <v>1.1757</v>
      </c>
      <c r="E143" s="123">
        <f>(F142)</f>
        <v>0</v>
      </c>
      <c r="F143" s="35">
        <f t="shared" si="11"/>
        <v>0</v>
      </c>
    </row>
    <row r="144" spans="1:6" ht="22.5" x14ac:dyDescent="0.25">
      <c r="A144" s="6">
        <v>37370</v>
      </c>
      <c r="B144" s="2" t="s">
        <v>14</v>
      </c>
      <c r="C144" s="1" t="s">
        <v>7</v>
      </c>
      <c r="D144" s="5">
        <v>110</v>
      </c>
      <c r="E144" s="39"/>
      <c r="F144" s="35">
        <f t="shared" si="11"/>
        <v>0</v>
      </c>
    </row>
    <row r="145" spans="1:6" ht="22.5" x14ac:dyDescent="0.25">
      <c r="A145" s="6">
        <v>37371</v>
      </c>
      <c r="B145" s="2" t="s">
        <v>15</v>
      </c>
      <c r="C145" s="1" t="s">
        <v>7</v>
      </c>
      <c r="D145" s="5">
        <v>110</v>
      </c>
      <c r="E145" s="39"/>
      <c r="F145" s="35">
        <f t="shared" si="11"/>
        <v>0</v>
      </c>
    </row>
    <row r="146" spans="1:6" ht="22.5" x14ac:dyDescent="0.25">
      <c r="A146" s="6">
        <v>37372</v>
      </c>
      <c r="B146" s="2" t="s">
        <v>16</v>
      </c>
      <c r="C146" s="1" t="s">
        <v>7</v>
      </c>
      <c r="D146" s="5">
        <v>220</v>
      </c>
      <c r="E146" s="39"/>
      <c r="F146" s="35">
        <f t="shared" si="11"/>
        <v>0</v>
      </c>
    </row>
    <row r="147" spans="1:6" ht="22.5" x14ac:dyDescent="0.25">
      <c r="A147" s="6">
        <v>37373</v>
      </c>
      <c r="B147" s="2" t="s">
        <v>17</v>
      </c>
      <c r="C147" s="1" t="s">
        <v>7</v>
      </c>
      <c r="D147" s="5">
        <v>220</v>
      </c>
      <c r="E147" s="39"/>
      <c r="F147" s="35">
        <f t="shared" si="11"/>
        <v>0</v>
      </c>
    </row>
    <row r="148" spans="1:6" ht="22.5" x14ac:dyDescent="0.25">
      <c r="A148" s="6">
        <v>43467</v>
      </c>
      <c r="B148" s="2" t="s">
        <v>18</v>
      </c>
      <c r="C148" s="1" t="s">
        <v>7</v>
      </c>
      <c r="D148" s="5">
        <v>220</v>
      </c>
      <c r="E148" s="39"/>
      <c r="F148" s="35">
        <f t="shared" si="11"/>
        <v>0</v>
      </c>
    </row>
    <row r="149" spans="1:6" ht="22.5" x14ac:dyDescent="0.25">
      <c r="A149" s="6">
        <v>43491</v>
      </c>
      <c r="B149" s="2" t="s">
        <v>19</v>
      </c>
      <c r="C149" s="3" t="s">
        <v>7</v>
      </c>
      <c r="D149" s="5">
        <v>220</v>
      </c>
      <c r="E149" s="39"/>
      <c r="F149" s="35">
        <f t="shared" si="11"/>
        <v>0</v>
      </c>
    </row>
    <row r="150" spans="1:6" ht="23.25" thickBot="1" x14ac:dyDescent="0.3">
      <c r="A150" s="14">
        <v>100288</v>
      </c>
      <c r="B150" s="15" t="s">
        <v>21</v>
      </c>
      <c r="C150" s="16" t="s">
        <v>7</v>
      </c>
      <c r="D150" s="5">
        <v>220</v>
      </c>
      <c r="E150" s="40"/>
      <c r="F150" s="35">
        <f t="shared" si="11"/>
        <v>0</v>
      </c>
    </row>
    <row r="151" spans="1:6" ht="15.75" thickBot="1" x14ac:dyDescent="0.3">
      <c r="A151" s="18"/>
      <c r="B151" s="19"/>
      <c r="C151" s="19"/>
      <c r="D151" s="20"/>
      <c r="E151" s="21" t="s">
        <v>8</v>
      </c>
      <c r="F151" s="55">
        <f>SUM(F142:F150)</f>
        <v>0</v>
      </c>
    </row>
    <row r="152" spans="1:6" ht="15.75" thickBot="1" x14ac:dyDescent="0.3">
      <c r="A152" s="121"/>
      <c r="B152" s="121"/>
      <c r="C152" s="121"/>
      <c r="D152" s="122"/>
      <c r="E152" s="120"/>
      <c r="F152" s="120"/>
    </row>
    <row r="153" spans="1:6" ht="15.75" thickBot="1" x14ac:dyDescent="0.3">
      <c r="A153" s="29"/>
      <c r="B153" s="30" t="s">
        <v>22</v>
      </c>
      <c r="D153" s="28"/>
      <c r="E153" s="26"/>
      <c r="F153" s="27"/>
    </row>
    <row r="154" spans="1:6" ht="15.75" thickBot="1" x14ac:dyDescent="0.3">
      <c r="A154" s="46"/>
      <c r="B154" s="47" t="s">
        <v>0</v>
      </c>
      <c r="E154" s="44" t="s">
        <v>23</v>
      </c>
      <c r="F154" s="45"/>
    </row>
    <row r="155" spans="1:6" ht="45.75" thickBot="1" x14ac:dyDescent="0.3">
      <c r="A155" s="12" t="s">
        <v>24</v>
      </c>
      <c r="B155" s="13" t="s">
        <v>25</v>
      </c>
      <c r="C155" s="24"/>
      <c r="D155" s="25"/>
      <c r="E155" s="48"/>
      <c r="F155" s="43" t="s">
        <v>33</v>
      </c>
    </row>
    <row r="156" spans="1:6" x14ac:dyDescent="0.25">
      <c r="A156" s="7" t="s">
        <v>1</v>
      </c>
      <c r="B156" s="8" t="s">
        <v>2</v>
      </c>
      <c r="C156" s="8" t="s">
        <v>3</v>
      </c>
      <c r="D156" s="9" t="s">
        <v>4</v>
      </c>
      <c r="E156" s="10" t="s">
        <v>5</v>
      </c>
      <c r="F156" s="11" t="s">
        <v>6</v>
      </c>
    </row>
    <row r="157" spans="1:6" x14ac:dyDescent="0.25">
      <c r="A157" s="1" t="s">
        <v>10</v>
      </c>
      <c r="B157" s="2" t="s">
        <v>13</v>
      </c>
      <c r="C157" s="1" t="s">
        <v>7</v>
      </c>
      <c r="D157" s="4">
        <v>220</v>
      </c>
      <c r="E157" s="38"/>
      <c r="F157" s="35">
        <f t="shared" ref="F157:F168" si="12">TRUNC(D157*E157,2)</f>
        <v>0</v>
      </c>
    </row>
    <row r="158" spans="1:6" x14ac:dyDescent="0.25">
      <c r="A158" s="1" t="s">
        <v>26</v>
      </c>
      <c r="B158" s="2" t="s">
        <v>27</v>
      </c>
      <c r="C158" s="1" t="s">
        <v>7</v>
      </c>
      <c r="D158" s="4">
        <v>0.2</v>
      </c>
      <c r="E158" s="123">
        <f>F157</f>
        <v>0</v>
      </c>
      <c r="F158" s="35">
        <f t="shared" si="12"/>
        <v>0</v>
      </c>
    </row>
    <row r="159" spans="1:6" ht="22.5" x14ac:dyDescent="0.25">
      <c r="A159" s="1" t="s">
        <v>26</v>
      </c>
      <c r="B159" s="2" t="s">
        <v>28</v>
      </c>
      <c r="C159" s="1" t="s">
        <v>7</v>
      </c>
      <c r="D159" s="4">
        <f>(60/52.5)-1</f>
        <v>0.14285714285714279</v>
      </c>
      <c r="E159" s="123">
        <f>F157+F158</f>
        <v>0</v>
      </c>
      <c r="F159" s="35">
        <f t="shared" si="12"/>
        <v>0</v>
      </c>
    </row>
    <row r="160" spans="1:6" ht="22.5" x14ac:dyDescent="0.25">
      <c r="A160" s="1" t="s">
        <v>26</v>
      </c>
      <c r="B160" s="2" t="s">
        <v>29</v>
      </c>
      <c r="C160" s="1" t="s">
        <v>7</v>
      </c>
      <c r="D160" s="4">
        <f>50%/12</f>
        <v>4.1666666666666664E-2</v>
      </c>
      <c r="E160" s="123">
        <f>(F157+F158+F159)</f>
        <v>0</v>
      </c>
      <c r="F160" s="35">
        <f t="shared" si="12"/>
        <v>0</v>
      </c>
    </row>
    <row r="161" spans="1:6" x14ac:dyDescent="0.25">
      <c r="A161" s="1" t="s">
        <v>12</v>
      </c>
      <c r="B161" s="2" t="s">
        <v>11</v>
      </c>
      <c r="C161" s="1" t="s">
        <v>7</v>
      </c>
      <c r="D161" s="4">
        <v>0.73099999999999998</v>
      </c>
      <c r="E161" s="123">
        <f>(F157+F158+F159+F160)</f>
        <v>0</v>
      </c>
      <c r="F161" s="35">
        <f t="shared" si="12"/>
        <v>0</v>
      </c>
    </row>
    <row r="162" spans="1:6" ht="22.5" x14ac:dyDescent="0.25">
      <c r="A162" s="1">
        <v>37370</v>
      </c>
      <c r="B162" s="2" t="s">
        <v>14</v>
      </c>
      <c r="C162" s="1" t="s">
        <v>7</v>
      </c>
      <c r="D162" s="5">
        <v>110</v>
      </c>
      <c r="E162" s="38"/>
      <c r="F162" s="35">
        <f>TRUNC(D162*E162,2)</f>
        <v>0</v>
      </c>
    </row>
    <row r="163" spans="1:6" ht="22.5" x14ac:dyDescent="0.25">
      <c r="A163" s="1">
        <v>37371</v>
      </c>
      <c r="B163" s="2" t="s">
        <v>15</v>
      </c>
      <c r="C163" s="1" t="s">
        <v>7</v>
      </c>
      <c r="D163" s="5">
        <v>110</v>
      </c>
      <c r="E163" s="38"/>
      <c r="F163" s="35">
        <f t="shared" ref="F163:F169" si="13">TRUNC(D163*E163,2)</f>
        <v>0</v>
      </c>
    </row>
    <row r="164" spans="1:6" ht="22.5" x14ac:dyDescent="0.25">
      <c r="A164" s="1">
        <v>37372</v>
      </c>
      <c r="B164" s="2" t="s">
        <v>16</v>
      </c>
      <c r="C164" s="1" t="s">
        <v>7</v>
      </c>
      <c r="D164" s="5">
        <v>220</v>
      </c>
      <c r="E164" s="38"/>
      <c r="F164" s="35">
        <f t="shared" si="13"/>
        <v>0</v>
      </c>
    </row>
    <row r="165" spans="1:6" ht="22.5" x14ac:dyDescent="0.25">
      <c r="A165" s="1">
        <v>37373</v>
      </c>
      <c r="B165" s="2" t="s">
        <v>17</v>
      </c>
      <c r="C165" s="1" t="s">
        <v>7</v>
      </c>
      <c r="D165" s="5">
        <v>220</v>
      </c>
      <c r="E165" s="38"/>
      <c r="F165" s="35">
        <f t="shared" si="13"/>
        <v>0</v>
      </c>
    </row>
    <row r="166" spans="1:6" ht="22.5" x14ac:dyDescent="0.25">
      <c r="A166" s="1">
        <v>43467</v>
      </c>
      <c r="B166" s="2" t="s">
        <v>18</v>
      </c>
      <c r="C166" s="1" t="s">
        <v>7</v>
      </c>
      <c r="D166" s="5">
        <v>220</v>
      </c>
      <c r="E166" s="38"/>
      <c r="F166" s="35">
        <f t="shared" si="13"/>
        <v>0</v>
      </c>
    </row>
    <row r="167" spans="1:6" ht="22.5" x14ac:dyDescent="0.25">
      <c r="A167" s="1">
        <v>43491</v>
      </c>
      <c r="B167" s="2" t="s">
        <v>19</v>
      </c>
      <c r="C167" s="3" t="s">
        <v>7</v>
      </c>
      <c r="D167" s="5">
        <v>220</v>
      </c>
      <c r="E167" s="38"/>
      <c r="F167" s="35">
        <f t="shared" si="13"/>
        <v>0</v>
      </c>
    </row>
    <row r="168" spans="1:6" ht="23.25" thickBot="1" x14ac:dyDescent="0.3">
      <c r="A168" s="23">
        <v>95388</v>
      </c>
      <c r="B168" s="15" t="s">
        <v>21</v>
      </c>
      <c r="C168" s="16" t="s">
        <v>7</v>
      </c>
      <c r="D168" s="5">
        <v>220</v>
      </c>
      <c r="E168" s="41"/>
      <c r="F168" s="35">
        <f t="shared" si="13"/>
        <v>0</v>
      </c>
    </row>
    <row r="169" spans="1:6" ht="15.75" thickBot="1" x14ac:dyDescent="0.3">
      <c r="A169" s="18"/>
      <c r="B169" s="19"/>
      <c r="C169" s="19"/>
      <c r="D169" s="20"/>
      <c r="E169" s="21" t="s">
        <v>8</v>
      </c>
      <c r="F169" s="55">
        <f>SUM(F157:F168)</f>
        <v>0</v>
      </c>
    </row>
    <row r="170" spans="1:6" x14ac:dyDescent="0.25">
      <c r="A170" s="121"/>
      <c r="B170" s="121"/>
      <c r="C170" s="121"/>
      <c r="D170" s="122"/>
      <c r="E170" s="120"/>
      <c r="F170" s="120"/>
    </row>
  </sheetData>
  <mergeCells count="3">
    <mergeCell ref="A4:F4"/>
    <mergeCell ref="A6:F6"/>
    <mergeCell ref="A2:F2"/>
  </mergeCells>
  <conditionalFormatting sqref="F123 A123:D123">
    <cfRule type="expression" dxfId="776" priority="557" stopIfTrue="1">
      <formula>AND(#REF!&lt;&gt;"COMPOSICAO",#REF!&lt;&gt;"INSUMO",#REF!&lt;&gt;"")</formula>
    </cfRule>
    <cfRule type="expression" dxfId="775" priority="558" stopIfTrue="1">
      <formula>AND(OR(#REF!="COMPOSICAO",#REF!="INSUMO",#REF!&lt;&gt;""),#REF!&lt;&gt;"")</formula>
    </cfRule>
  </conditionalFormatting>
  <conditionalFormatting sqref="A122:C122">
    <cfRule type="expression" dxfId="774" priority="535" stopIfTrue="1">
      <formula>AND(#REF!&lt;&gt;"COMPOSICAO",#REF!&lt;&gt;"INSUMO",#REF!&lt;&gt;"")</formula>
    </cfRule>
    <cfRule type="expression" dxfId="773" priority="536" stopIfTrue="1">
      <formula>AND(OR(#REF!="COMPOSICAO",#REF!="INSUMO",#REF!&lt;&gt;""),#REF!&lt;&gt;"")</formula>
    </cfRule>
  </conditionalFormatting>
  <conditionalFormatting sqref="E123">
    <cfRule type="expression" dxfId="772" priority="533" stopIfTrue="1">
      <formula>AND(#REF!&lt;&gt;"COMPOSICAO",#REF!&lt;&gt;"INSUMO",#REF!&lt;&gt;"")</formula>
    </cfRule>
    <cfRule type="expression" dxfId="771" priority="534" stopIfTrue="1">
      <formula>AND(OR(#REF!="COMPOSICAO",#REF!="INSUMO",#REF!&lt;&gt;""),#REF!&lt;&gt;"")</formula>
    </cfRule>
  </conditionalFormatting>
  <conditionalFormatting sqref="A110:A115">
    <cfRule type="expression" dxfId="770" priority="529" stopIfTrue="1">
      <formula>AND(#REF!&lt;&gt;"COMPOSICAO",#REF!&lt;&gt;"INSUMO",#REF!&lt;&gt;"")</formula>
    </cfRule>
    <cfRule type="expression" dxfId="769" priority="530" stopIfTrue="1">
      <formula>AND(OR(#REF!="COMPOSICAO",#REF!="INSUMO",#REF!&lt;&gt;""),#REF!&lt;&gt;"")</formula>
    </cfRule>
  </conditionalFormatting>
  <conditionalFormatting sqref="A109:D109">
    <cfRule type="expression" dxfId="768" priority="525" stopIfTrue="1">
      <formula>AND(#REF!&lt;&gt;"COMPOSICAO",#REF!&lt;&gt;"INSUMO",#REF!&lt;&gt;"")</formula>
    </cfRule>
    <cfRule type="expression" dxfId="767" priority="526" stopIfTrue="1">
      <formula>AND(OR(#REF!="COMPOSICAO",#REF!="INSUMO",#REF!&lt;&gt;""),#REF!&lt;&gt;"")</formula>
    </cfRule>
  </conditionalFormatting>
  <conditionalFormatting sqref="A116:D117 A27:F27 A28:E29 A30:B32 D30:E32 E33:E34">
    <cfRule type="expression" dxfId="766" priority="521" stopIfTrue="1">
      <formula>AND(#REF!&lt;&gt;"COMPOSICAO",#REF!&lt;&gt;"INSUMO",#REF!&lt;&gt;"")</formula>
    </cfRule>
    <cfRule type="expression" dxfId="765" priority="522" stopIfTrue="1">
      <formula>AND(OR(#REF!="COMPOSICAO",#REF!="INSUMO",#REF!&lt;&gt;""),#REF!&lt;&gt;"")</formula>
    </cfRule>
  </conditionalFormatting>
  <conditionalFormatting sqref="F108 A108:D108">
    <cfRule type="expression" dxfId="764" priority="531" stopIfTrue="1">
      <formula>AND(#REF!&lt;&gt;"COMPOSICAO",#REF!&lt;&gt;"INSUMO",#REF!&lt;&gt;"")</formula>
    </cfRule>
    <cfRule type="expression" dxfId="763" priority="532" stopIfTrue="1">
      <formula>AND(OR(#REF!="COMPOSICAO",#REF!="INSUMO",#REF!&lt;&gt;""),#REF!&lt;&gt;"")</formula>
    </cfRule>
  </conditionalFormatting>
  <conditionalFormatting sqref="B110:D115">
    <cfRule type="expression" dxfId="762" priority="527" stopIfTrue="1">
      <formula>AND(#REF!&lt;&gt;"COMPOSICAO",#REF!&lt;&gt;"INSUMO",#REF!&lt;&gt;"")</formula>
    </cfRule>
  </conditionalFormatting>
  <conditionalFormatting sqref="B110:D115">
    <cfRule type="expression" dxfId="761" priority="528" stopIfTrue="1">
      <formula>AND(OR(#REF!="COMPOSICAO",#REF!="INSUMO",#REF!&lt;&gt;""),#REF!&lt;&gt;"")</formula>
    </cfRule>
  </conditionalFormatting>
  <conditionalFormatting sqref="F109:F117">
    <cfRule type="expression" dxfId="760" priority="523" stopIfTrue="1">
      <formula>AND(#REF!&lt;&gt;"COMPOSICAO",#REF!&lt;&gt;"INSUMO",#REF!&lt;&gt;"")</formula>
    </cfRule>
    <cfRule type="expression" dxfId="759" priority="524" stopIfTrue="1">
      <formula>AND(OR(#REF!="COMPOSICAO",#REF!="INSUMO",#REF!&lt;&gt;""),#REF!&lt;&gt;"")</formula>
    </cfRule>
  </conditionalFormatting>
  <conditionalFormatting sqref="A107:C107">
    <cfRule type="expression" dxfId="758" priority="519" stopIfTrue="1">
      <formula>AND(#REF!&lt;&gt;"COMPOSICAO",#REF!&lt;&gt;"INSUMO",#REF!&lt;&gt;"")</formula>
    </cfRule>
    <cfRule type="expression" dxfId="757" priority="520" stopIfTrue="1">
      <formula>AND(OR(#REF!="COMPOSICAO",#REF!="INSUMO",#REF!&lt;&gt;""),#REF!&lt;&gt;"")</formula>
    </cfRule>
  </conditionalFormatting>
  <conditionalFormatting sqref="E108">
    <cfRule type="expression" dxfId="756" priority="517" stopIfTrue="1">
      <formula>AND(#REF!&lt;&gt;"COMPOSICAO",#REF!&lt;&gt;"INSUMO",#REF!&lt;&gt;"")</formula>
    </cfRule>
    <cfRule type="expression" dxfId="755" priority="518" stopIfTrue="1">
      <formula>AND(OR(#REF!="COMPOSICAO",#REF!="INSUMO",#REF!&lt;&gt;""),#REF!&lt;&gt;"")</formula>
    </cfRule>
  </conditionalFormatting>
  <conditionalFormatting sqref="E124 E129:E135">
    <cfRule type="expression" dxfId="754" priority="504" stopIfTrue="1">
      <formula>AND(#REF!&lt;&gt;"COMPOSICAO",#REF!&lt;&gt;"INSUMO",#REF!&lt;&gt;"")</formula>
    </cfRule>
    <cfRule type="expression" dxfId="753" priority="505" stopIfTrue="1">
      <formula>AND(OR(#REF!="COMPOSICAO",#REF!="INSUMO",#REF!&lt;&gt;""),#REF!&lt;&gt;"")</formula>
    </cfRule>
  </conditionalFormatting>
  <conditionalFormatting sqref="C125:D125">
    <cfRule type="expression" dxfId="752" priority="493" stopIfTrue="1">
      <formula>AND(#REF!&lt;&gt;"COMPOSICAO",#REF!&lt;&gt;"INSUMO",#REF!&lt;&gt;"")</formula>
    </cfRule>
    <cfRule type="expression" dxfId="751" priority="494" stopIfTrue="1">
      <formula>AND(OR(#REF!="COMPOSICAO",#REF!="INSUMO",#REF!&lt;&gt;""),#REF!&lt;&gt;"")</formula>
    </cfRule>
  </conditionalFormatting>
  <conditionalFormatting sqref="C124:D124">
    <cfRule type="expression" dxfId="750" priority="485" stopIfTrue="1">
      <formula>AND(#REF!&lt;&gt;"COMPOSICAO",#REF!&lt;&gt;"INSUMO",#REF!&lt;&gt;"")</formula>
    </cfRule>
    <cfRule type="expression" dxfId="749" priority="486" stopIfTrue="1">
      <formula>AND(OR(#REF!="COMPOSICAO",#REF!="INSUMO",#REF!&lt;&gt;""),#REF!&lt;&gt;"")</formula>
    </cfRule>
  </conditionalFormatting>
  <conditionalFormatting sqref="C134:D135">
    <cfRule type="expression" dxfId="748" priority="483" stopIfTrue="1">
      <formula>AND(#REF!&lt;&gt;"COMPOSICAO",#REF!&lt;&gt;"INSUMO",#REF!&lt;&gt;"")</formula>
    </cfRule>
    <cfRule type="expression" dxfId="747" priority="484" stopIfTrue="1">
      <formula>AND(OR(#REF!="COMPOSICAO",#REF!="INSUMO",#REF!&lt;&gt;""),#REF!&lt;&gt;"")</formula>
    </cfRule>
  </conditionalFormatting>
  <conditionalFormatting sqref="C126:D133">
    <cfRule type="expression" dxfId="746" priority="487" stopIfTrue="1">
      <formula>AND(#REF!&lt;&gt;"COMPOSICAO",#REF!&lt;&gt;"INSUMO",#REF!&lt;&gt;"")</formula>
    </cfRule>
  </conditionalFormatting>
  <conditionalFormatting sqref="C130:C133 D128:D133">
    <cfRule type="expression" dxfId="745" priority="489" stopIfTrue="1">
      <formula>AND(OR(#REF!="COMPOSICAO",#REF!="INSUMO",#REF!&lt;&gt;""),#REF!&lt;&gt;"")</formula>
    </cfRule>
  </conditionalFormatting>
  <conditionalFormatting sqref="C126:C129">
    <cfRule type="expression" dxfId="744" priority="490" stopIfTrue="1">
      <formula>AND(OR(#REF!="COMPOSICAO",#REF!="INSUMO",#REF!&lt;&gt;""),#REF!&lt;&gt;"")</formula>
    </cfRule>
  </conditionalFormatting>
  <conditionalFormatting sqref="D126:D127">
    <cfRule type="expression" dxfId="743" priority="488" stopIfTrue="1">
      <formula>AND(OR(#REF!="COMPOSICAO",#REF!="INSUMO",#REF!&lt;&gt;""),#REF!&lt;&gt;"")</formula>
    </cfRule>
  </conditionalFormatting>
  <conditionalFormatting sqref="A128:A133">
    <cfRule type="expression" dxfId="742" priority="477" stopIfTrue="1">
      <formula>AND(#REF!&lt;&gt;"COMPOSICAO",#REF!&lt;&gt;"INSUMO",#REF!&lt;&gt;"")</formula>
    </cfRule>
    <cfRule type="expression" dxfId="741" priority="478" stopIfTrue="1">
      <formula>AND(OR(#REF!="COMPOSICAO",#REF!="INSUMO",#REF!&lt;&gt;""),#REF!&lt;&gt;"")</formula>
    </cfRule>
  </conditionalFormatting>
  <conditionalFormatting sqref="A125">
    <cfRule type="expression" dxfId="740" priority="479" stopIfTrue="1">
      <formula>AND(#REF!&lt;&gt;"COMPOSICAO",#REF!&lt;&gt;"INSUMO",#REF!&lt;&gt;"")</formula>
    </cfRule>
    <cfRule type="expression" dxfId="739" priority="480" stopIfTrue="1">
      <formula>AND(OR(#REF!="COMPOSICAO",#REF!="INSUMO",#REF!&lt;&gt;""),#REF!&lt;&gt;"")</formula>
    </cfRule>
  </conditionalFormatting>
  <conditionalFormatting sqref="A124">
    <cfRule type="expression" dxfId="738" priority="475" stopIfTrue="1">
      <formula>AND(#REF!&lt;&gt;"COMPOSICAO",#REF!&lt;&gt;"INSUMO",#REF!&lt;&gt;"")</formula>
    </cfRule>
    <cfRule type="expression" dxfId="737" priority="476" stopIfTrue="1">
      <formula>AND(OR(#REF!="COMPOSICAO",#REF!="INSUMO",#REF!&lt;&gt;""),#REF!&lt;&gt;"")</formula>
    </cfRule>
  </conditionalFormatting>
  <conditionalFormatting sqref="A134:A135">
    <cfRule type="expression" dxfId="736" priority="473" stopIfTrue="1">
      <formula>AND(#REF!&lt;&gt;"COMPOSICAO",#REF!&lt;&gt;"INSUMO",#REF!&lt;&gt;"")</formula>
    </cfRule>
    <cfRule type="expression" dxfId="735" priority="474" stopIfTrue="1">
      <formula>AND(OR(#REF!="COMPOSICAO",#REF!="INSUMO",#REF!&lt;&gt;""),#REF!&lt;&gt;"")</formula>
    </cfRule>
  </conditionalFormatting>
  <conditionalFormatting sqref="A126:A127">
    <cfRule type="expression" dxfId="734" priority="471" stopIfTrue="1">
      <formula>AND(#REF!&lt;&gt;"COMPOSICAO",#REF!&lt;&gt;"INSUMO",#REF!&lt;&gt;"")</formula>
    </cfRule>
    <cfRule type="expression" dxfId="733" priority="472" stopIfTrue="1">
      <formula>AND(OR(#REF!="COMPOSICAO",#REF!="INSUMO",#REF!&lt;&gt;""),#REF!&lt;&gt;"")</formula>
    </cfRule>
  </conditionalFormatting>
  <conditionalFormatting sqref="B126">
    <cfRule type="expression" dxfId="732" priority="470" stopIfTrue="1">
      <formula>AND(OR(#REF!="COMPOSICAO",#REF!="INSUMO",#REF!&lt;&gt;""),#REF!&lt;&gt;"")</formula>
    </cfRule>
  </conditionalFormatting>
  <conditionalFormatting sqref="B125">
    <cfRule type="expression" dxfId="731" priority="468" stopIfTrue="1">
      <formula>AND(#REF!&lt;&gt;"COMPOSICAO",#REF!&lt;&gt;"INSUMO",#REF!&lt;&gt;"")</formula>
    </cfRule>
    <cfRule type="expression" dxfId="730" priority="469" stopIfTrue="1">
      <formula>AND(OR(#REF!="COMPOSICAO",#REF!="INSUMO",#REF!&lt;&gt;""),#REF!&lt;&gt;"")</formula>
    </cfRule>
  </conditionalFormatting>
  <conditionalFormatting sqref="B124">
    <cfRule type="expression" dxfId="729" priority="464" stopIfTrue="1">
      <formula>AND(#REF!&lt;&gt;"COMPOSICAO",#REF!&lt;&gt;"INSUMO",#REF!&lt;&gt;"")</formula>
    </cfRule>
    <cfRule type="expression" dxfId="728" priority="465" stopIfTrue="1">
      <formula>AND(OR(#REF!="COMPOSICAO",#REF!="INSUMO",#REF!&lt;&gt;""),#REF!&lt;&gt;"")</formula>
    </cfRule>
  </conditionalFormatting>
  <conditionalFormatting sqref="B134:B135">
    <cfRule type="expression" dxfId="727" priority="462" stopIfTrue="1">
      <formula>AND(#REF!&lt;&gt;"COMPOSICAO",#REF!&lt;&gt;"INSUMO",#REF!&lt;&gt;"")</formula>
    </cfRule>
    <cfRule type="expression" dxfId="726" priority="463" stopIfTrue="1">
      <formula>AND(OR(#REF!="COMPOSICAO",#REF!="INSUMO",#REF!&lt;&gt;""),#REF!&lt;&gt;"")</formula>
    </cfRule>
  </conditionalFormatting>
  <conditionalFormatting sqref="B126:B133">
    <cfRule type="expression" dxfId="725" priority="466" stopIfTrue="1">
      <formula>AND(#REF!&lt;&gt;"COMPOSICAO",#REF!&lt;&gt;"INSUMO",#REF!&lt;&gt;"")</formula>
    </cfRule>
  </conditionalFormatting>
  <conditionalFormatting sqref="B127:B133">
    <cfRule type="expression" dxfId="724" priority="467" stopIfTrue="1">
      <formula>AND(OR(#REF!="COMPOSICAO",#REF!="INSUMO",#REF!&lt;&gt;""),#REF!&lt;&gt;"")</formula>
    </cfRule>
  </conditionalFormatting>
  <conditionalFormatting sqref="F124:F135">
    <cfRule type="expression" dxfId="723" priority="341" stopIfTrue="1">
      <formula>AND(#REF!&lt;&gt;"COMPOSICAO",#REF!&lt;&gt;"INSUMO",#REF!&lt;&gt;"")</formula>
    </cfRule>
    <cfRule type="expression" dxfId="722" priority="342" stopIfTrue="1">
      <formula>AND(OR(#REF!="COMPOSICAO",#REF!="INSUMO",#REF!&lt;&gt;""),#REF!&lt;&gt;"")</formula>
    </cfRule>
  </conditionalFormatting>
  <conditionalFormatting sqref="A13">
    <cfRule type="expression" dxfId="721" priority="260" stopIfTrue="1">
      <formula>AND(#REF!&lt;&gt;"COMPOSICAO",#REF!&lt;&gt;"INSUMO",#REF!&lt;&gt;"")</formula>
    </cfRule>
    <cfRule type="expression" dxfId="720" priority="261" stopIfTrue="1">
      <formula>AND(OR(#REF!="COMPOSICAO",#REF!="INSUMO",#REF!&lt;&gt;""),#REF!&lt;&gt;"")</formula>
    </cfRule>
  </conditionalFormatting>
  <conditionalFormatting sqref="A12:D12">
    <cfRule type="expression" dxfId="719" priority="256" stopIfTrue="1">
      <formula>AND(#REF!&lt;&gt;"COMPOSICAO",#REF!&lt;&gt;"INSUMO",#REF!&lt;&gt;"")</formula>
    </cfRule>
    <cfRule type="expression" dxfId="718" priority="257" stopIfTrue="1">
      <formula>AND(OR(#REF!="COMPOSICAO",#REF!="INSUMO",#REF!&lt;&gt;""),#REF!&lt;&gt;"")</formula>
    </cfRule>
  </conditionalFormatting>
  <conditionalFormatting sqref="F11 A11:D11">
    <cfRule type="expression" dxfId="717" priority="262" stopIfTrue="1">
      <formula>AND(#REF!&lt;&gt;"COMPOSICAO",#REF!&lt;&gt;"INSUMO",#REF!&lt;&gt;"")</formula>
    </cfRule>
    <cfRule type="expression" dxfId="716" priority="263" stopIfTrue="1">
      <formula>AND(OR(#REF!="COMPOSICAO",#REF!="INSUMO",#REF!&lt;&gt;""),#REF!&lt;&gt;"")</formula>
    </cfRule>
  </conditionalFormatting>
  <conditionalFormatting sqref="B13:D13">
    <cfRule type="expression" dxfId="715" priority="258" stopIfTrue="1">
      <formula>AND(#REF!&lt;&gt;"COMPOSICAO",#REF!&lt;&gt;"INSUMO",#REF!&lt;&gt;"")</formula>
    </cfRule>
  </conditionalFormatting>
  <conditionalFormatting sqref="B13:D13">
    <cfRule type="expression" dxfId="714" priority="259" stopIfTrue="1">
      <formula>AND(OR(#REF!="COMPOSICAO",#REF!="INSUMO",#REF!&lt;&gt;""),#REF!&lt;&gt;"")</formula>
    </cfRule>
  </conditionalFormatting>
  <conditionalFormatting sqref="F12:F13">
    <cfRule type="expression" dxfId="713" priority="254" stopIfTrue="1">
      <formula>AND(#REF!&lt;&gt;"COMPOSICAO",#REF!&lt;&gt;"INSUMO",#REF!&lt;&gt;"")</formula>
    </cfRule>
    <cfRule type="expression" dxfId="712" priority="255" stopIfTrue="1">
      <formula>AND(OR(#REF!="COMPOSICAO",#REF!="INSUMO",#REF!&lt;&gt;""),#REF!&lt;&gt;"")</formula>
    </cfRule>
  </conditionalFormatting>
  <conditionalFormatting sqref="A10:C10">
    <cfRule type="expression" dxfId="711" priority="250" stopIfTrue="1">
      <formula>AND(#REF!&lt;&gt;"COMPOSICAO",#REF!&lt;&gt;"INSUMO",#REF!&lt;&gt;"")</formula>
    </cfRule>
    <cfRule type="expression" dxfId="710" priority="251" stopIfTrue="1">
      <formula>AND(OR(#REF!="COMPOSICAO",#REF!="INSUMO",#REF!&lt;&gt;""),#REF!&lt;&gt;"")</formula>
    </cfRule>
  </conditionalFormatting>
  <conditionalFormatting sqref="E11">
    <cfRule type="expression" dxfId="709" priority="248" stopIfTrue="1">
      <formula>AND(#REF!&lt;&gt;"COMPOSICAO",#REF!&lt;&gt;"INSUMO",#REF!&lt;&gt;"")</formula>
    </cfRule>
    <cfRule type="expression" dxfId="708" priority="249" stopIfTrue="1">
      <formula>AND(OR(#REF!="COMPOSICAO",#REF!="INSUMO",#REF!&lt;&gt;""),#REF!&lt;&gt;"")</formula>
    </cfRule>
  </conditionalFormatting>
  <conditionalFormatting sqref="A21">
    <cfRule type="expression" dxfId="707" priority="244" stopIfTrue="1">
      <formula>AND(#REF!&lt;&gt;"COMPOSICAO",#REF!&lt;&gt;"INSUMO",#REF!&lt;&gt;"")</formula>
    </cfRule>
    <cfRule type="expression" dxfId="706" priority="245" stopIfTrue="1">
      <formula>AND(OR(#REF!="COMPOSICAO",#REF!="INSUMO",#REF!&lt;&gt;""),#REF!&lt;&gt;"")</formula>
    </cfRule>
  </conditionalFormatting>
  <conditionalFormatting sqref="A20:D20">
    <cfRule type="expression" dxfId="705" priority="240" stopIfTrue="1">
      <formula>AND(#REF!&lt;&gt;"COMPOSICAO",#REF!&lt;&gt;"INSUMO",#REF!&lt;&gt;"")</formula>
    </cfRule>
    <cfRule type="expression" dxfId="704" priority="241" stopIfTrue="1">
      <formula>AND(OR(#REF!="COMPOSICAO",#REF!="INSUMO",#REF!&lt;&gt;""),#REF!&lt;&gt;"")</formula>
    </cfRule>
  </conditionalFormatting>
  <conditionalFormatting sqref="F19 A19:D19">
    <cfRule type="expression" dxfId="703" priority="246" stopIfTrue="1">
      <formula>AND(#REF!&lt;&gt;"COMPOSICAO",#REF!&lt;&gt;"INSUMO",#REF!&lt;&gt;"")</formula>
    </cfRule>
    <cfRule type="expression" dxfId="702" priority="247" stopIfTrue="1">
      <formula>AND(OR(#REF!="COMPOSICAO",#REF!="INSUMO",#REF!&lt;&gt;""),#REF!&lt;&gt;"")</formula>
    </cfRule>
  </conditionalFormatting>
  <conditionalFormatting sqref="B21">
    <cfRule type="expression" dxfId="701" priority="242" stopIfTrue="1">
      <formula>AND(#REF!&lt;&gt;"COMPOSICAO",#REF!&lt;&gt;"INSUMO",#REF!&lt;&gt;"")</formula>
    </cfRule>
  </conditionalFormatting>
  <conditionalFormatting sqref="B21">
    <cfRule type="expression" dxfId="700" priority="243" stopIfTrue="1">
      <formula>AND(OR(#REF!="COMPOSICAO",#REF!="INSUMO",#REF!&lt;&gt;""),#REF!&lt;&gt;"")</formula>
    </cfRule>
  </conditionalFormatting>
  <conditionalFormatting sqref="F20:F21">
    <cfRule type="expression" dxfId="699" priority="238" stopIfTrue="1">
      <formula>AND(#REF!&lt;&gt;"COMPOSICAO",#REF!&lt;&gt;"INSUMO",#REF!&lt;&gt;"")</formula>
    </cfRule>
    <cfRule type="expression" dxfId="698" priority="239" stopIfTrue="1">
      <formula>AND(OR(#REF!="COMPOSICAO",#REF!="INSUMO",#REF!&lt;&gt;""),#REF!&lt;&gt;"")</formula>
    </cfRule>
  </conditionalFormatting>
  <conditionalFormatting sqref="A18:C18">
    <cfRule type="expression" dxfId="697" priority="236" stopIfTrue="1">
      <formula>AND(#REF!&lt;&gt;"COMPOSICAO",#REF!&lt;&gt;"INSUMO",#REF!&lt;&gt;"")</formula>
    </cfRule>
    <cfRule type="expression" dxfId="696" priority="237" stopIfTrue="1">
      <formula>AND(OR(#REF!="COMPOSICAO",#REF!="INSUMO",#REF!&lt;&gt;""),#REF!&lt;&gt;"")</formula>
    </cfRule>
  </conditionalFormatting>
  <conditionalFormatting sqref="E19">
    <cfRule type="expression" dxfId="695" priority="234" stopIfTrue="1">
      <formula>AND(#REF!&lt;&gt;"COMPOSICAO",#REF!&lt;&gt;"INSUMO",#REF!&lt;&gt;"")</formula>
    </cfRule>
    <cfRule type="expression" dxfId="694" priority="235" stopIfTrue="1">
      <formula>AND(OR(#REF!="COMPOSICAO",#REF!="INSUMO",#REF!&lt;&gt;""),#REF!&lt;&gt;"")</formula>
    </cfRule>
  </conditionalFormatting>
  <conditionalFormatting sqref="C21:D21">
    <cfRule type="expression" dxfId="693" priority="232" stopIfTrue="1">
      <formula>AND(#REF!&lt;&gt;"COMPOSICAO",#REF!&lt;&gt;"INSUMO",#REF!&lt;&gt;"")</formula>
    </cfRule>
  </conditionalFormatting>
  <conditionalFormatting sqref="C21:D21">
    <cfRule type="expression" dxfId="692" priority="233" stopIfTrue="1">
      <formula>AND(OR(#REF!="COMPOSICAO",#REF!="INSUMO",#REF!&lt;&gt;""),#REF!&lt;&gt;"")</formula>
    </cfRule>
  </conditionalFormatting>
  <conditionalFormatting sqref="A26:C26">
    <cfRule type="expression" dxfId="691" priority="220" stopIfTrue="1">
      <formula>AND(#REF!&lt;&gt;"COMPOSICAO",#REF!&lt;&gt;"INSUMO",#REF!&lt;&gt;"")</formula>
    </cfRule>
    <cfRule type="expression" dxfId="690" priority="221" stopIfTrue="1">
      <formula>AND(OR(#REF!="COMPOSICAO",#REF!="INSUMO",#REF!&lt;&gt;""),#REF!&lt;&gt;"")</formula>
    </cfRule>
  </conditionalFormatting>
  <conditionalFormatting sqref="F28:F34">
    <cfRule type="expression" dxfId="689" priority="214" stopIfTrue="1">
      <formula>AND(#REF!&lt;&gt;"COMPOSICAO",#REF!&lt;&gt;"INSUMO",#REF!&lt;&gt;"")</formula>
    </cfRule>
    <cfRule type="expression" dxfId="688" priority="215" stopIfTrue="1">
      <formula>AND(OR(#REF!="COMPOSICAO",#REF!="INSUMO",#REF!&lt;&gt;""),#REF!&lt;&gt;"")</formula>
    </cfRule>
  </conditionalFormatting>
  <conditionalFormatting sqref="C30:C32">
    <cfRule type="expression" dxfId="687" priority="212" stopIfTrue="1">
      <formula>AND(#REF!&lt;&gt;"COMPOSICAO",#REF!&lt;&gt;"INSUMO",#REF!&lt;&gt;"")</formula>
    </cfRule>
  </conditionalFormatting>
  <conditionalFormatting sqref="C30:C32">
    <cfRule type="expression" dxfId="686" priority="213" stopIfTrue="1">
      <formula>AND(OR(#REF!="COMPOSICAO",#REF!="INSUMO",#REF!&lt;&gt;""),#REF!&lt;&gt;"")</formula>
    </cfRule>
  </conditionalFormatting>
  <conditionalFormatting sqref="A34">
    <cfRule type="expression" dxfId="685" priority="210" stopIfTrue="1">
      <formula>AND(#REF!&lt;&gt;"COMPOSICAO",#REF!&lt;&gt;"INSUMO",#REF!&lt;&gt;"")</formula>
    </cfRule>
    <cfRule type="expression" dxfId="684" priority="211" stopIfTrue="1">
      <formula>AND(OR(#REF!="COMPOSICAO",#REF!="INSUMO",#REF!&lt;&gt;""),#REF!&lt;&gt;"")</formula>
    </cfRule>
  </conditionalFormatting>
  <conditionalFormatting sqref="A33:D33">
    <cfRule type="expression" dxfId="683" priority="206" stopIfTrue="1">
      <formula>AND(#REF!&lt;&gt;"COMPOSICAO",#REF!&lt;&gt;"INSUMO",#REF!&lt;&gt;"")</formula>
    </cfRule>
    <cfRule type="expression" dxfId="682" priority="207" stopIfTrue="1">
      <formula>AND(OR(#REF!="COMPOSICAO",#REF!="INSUMO",#REF!&lt;&gt;""),#REF!&lt;&gt;"")</formula>
    </cfRule>
  </conditionalFormatting>
  <conditionalFormatting sqref="B34">
    <cfRule type="expression" dxfId="681" priority="208" stopIfTrue="1">
      <formula>AND(#REF!&lt;&gt;"COMPOSICAO",#REF!&lt;&gt;"INSUMO",#REF!&lt;&gt;"")</formula>
    </cfRule>
  </conditionalFormatting>
  <conditionalFormatting sqref="B34">
    <cfRule type="expression" dxfId="680" priority="209" stopIfTrue="1">
      <formula>AND(OR(#REF!="COMPOSICAO",#REF!="INSUMO",#REF!&lt;&gt;""),#REF!&lt;&gt;"")</formula>
    </cfRule>
  </conditionalFormatting>
  <conditionalFormatting sqref="C34:D34">
    <cfRule type="expression" dxfId="679" priority="204" stopIfTrue="1">
      <formula>AND(#REF!&lt;&gt;"COMPOSICAO",#REF!&lt;&gt;"INSUMO",#REF!&lt;&gt;"")</formula>
    </cfRule>
  </conditionalFormatting>
  <conditionalFormatting sqref="C34:D34">
    <cfRule type="expression" dxfId="678" priority="205" stopIfTrue="1">
      <formula>AND(OR(#REF!="COMPOSICAO",#REF!="INSUMO",#REF!&lt;&gt;""),#REF!&lt;&gt;"")</formula>
    </cfRule>
  </conditionalFormatting>
  <conditionalFormatting sqref="A40:F40 A41:E42">
    <cfRule type="expression" dxfId="677" priority="202" stopIfTrue="1">
      <formula>AND(#REF!&lt;&gt;"COMPOSICAO",#REF!&lt;&gt;"INSUMO",#REF!&lt;&gt;"")</formula>
    </cfRule>
    <cfRule type="expression" dxfId="676" priority="203" stopIfTrue="1">
      <formula>AND(OR(#REF!="COMPOSICAO",#REF!="INSUMO",#REF!&lt;&gt;""),#REF!&lt;&gt;"")</formula>
    </cfRule>
  </conditionalFormatting>
  <conditionalFormatting sqref="A39:C39">
    <cfRule type="expression" dxfId="675" priority="200" stopIfTrue="1">
      <formula>AND(#REF!&lt;&gt;"COMPOSICAO",#REF!&lt;&gt;"INSUMO",#REF!&lt;&gt;"")</formula>
    </cfRule>
    <cfRule type="expression" dxfId="674" priority="201" stopIfTrue="1">
      <formula>AND(OR(#REF!="COMPOSICAO",#REF!="INSUMO",#REF!&lt;&gt;""),#REF!&lt;&gt;"")</formula>
    </cfRule>
  </conditionalFormatting>
  <conditionalFormatting sqref="F41:F42">
    <cfRule type="expression" dxfId="673" priority="198" stopIfTrue="1">
      <formula>AND(#REF!&lt;&gt;"COMPOSICAO",#REF!&lt;&gt;"INSUMO",#REF!&lt;&gt;"")</formula>
    </cfRule>
    <cfRule type="expression" dxfId="672" priority="199" stopIfTrue="1">
      <formula>AND(OR(#REF!="COMPOSICAO",#REF!="INSUMO",#REF!&lt;&gt;""),#REF!&lt;&gt;"")</formula>
    </cfRule>
  </conditionalFormatting>
  <conditionalFormatting sqref="A48:F48 B50 A49:B49 D49:E50">
    <cfRule type="expression" dxfId="671" priority="186" stopIfTrue="1">
      <formula>AND(#REF!&lt;&gt;"COMPOSICAO",#REF!&lt;&gt;"INSUMO",#REF!&lt;&gt;"")</formula>
    </cfRule>
    <cfRule type="expression" dxfId="670" priority="187" stopIfTrue="1">
      <formula>AND(OR(#REF!="COMPOSICAO",#REF!="INSUMO",#REF!&lt;&gt;""),#REF!&lt;&gt;"")</formula>
    </cfRule>
  </conditionalFormatting>
  <conditionalFormatting sqref="A47:C47">
    <cfRule type="expression" dxfId="669" priority="184" stopIfTrue="1">
      <formula>AND(#REF!&lt;&gt;"COMPOSICAO",#REF!&lt;&gt;"INSUMO",#REF!&lt;&gt;"")</formula>
    </cfRule>
    <cfRule type="expression" dxfId="668" priority="185" stopIfTrue="1">
      <formula>AND(OR(#REF!="COMPOSICAO",#REF!="INSUMO",#REF!&lt;&gt;""),#REF!&lt;&gt;"")</formula>
    </cfRule>
  </conditionalFormatting>
  <conditionalFormatting sqref="F49:F50">
    <cfRule type="expression" dxfId="667" priority="182" stopIfTrue="1">
      <formula>AND(#REF!&lt;&gt;"COMPOSICAO",#REF!&lt;&gt;"INSUMO",#REF!&lt;&gt;"")</formula>
    </cfRule>
    <cfRule type="expression" dxfId="666" priority="183" stopIfTrue="1">
      <formula>AND(OR(#REF!="COMPOSICAO",#REF!="INSUMO",#REF!&lt;&gt;""),#REF!&lt;&gt;"")</formula>
    </cfRule>
  </conditionalFormatting>
  <conditionalFormatting sqref="C49">
    <cfRule type="expression" dxfId="665" priority="180" stopIfTrue="1">
      <formula>AND(#REF!&lt;&gt;"COMPOSICAO",#REF!&lt;&gt;"INSUMO",#REF!&lt;&gt;"")</formula>
    </cfRule>
  </conditionalFormatting>
  <conditionalFormatting sqref="C49">
    <cfRule type="expression" dxfId="664" priority="181" stopIfTrue="1">
      <formula>AND(OR(#REF!="COMPOSICAO",#REF!="INSUMO",#REF!&lt;&gt;""),#REF!&lt;&gt;"")</formula>
    </cfRule>
  </conditionalFormatting>
  <conditionalFormatting sqref="A50">
    <cfRule type="expression" dxfId="663" priority="178" stopIfTrue="1">
      <formula>AND(#REF!&lt;&gt;"COMPOSICAO",#REF!&lt;&gt;"INSUMO",#REF!&lt;&gt;"")</formula>
    </cfRule>
    <cfRule type="expression" dxfId="662" priority="179" stopIfTrue="1">
      <formula>AND(OR(#REF!="COMPOSICAO",#REF!="INSUMO",#REF!&lt;&gt;""),#REF!&lt;&gt;"")</formula>
    </cfRule>
  </conditionalFormatting>
  <conditionalFormatting sqref="C50">
    <cfRule type="expression" dxfId="661" priority="176" stopIfTrue="1">
      <formula>AND(#REF!&lt;&gt;"COMPOSICAO",#REF!&lt;&gt;"INSUMO",#REF!&lt;&gt;"")</formula>
    </cfRule>
  </conditionalFormatting>
  <conditionalFormatting sqref="C50">
    <cfRule type="expression" dxfId="660" priority="177" stopIfTrue="1">
      <formula>AND(OR(#REF!="COMPOSICAO",#REF!="INSUMO",#REF!&lt;&gt;""),#REF!&lt;&gt;"")</formula>
    </cfRule>
  </conditionalFormatting>
  <conditionalFormatting sqref="A56 B58 A57:B57 D57:E58">
    <cfRule type="expression" dxfId="659" priority="174" stopIfTrue="1">
      <formula>AND(#REF!&lt;&gt;"COMPOSICAO",#REF!&lt;&gt;"INSUMO",#REF!&lt;&gt;"")</formula>
    </cfRule>
    <cfRule type="expression" dxfId="658" priority="175" stopIfTrue="1">
      <formula>AND(OR(#REF!="COMPOSICAO",#REF!="INSUMO",#REF!&lt;&gt;""),#REF!&lt;&gt;"")</formula>
    </cfRule>
  </conditionalFormatting>
  <conditionalFormatting sqref="A55:C55">
    <cfRule type="expression" dxfId="657" priority="172" stopIfTrue="1">
      <formula>AND(#REF!&lt;&gt;"COMPOSICAO",#REF!&lt;&gt;"INSUMO",#REF!&lt;&gt;"")</formula>
    </cfRule>
    <cfRule type="expression" dxfId="656" priority="173" stopIfTrue="1">
      <formula>AND(OR(#REF!="COMPOSICAO",#REF!="INSUMO",#REF!&lt;&gt;""),#REF!&lt;&gt;"")</formula>
    </cfRule>
  </conditionalFormatting>
  <conditionalFormatting sqref="F57:F58">
    <cfRule type="expression" dxfId="655" priority="170" stopIfTrue="1">
      <formula>AND(#REF!&lt;&gt;"COMPOSICAO",#REF!&lt;&gt;"INSUMO",#REF!&lt;&gt;"")</formula>
    </cfRule>
    <cfRule type="expression" dxfId="654" priority="171" stopIfTrue="1">
      <formula>AND(OR(#REF!="COMPOSICAO",#REF!="INSUMO",#REF!&lt;&gt;""),#REF!&lt;&gt;"")</formula>
    </cfRule>
  </conditionalFormatting>
  <conditionalFormatting sqref="C57">
    <cfRule type="expression" dxfId="653" priority="168" stopIfTrue="1">
      <formula>AND(#REF!&lt;&gt;"COMPOSICAO",#REF!&lt;&gt;"INSUMO",#REF!&lt;&gt;"")</formula>
    </cfRule>
  </conditionalFormatting>
  <conditionalFormatting sqref="C57">
    <cfRule type="expression" dxfId="652" priority="169" stopIfTrue="1">
      <formula>AND(OR(#REF!="COMPOSICAO",#REF!="INSUMO",#REF!&lt;&gt;""),#REF!&lt;&gt;"")</formula>
    </cfRule>
  </conditionalFormatting>
  <conditionalFormatting sqref="A58">
    <cfRule type="expression" dxfId="651" priority="166" stopIfTrue="1">
      <formula>AND(#REF!&lt;&gt;"COMPOSICAO",#REF!&lt;&gt;"INSUMO",#REF!&lt;&gt;"")</formula>
    </cfRule>
    <cfRule type="expression" dxfId="650" priority="167" stopIfTrue="1">
      <formula>AND(OR(#REF!="COMPOSICAO",#REF!="INSUMO",#REF!&lt;&gt;""),#REF!&lt;&gt;"")</formula>
    </cfRule>
  </conditionalFormatting>
  <conditionalFormatting sqref="C58">
    <cfRule type="expression" dxfId="649" priority="162" stopIfTrue="1">
      <formula>AND(#REF!&lt;&gt;"COMPOSICAO",#REF!&lt;&gt;"INSUMO",#REF!&lt;&gt;"")</formula>
    </cfRule>
  </conditionalFormatting>
  <conditionalFormatting sqref="C58">
    <cfRule type="expression" dxfId="648" priority="163" stopIfTrue="1">
      <formula>AND(OR(#REF!="COMPOSICAO",#REF!="INSUMO",#REF!&lt;&gt;""),#REF!&lt;&gt;"")</formula>
    </cfRule>
  </conditionalFormatting>
  <conditionalFormatting sqref="A64 B66 A65:B65 D65:E65 E66">
    <cfRule type="expression" dxfId="647" priority="160" stopIfTrue="1">
      <formula>AND(#REF!&lt;&gt;"COMPOSICAO",#REF!&lt;&gt;"INSUMO",#REF!&lt;&gt;"")</formula>
    </cfRule>
    <cfRule type="expression" dxfId="646" priority="161" stopIfTrue="1">
      <formula>AND(OR(#REF!="COMPOSICAO",#REF!="INSUMO",#REF!&lt;&gt;""),#REF!&lt;&gt;"")</formula>
    </cfRule>
  </conditionalFormatting>
  <conditionalFormatting sqref="A63:C63">
    <cfRule type="expression" dxfId="645" priority="158" stopIfTrue="1">
      <formula>AND(#REF!&lt;&gt;"COMPOSICAO",#REF!&lt;&gt;"INSUMO",#REF!&lt;&gt;"")</formula>
    </cfRule>
    <cfRule type="expression" dxfId="644" priority="159" stopIfTrue="1">
      <formula>AND(OR(#REF!="COMPOSICAO",#REF!="INSUMO",#REF!&lt;&gt;""),#REF!&lt;&gt;"")</formula>
    </cfRule>
  </conditionalFormatting>
  <conditionalFormatting sqref="F65:F66">
    <cfRule type="expression" dxfId="643" priority="156" stopIfTrue="1">
      <formula>AND(#REF!&lt;&gt;"COMPOSICAO",#REF!&lt;&gt;"INSUMO",#REF!&lt;&gt;"")</formula>
    </cfRule>
    <cfRule type="expression" dxfId="642" priority="157" stopIfTrue="1">
      <formula>AND(OR(#REF!="COMPOSICAO",#REF!="INSUMO",#REF!&lt;&gt;""),#REF!&lt;&gt;"")</formula>
    </cfRule>
  </conditionalFormatting>
  <conditionalFormatting sqref="C65">
    <cfRule type="expression" dxfId="641" priority="154" stopIfTrue="1">
      <formula>AND(#REF!&lt;&gt;"COMPOSICAO",#REF!&lt;&gt;"INSUMO",#REF!&lt;&gt;"")</formula>
    </cfRule>
  </conditionalFormatting>
  <conditionalFormatting sqref="C65">
    <cfRule type="expression" dxfId="640" priority="155" stopIfTrue="1">
      <formula>AND(OR(#REF!="COMPOSICAO",#REF!="INSUMO",#REF!&lt;&gt;""),#REF!&lt;&gt;"")</formula>
    </cfRule>
  </conditionalFormatting>
  <conditionalFormatting sqref="A66">
    <cfRule type="expression" dxfId="639" priority="152" stopIfTrue="1">
      <formula>AND(#REF!&lt;&gt;"COMPOSICAO",#REF!&lt;&gt;"INSUMO",#REF!&lt;&gt;"")</formula>
    </cfRule>
    <cfRule type="expression" dxfId="638" priority="153" stopIfTrue="1">
      <formula>AND(OR(#REF!="COMPOSICAO",#REF!="INSUMO",#REF!&lt;&gt;""),#REF!&lt;&gt;"")</formula>
    </cfRule>
  </conditionalFormatting>
  <conditionalFormatting sqref="D66">
    <cfRule type="expression" dxfId="637" priority="148" stopIfTrue="1">
      <formula>AND(#REF!&lt;&gt;"COMPOSICAO",#REF!&lt;&gt;"INSUMO",#REF!&lt;&gt;"")</formula>
    </cfRule>
    <cfRule type="expression" dxfId="636" priority="149" stopIfTrue="1">
      <formula>AND(OR(#REF!="COMPOSICAO",#REF!="INSUMO",#REF!&lt;&gt;""),#REF!&lt;&gt;"")</formula>
    </cfRule>
  </conditionalFormatting>
  <conditionalFormatting sqref="C66">
    <cfRule type="expression" dxfId="635" priority="146" stopIfTrue="1">
      <formula>AND(#REF!&lt;&gt;"COMPOSICAO",#REF!&lt;&gt;"INSUMO",#REF!&lt;&gt;"")</formula>
    </cfRule>
  </conditionalFormatting>
  <conditionalFormatting sqref="C66">
    <cfRule type="expression" dxfId="634" priority="147" stopIfTrue="1">
      <formula>AND(OR(#REF!="COMPOSICAO",#REF!="INSUMO",#REF!&lt;&gt;""),#REF!&lt;&gt;"")</formula>
    </cfRule>
  </conditionalFormatting>
  <conditionalFormatting sqref="A72 B74 A73:B73 D73:E73 E74">
    <cfRule type="expression" dxfId="633" priority="144" stopIfTrue="1">
      <formula>AND(#REF!&lt;&gt;"COMPOSICAO",#REF!&lt;&gt;"INSUMO",#REF!&lt;&gt;"")</formula>
    </cfRule>
    <cfRule type="expression" dxfId="632" priority="145" stopIfTrue="1">
      <formula>AND(OR(#REF!="COMPOSICAO",#REF!="INSUMO",#REF!&lt;&gt;""),#REF!&lt;&gt;"")</formula>
    </cfRule>
  </conditionalFormatting>
  <conditionalFormatting sqref="A71:C71">
    <cfRule type="expression" dxfId="631" priority="142" stopIfTrue="1">
      <formula>AND(#REF!&lt;&gt;"COMPOSICAO",#REF!&lt;&gt;"INSUMO",#REF!&lt;&gt;"")</formula>
    </cfRule>
    <cfRule type="expression" dxfId="630" priority="143" stopIfTrue="1">
      <formula>AND(OR(#REF!="COMPOSICAO",#REF!="INSUMO",#REF!&lt;&gt;""),#REF!&lt;&gt;"")</formula>
    </cfRule>
  </conditionalFormatting>
  <conditionalFormatting sqref="F73:F74">
    <cfRule type="expression" dxfId="629" priority="140" stopIfTrue="1">
      <formula>AND(#REF!&lt;&gt;"COMPOSICAO",#REF!&lt;&gt;"INSUMO",#REF!&lt;&gt;"")</formula>
    </cfRule>
    <cfRule type="expression" dxfId="628" priority="141" stopIfTrue="1">
      <formula>AND(OR(#REF!="COMPOSICAO",#REF!="INSUMO",#REF!&lt;&gt;""),#REF!&lt;&gt;"")</formula>
    </cfRule>
  </conditionalFormatting>
  <conditionalFormatting sqref="C73">
    <cfRule type="expression" dxfId="627" priority="138" stopIfTrue="1">
      <formula>AND(#REF!&lt;&gt;"COMPOSICAO",#REF!&lt;&gt;"INSUMO",#REF!&lt;&gt;"")</formula>
    </cfRule>
  </conditionalFormatting>
  <conditionalFormatting sqref="C73">
    <cfRule type="expression" dxfId="626" priority="139" stopIfTrue="1">
      <formula>AND(OR(#REF!="COMPOSICAO",#REF!="INSUMO",#REF!&lt;&gt;""),#REF!&lt;&gt;"")</formula>
    </cfRule>
  </conditionalFormatting>
  <conditionalFormatting sqref="A74">
    <cfRule type="expression" dxfId="625" priority="136" stopIfTrue="1">
      <formula>AND(#REF!&lt;&gt;"COMPOSICAO",#REF!&lt;&gt;"INSUMO",#REF!&lt;&gt;"")</formula>
    </cfRule>
    <cfRule type="expression" dxfId="624" priority="137" stopIfTrue="1">
      <formula>AND(OR(#REF!="COMPOSICAO",#REF!="INSUMO",#REF!&lt;&gt;""),#REF!&lt;&gt;"")</formula>
    </cfRule>
  </conditionalFormatting>
  <conditionalFormatting sqref="D74">
    <cfRule type="expression" dxfId="623" priority="130" stopIfTrue="1">
      <formula>AND(#REF!&lt;&gt;"COMPOSICAO",#REF!&lt;&gt;"INSUMO",#REF!&lt;&gt;"")</formula>
    </cfRule>
    <cfRule type="expression" dxfId="622" priority="131" stopIfTrue="1">
      <formula>AND(OR(#REF!="COMPOSICAO",#REF!="INSUMO",#REF!&lt;&gt;""),#REF!&lt;&gt;"")</formula>
    </cfRule>
  </conditionalFormatting>
  <conditionalFormatting sqref="C74">
    <cfRule type="expression" dxfId="621" priority="128" stopIfTrue="1">
      <formula>AND(#REF!&lt;&gt;"COMPOSICAO",#REF!&lt;&gt;"INSUMO",#REF!&lt;&gt;"")</formula>
    </cfRule>
  </conditionalFormatting>
  <conditionalFormatting sqref="C74">
    <cfRule type="expression" dxfId="620" priority="129" stopIfTrue="1">
      <formula>AND(OR(#REF!="COMPOSICAO",#REF!="INSUMO",#REF!&lt;&gt;""),#REF!&lt;&gt;"")</formula>
    </cfRule>
  </conditionalFormatting>
  <conditionalFormatting sqref="A80:F80 A81:E81 B83:B85 D83:E85 E86 B82:E82 A82:A86">
    <cfRule type="expression" dxfId="619" priority="126" stopIfTrue="1">
      <formula>AND(#REF!&lt;&gt;"COMPOSICAO",#REF!&lt;&gt;"INSUMO",#REF!&lt;&gt;"")</formula>
    </cfRule>
    <cfRule type="expression" dxfId="618" priority="127" stopIfTrue="1">
      <formula>AND(OR(#REF!="COMPOSICAO",#REF!="INSUMO",#REF!&lt;&gt;""),#REF!&lt;&gt;"")</formula>
    </cfRule>
  </conditionalFormatting>
  <conditionalFormatting sqref="A79:C79">
    <cfRule type="expression" dxfId="617" priority="124" stopIfTrue="1">
      <formula>AND(#REF!&lt;&gt;"COMPOSICAO",#REF!&lt;&gt;"INSUMO",#REF!&lt;&gt;"")</formula>
    </cfRule>
    <cfRule type="expression" dxfId="616" priority="125" stopIfTrue="1">
      <formula>AND(OR(#REF!="COMPOSICAO",#REF!="INSUMO",#REF!&lt;&gt;""),#REF!&lt;&gt;"")</formula>
    </cfRule>
  </conditionalFormatting>
  <conditionalFormatting sqref="F81:F86">
    <cfRule type="expression" dxfId="615" priority="122" stopIfTrue="1">
      <formula>AND(#REF!&lt;&gt;"COMPOSICAO",#REF!&lt;&gt;"INSUMO",#REF!&lt;&gt;"")</formula>
    </cfRule>
    <cfRule type="expression" dxfId="614" priority="123" stopIfTrue="1">
      <formula>AND(OR(#REF!="COMPOSICAO",#REF!="INSUMO",#REF!&lt;&gt;""),#REF!&lt;&gt;"")</formula>
    </cfRule>
  </conditionalFormatting>
  <conditionalFormatting sqref="C83:C85">
    <cfRule type="expression" dxfId="613" priority="120" stopIfTrue="1">
      <formula>AND(#REF!&lt;&gt;"COMPOSICAO",#REF!&lt;&gt;"INSUMO",#REF!&lt;&gt;"")</formula>
    </cfRule>
  </conditionalFormatting>
  <conditionalFormatting sqref="C83:C85">
    <cfRule type="expression" dxfId="612" priority="121" stopIfTrue="1">
      <formula>AND(OR(#REF!="COMPOSICAO",#REF!="INSUMO",#REF!&lt;&gt;""),#REF!&lt;&gt;"")</formula>
    </cfRule>
  </conditionalFormatting>
  <conditionalFormatting sqref="B86:D86">
    <cfRule type="expression" dxfId="611" priority="114" stopIfTrue="1">
      <formula>AND(#REF!&lt;&gt;"COMPOSICAO",#REF!&lt;&gt;"INSUMO",#REF!&lt;&gt;"")</formula>
    </cfRule>
    <cfRule type="expression" dxfId="610" priority="115" stopIfTrue="1">
      <formula>AND(OR(#REF!="COMPOSICAO",#REF!="INSUMO",#REF!&lt;&gt;""),#REF!&lt;&gt;"")</formula>
    </cfRule>
  </conditionalFormatting>
  <conditionalFormatting sqref="A92 A93:B93 D93:E93">
    <cfRule type="expression" dxfId="609" priority="110" stopIfTrue="1">
      <formula>AND(#REF!&lt;&gt;"COMPOSICAO",#REF!&lt;&gt;"INSUMO",#REF!&lt;&gt;"")</formula>
    </cfRule>
    <cfRule type="expression" dxfId="608" priority="111" stopIfTrue="1">
      <formula>AND(OR(#REF!="COMPOSICAO",#REF!="INSUMO",#REF!&lt;&gt;""),#REF!&lt;&gt;"")</formula>
    </cfRule>
  </conditionalFormatting>
  <conditionalFormatting sqref="A91:C91">
    <cfRule type="expression" dxfId="607" priority="108" stopIfTrue="1">
      <formula>AND(#REF!&lt;&gt;"COMPOSICAO",#REF!&lt;&gt;"INSUMO",#REF!&lt;&gt;"")</formula>
    </cfRule>
    <cfRule type="expression" dxfId="606" priority="109" stopIfTrue="1">
      <formula>AND(OR(#REF!="COMPOSICAO",#REF!="INSUMO",#REF!&lt;&gt;""),#REF!&lt;&gt;"")</formula>
    </cfRule>
  </conditionalFormatting>
  <conditionalFormatting sqref="F93">
    <cfRule type="expression" dxfId="605" priority="106" stopIfTrue="1">
      <formula>AND(#REF!&lt;&gt;"COMPOSICAO",#REF!&lt;&gt;"INSUMO",#REF!&lt;&gt;"")</formula>
    </cfRule>
    <cfRule type="expression" dxfId="604" priority="107" stopIfTrue="1">
      <formula>AND(OR(#REF!="COMPOSICAO",#REF!="INSUMO",#REF!&lt;&gt;""),#REF!&lt;&gt;"")</formula>
    </cfRule>
  </conditionalFormatting>
  <conditionalFormatting sqref="C93">
    <cfRule type="expression" dxfId="603" priority="104" stopIfTrue="1">
      <formula>AND(#REF!&lt;&gt;"COMPOSICAO",#REF!&lt;&gt;"INSUMO",#REF!&lt;&gt;"")</formula>
    </cfRule>
  </conditionalFormatting>
  <conditionalFormatting sqref="C93">
    <cfRule type="expression" dxfId="602" priority="105" stopIfTrue="1">
      <formula>AND(OR(#REF!="COMPOSICAO",#REF!="INSUMO",#REF!&lt;&gt;""),#REF!&lt;&gt;"")</formula>
    </cfRule>
  </conditionalFormatting>
  <conditionalFormatting sqref="B92:F92">
    <cfRule type="expression" dxfId="601" priority="96" stopIfTrue="1">
      <formula>AND(#REF!&lt;&gt;"COMPOSICAO",#REF!&lt;&gt;"INSUMO",#REF!&lt;&gt;"")</formula>
    </cfRule>
    <cfRule type="expression" dxfId="600" priority="97" stopIfTrue="1">
      <formula>AND(OR(#REF!="COMPOSICAO",#REF!="INSUMO",#REF!&lt;&gt;""),#REF!&lt;&gt;"")</formula>
    </cfRule>
  </conditionalFormatting>
  <conditionalFormatting sqref="A99:F99 A100:E100 B102 D102:E102 B101:E101 A101:A102">
    <cfRule type="expression" dxfId="599" priority="94" stopIfTrue="1">
      <formula>AND(#REF!&lt;&gt;"COMPOSICAO",#REF!&lt;&gt;"INSUMO",#REF!&lt;&gt;"")</formula>
    </cfRule>
    <cfRule type="expression" dxfId="598" priority="95" stopIfTrue="1">
      <formula>AND(OR(#REF!="COMPOSICAO",#REF!="INSUMO",#REF!&lt;&gt;""),#REF!&lt;&gt;"")</formula>
    </cfRule>
  </conditionalFormatting>
  <conditionalFormatting sqref="A98:C98">
    <cfRule type="expression" dxfId="597" priority="92" stopIfTrue="1">
      <formula>AND(#REF!&lt;&gt;"COMPOSICAO",#REF!&lt;&gt;"INSUMO",#REF!&lt;&gt;"")</formula>
    </cfRule>
    <cfRule type="expression" dxfId="596" priority="93" stopIfTrue="1">
      <formula>AND(OR(#REF!="COMPOSICAO",#REF!="INSUMO",#REF!&lt;&gt;""),#REF!&lt;&gt;"")</formula>
    </cfRule>
  </conditionalFormatting>
  <conditionalFormatting sqref="F100:F102">
    <cfRule type="expression" dxfId="595" priority="90" stopIfTrue="1">
      <formula>AND(#REF!&lt;&gt;"COMPOSICAO",#REF!&lt;&gt;"INSUMO",#REF!&lt;&gt;"")</formula>
    </cfRule>
    <cfRule type="expression" dxfId="594" priority="91" stopIfTrue="1">
      <formula>AND(OR(#REF!="COMPOSICAO",#REF!="INSUMO",#REF!&lt;&gt;""),#REF!&lt;&gt;"")</formula>
    </cfRule>
  </conditionalFormatting>
  <conditionalFormatting sqref="C102">
    <cfRule type="expression" dxfId="593" priority="88" stopIfTrue="1">
      <formula>AND(#REF!&lt;&gt;"COMPOSICAO",#REF!&lt;&gt;"INSUMO",#REF!&lt;&gt;"")</formula>
    </cfRule>
  </conditionalFormatting>
  <conditionalFormatting sqref="C102">
    <cfRule type="expression" dxfId="592" priority="89" stopIfTrue="1">
      <formula>AND(OR(#REF!="COMPOSICAO",#REF!="INSUMO",#REF!&lt;&gt;""),#REF!&lt;&gt;"")</formula>
    </cfRule>
  </conditionalFormatting>
  <conditionalFormatting sqref="B72:F72">
    <cfRule type="expression" dxfId="591" priority="84" stopIfTrue="1">
      <formula>AND(#REF!&lt;&gt;"COMPOSICAO",#REF!&lt;&gt;"INSUMO",#REF!&lt;&gt;"")</formula>
    </cfRule>
    <cfRule type="expression" dxfId="590" priority="85" stopIfTrue="1">
      <formula>AND(OR(#REF!="COMPOSICAO",#REF!="INSUMO",#REF!&lt;&gt;""),#REF!&lt;&gt;"")</formula>
    </cfRule>
  </conditionalFormatting>
  <conditionalFormatting sqref="B64:F64">
    <cfRule type="expression" dxfId="589" priority="82" stopIfTrue="1">
      <formula>AND(#REF!&lt;&gt;"COMPOSICAO",#REF!&lt;&gt;"INSUMO",#REF!&lt;&gt;"")</formula>
    </cfRule>
    <cfRule type="expression" dxfId="588" priority="83" stopIfTrue="1">
      <formula>AND(OR(#REF!="COMPOSICAO",#REF!="INSUMO",#REF!&lt;&gt;""),#REF!&lt;&gt;"")</formula>
    </cfRule>
  </conditionalFormatting>
  <conditionalFormatting sqref="B56:F56">
    <cfRule type="expression" dxfId="587" priority="80" stopIfTrue="1">
      <formula>AND(#REF!&lt;&gt;"COMPOSICAO",#REF!&lt;&gt;"INSUMO",#REF!&lt;&gt;"")</formula>
    </cfRule>
    <cfRule type="expression" dxfId="586" priority="81" stopIfTrue="1">
      <formula>AND(OR(#REF!="COMPOSICAO",#REF!="INSUMO",#REF!&lt;&gt;""),#REF!&lt;&gt;"")</formula>
    </cfRule>
  </conditionalFormatting>
  <conditionalFormatting sqref="E125:E128">
    <cfRule type="expression" dxfId="585" priority="76" stopIfTrue="1">
      <formula>AND(#REF!&lt;&gt;"COMPOSICAO",#REF!&lt;&gt;"INSUMO",#REF!&lt;&gt;"")</formula>
    </cfRule>
    <cfRule type="expression" dxfId="584" priority="77" stopIfTrue="1">
      <formula>AND(OR(#REF!="COMPOSICAO",#REF!="INSUMO",#REF!&lt;&gt;""),#REF!&lt;&gt;"")</formula>
    </cfRule>
  </conditionalFormatting>
  <conditionalFormatting sqref="A143:A148">
    <cfRule type="expression" dxfId="583" priority="63" stopIfTrue="1">
      <formula>AND(#REF!&lt;&gt;"COMPOSICAO",#REF!&lt;&gt;"INSUMO",#REF!&lt;&gt;"")</formula>
    </cfRule>
    <cfRule type="expression" dxfId="582" priority="64" stopIfTrue="1">
      <formula>AND(OR(#REF!="COMPOSICAO",#REF!="INSUMO",#REF!&lt;&gt;""),#REF!&lt;&gt;"")</formula>
    </cfRule>
  </conditionalFormatting>
  <conditionalFormatting sqref="A142:D142">
    <cfRule type="expression" dxfId="581" priority="59" stopIfTrue="1">
      <formula>AND(#REF!&lt;&gt;"COMPOSICAO",#REF!&lt;&gt;"INSUMO",#REF!&lt;&gt;"")</formula>
    </cfRule>
    <cfRule type="expression" dxfId="580" priority="60" stopIfTrue="1">
      <formula>AND(OR(#REF!="COMPOSICAO",#REF!="INSUMO",#REF!&lt;&gt;""),#REF!&lt;&gt;"")</formula>
    </cfRule>
  </conditionalFormatting>
  <conditionalFormatting sqref="A149:C150">
    <cfRule type="expression" dxfId="579" priority="55" stopIfTrue="1">
      <formula>AND(#REF!&lt;&gt;"COMPOSICAO",#REF!&lt;&gt;"INSUMO",#REF!&lt;&gt;"")</formula>
    </cfRule>
    <cfRule type="expression" dxfId="578" priority="56" stopIfTrue="1">
      <formula>AND(OR(#REF!="COMPOSICAO",#REF!="INSUMO",#REF!&lt;&gt;""),#REF!&lt;&gt;"")</formula>
    </cfRule>
  </conditionalFormatting>
  <conditionalFormatting sqref="F141 A141:D141">
    <cfRule type="expression" dxfId="577" priority="65" stopIfTrue="1">
      <formula>AND(#REF!&lt;&gt;"COMPOSICAO",#REF!&lt;&gt;"INSUMO",#REF!&lt;&gt;"")</formula>
    </cfRule>
    <cfRule type="expression" dxfId="576" priority="66" stopIfTrue="1">
      <formula>AND(OR(#REF!="COMPOSICAO",#REF!="INSUMO",#REF!&lt;&gt;""),#REF!&lt;&gt;"")</formula>
    </cfRule>
  </conditionalFormatting>
  <conditionalFormatting sqref="B143:D146 B147:C148 D147:D150">
    <cfRule type="expression" dxfId="575" priority="61" stopIfTrue="1">
      <formula>AND(#REF!&lt;&gt;"COMPOSICAO",#REF!&lt;&gt;"INSUMO",#REF!&lt;&gt;"")</formula>
    </cfRule>
  </conditionalFormatting>
  <conditionalFormatting sqref="B143:D146 B147:C148 D147:D150">
    <cfRule type="expression" dxfId="574" priority="62" stopIfTrue="1">
      <formula>AND(OR(#REF!="COMPOSICAO",#REF!="INSUMO",#REF!&lt;&gt;""),#REF!&lt;&gt;"")</formula>
    </cfRule>
  </conditionalFormatting>
  <conditionalFormatting sqref="F142:F150">
    <cfRule type="expression" dxfId="573" priority="57" stopIfTrue="1">
      <formula>AND(#REF!&lt;&gt;"COMPOSICAO",#REF!&lt;&gt;"INSUMO",#REF!&lt;&gt;"")</formula>
    </cfRule>
    <cfRule type="expression" dxfId="572" priority="58" stopIfTrue="1">
      <formula>AND(OR(#REF!="COMPOSICAO",#REF!="INSUMO",#REF!&lt;&gt;""),#REF!&lt;&gt;"")</formula>
    </cfRule>
  </conditionalFormatting>
  <conditionalFormatting sqref="A140:C140">
    <cfRule type="expression" dxfId="571" priority="53" stopIfTrue="1">
      <formula>AND(#REF!&lt;&gt;"COMPOSICAO",#REF!&lt;&gt;"INSUMO",#REF!&lt;&gt;"")</formula>
    </cfRule>
    <cfRule type="expression" dxfId="570" priority="54" stopIfTrue="1">
      <formula>AND(OR(#REF!="COMPOSICAO",#REF!="INSUMO",#REF!&lt;&gt;""),#REF!&lt;&gt;"")</formula>
    </cfRule>
  </conditionalFormatting>
  <conditionalFormatting sqref="E141">
    <cfRule type="expression" dxfId="569" priority="51" stopIfTrue="1">
      <formula>AND(#REF!&lt;&gt;"COMPOSICAO",#REF!&lt;&gt;"INSUMO",#REF!&lt;&gt;"")</formula>
    </cfRule>
    <cfRule type="expression" dxfId="568" priority="52" stopIfTrue="1">
      <formula>AND(OR(#REF!="COMPOSICAO",#REF!="INSUMO",#REF!&lt;&gt;""),#REF!&lt;&gt;"")</formula>
    </cfRule>
  </conditionalFormatting>
  <conditionalFormatting sqref="F156 A156:D156">
    <cfRule type="expression" dxfId="567" priority="49" stopIfTrue="1">
      <formula>AND(#REF!&lt;&gt;"COMPOSICAO",#REF!&lt;&gt;"INSUMO",#REF!&lt;&gt;"")</formula>
    </cfRule>
    <cfRule type="expression" dxfId="566" priority="50" stopIfTrue="1">
      <formula>AND(OR(#REF!="COMPOSICAO",#REF!="INSUMO",#REF!&lt;&gt;""),#REF!&lt;&gt;"")</formula>
    </cfRule>
  </conditionalFormatting>
  <conditionalFormatting sqref="A155:C155">
    <cfRule type="expression" dxfId="565" priority="47" stopIfTrue="1">
      <formula>AND(#REF!&lt;&gt;"COMPOSICAO",#REF!&lt;&gt;"INSUMO",#REF!&lt;&gt;"")</formula>
    </cfRule>
    <cfRule type="expression" dxfId="564" priority="48" stopIfTrue="1">
      <formula>AND(OR(#REF!="COMPOSICAO",#REF!="INSUMO",#REF!&lt;&gt;""),#REF!&lt;&gt;"")</formula>
    </cfRule>
  </conditionalFormatting>
  <conditionalFormatting sqref="E156">
    <cfRule type="expression" dxfId="563" priority="45" stopIfTrue="1">
      <formula>AND(#REF!&lt;&gt;"COMPOSICAO",#REF!&lt;&gt;"INSUMO",#REF!&lt;&gt;"")</formula>
    </cfRule>
    <cfRule type="expression" dxfId="562" priority="46" stopIfTrue="1">
      <formula>AND(OR(#REF!="COMPOSICAO",#REF!="INSUMO",#REF!&lt;&gt;""),#REF!&lt;&gt;"")</formula>
    </cfRule>
  </conditionalFormatting>
  <conditionalFormatting sqref="E157 E162:E168">
    <cfRule type="expression" dxfId="561" priority="43" stopIfTrue="1">
      <formula>AND(#REF!&lt;&gt;"COMPOSICAO",#REF!&lt;&gt;"INSUMO",#REF!&lt;&gt;"")</formula>
    </cfRule>
    <cfRule type="expression" dxfId="560" priority="44" stopIfTrue="1">
      <formula>AND(OR(#REF!="COMPOSICAO",#REF!="INSUMO",#REF!&lt;&gt;""),#REF!&lt;&gt;"")</formula>
    </cfRule>
  </conditionalFormatting>
  <conditionalFormatting sqref="C158:D158">
    <cfRule type="expression" dxfId="559" priority="41" stopIfTrue="1">
      <formula>AND(#REF!&lt;&gt;"COMPOSICAO",#REF!&lt;&gt;"INSUMO",#REF!&lt;&gt;"")</formula>
    </cfRule>
    <cfRule type="expression" dxfId="558" priority="42" stopIfTrue="1">
      <formula>AND(OR(#REF!="COMPOSICAO",#REF!="INSUMO",#REF!&lt;&gt;""),#REF!&lt;&gt;"")</formula>
    </cfRule>
  </conditionalFormatting>
  <conditionalFormatting sqref="C157:D157">
    <cfRule type="expression" dxfId="557" priority="35" stopIfTrue="1">
      <formula>AND(#REF!&lt;&gt;"COMPOSICAO",#REF!&lt;&gt;"INSUMO",#REF!&lt;&gt;"")</formula>
    </cfRule>
    <cfRule type="expression" dxfId="556" priority="36" stopIfTrue="1">
      <formula>AND(OR(#REF!="COMPOSICAO",#REF!="INSUMO",#REF!&lt;&gt;""),#REF!&lt;&gt;"")</formula>
    </cfRule>
  </conditionalFormatting>
  <conditionalFormatting sqref="C167:C168">
    <cfRule type="expression" dxfId="555" priority="33" stopIfTrue="1">
      <formula>AND(#REF!&lt;&gt;"COMPOSICAO",#REF!&lt;&gt;"INSUMO",#REF!&lt;&gt;"")</formula>
    </cfRule>
    <cfRule type="expression" dxfId="554" priority="34" stopIfTrue="1">
      <formula>AND(OR(#REF!="COMPOSICAO",#REF!="INSUMO",#REF!&lt;&gt;""),#REF!&lt;&gt;"")</formula>
    </cfRule>
  </conditionalFormatting>
  <conditionalFormatting sqref="C159:D164 C165:C166 D165:D168">
    <cfRule type="expression" dxfId="553" priority="37" stopIfTrue="1">
      <formula>AND(#REF!&lt;&gt;"COMPOSICAO",#REF!&lt;&gt;"INSUMO",#REF!&lt;&gt;"")</formula>
    </cfRule>
  </conditionalFormatting>
  <conditionalFormatting sqref="C163:C166 D161:D168">
    <cfRule type="expression" dxfId="552" priority="39" stopIfTrue="1">
      <formula>AND(OR(#REF!="COMPOSICAO",#REF!="INSUMO",#REF!&lt;&gt;""),#REF!&lt;&gt;"")</formula>
    </cfRule>
  </conditionalFormatting>
  <conditionalFormatting sqref="C159:C162">
    <cfRule type="expression" dxfId="551" priority="40" stopIfTrue="1">
      <formula>AND(OR(#REF!="COMPOSICAO",#REF!="INSUMO",#REF!&lt;&gt;""),#REF!&lt;&gt;"")</formula>
    </cfRule>
  </conditionalFormatting>
  <conditionalFormatting sqref="D159:D160">
    <cfRule type="expression" dxfId="550" priority="38" stopIfTrue="1">
      <formula>AND(OR(#REF!="COMPOSICAO",#REF!="INSUMO",#REF!&lt;&gt;""),#REF!&lt;&gt;"")</formula>
    </cfRule>
  </conditionalFormatting>
  <conditionalFormatting sqref="A161:A166">
    <cfRule type="expression" dxfId="549" priority="29" stopIfTrue="1">
      <formula>AND(#REF!&lt;&gt;"COMPOSICAO",#REF!&lt;&gt;"INSUMO",#REF!&lt;&gt;"")</formula>
    </cfRule>
    <cfRule type="expression" dxfId="548" priority="30" stopIfTrue="1">
      <formula>AND(OR(#REF!="COMPOSICAO",#REF!="INSUMO",#REF!&lt;&gt;""),#REF!&lt;&gt;"")</formula>
    </cfRule>
  </conditionalFormatting>
  <conditionalFormatting sqref="A158">
    <cfRule type="expression" dxfId="547" priority="31" stopIfTrue="1">
      <formula>AND(#REF!&lt;&gt;"COMPOSICAO",#REF!&lt;&gt;"INSUMO",#REF!&lt;&gt;"")</formula>
    </cfRule>
    <cfRule type="expression" dxfId="546" priority="32" stopIfTrue="1">
      <formula>AND(OR(#REF!="COMPOSICAO",#REF!="INSUMO",#REF!&lt;&gt;""),#REF!&lt;&gt;"")</formula>
    </cfRule>
  </conditionalFormatting>
  <conditionalFormatting sqref="A157">
    <cfRule type="expression" dxfId="545" priority="27" stopIfTrue="1">
      <formula>AND(#REF!&lt;&gt;"COMPOSICAO",#REF!&lt;&gt;"INSUMO",#REF!&lt;&gt;"")</formula>
    </cfRule>
    <cfRule type="expression" dxfId="544" priority="28" stopIfTrue="1">
      <formula>AND(OR(#REF!="COMPOSICAO",#REF!="INSUMO",#REF!&lt;&gt;""),#REF!&lt;&gt;"")</formula>
    </cfRule>
  </conditionalFormatting>
  <conditionalFormatting sqref="A167:A168">
    <cfRule type="expression" dxfId="543" priority="25" stopIfTrue="1">
      <formula>AND(#REF!&lt;&gt;"COMPOSICAO",#REF!&lt;&gt;"INSUMO",#REF!&lt;&gt;"")</formula>
    </cfRule>
    <cfRule type="expression" dxfId="542" priority="26" stopIfTrue="1">
      <formula>AND(OR(#REF!="COMPOSICAO",#REF!="INSUMO",#REF!&lt;&gt;""),#REF!&lt;&gt;"")</formula>
    </cfRule>
  </conditionalFormatting>
  <conditionalFormatting sqref="A159:A160">
    <cfRule type="expression" dxfId="541" priority="23" stopIfTrue="1">
      <formula>AND(#REF!&lt;&gt;"COMPOSICAO",#REF!&lt;&gt;"INSUMO",#REF!&lt;&gt;"")</formula>
    </cfRule>
    <cfRule type="expression" dxfId="540" priority="24" stopIfTrue="1">
      <formula>AND(OR(#REF!="COMPOSICAO",#REF!="INSUMO",#REF!&lt;&gt;""),#REF!&lt;&gt;"")</formula>
    </cfRule>
  </conditionalFormatting>
  <conditionalFormatting sqref="B159">
    <cfRule type="expression" dxfId="539" priority="22" stopIfTrue="1">
      <formula>AND(OR(#REF!="COMPOSICAO",#REF!="INSUMO",#REF!&lt;&gt;""),#REF!&lt;&gt;"")</formula>
    </cfRule>
  </conditionalFormatting>
  <conditionalFormatting sqref="B158">
    <cfRule type="expression" dxfId="538" priority="20" stopIfTrue="1">
      <formula>AND(#REF!&lt;&gt;"COMPOSICAO",#REF!&lt;&gt;"INSUMO",#REF!&lt;&gt;"")</formula>
    </cfRule>
    <cfRule type="expression" dxfId="537" priority="21" stopIfTrue="1">
      <formula>AND(OR(#REF!="COMPOSICAO",#REF!="INSUMO",#REF!&lt;&gt;""),#REF!&lt;&gt;"")</formula>
    </cfRule>
  </conditionalFormatting>
  <conditionalFormatting sqref="B157">
    <cfRule type="expression" dxfId="536" priority="16" stopIfTrue="1">
      <formula>AND(#REF!&lt;&gt;"COMPOSICAO",#REF!&lt;&gt;"INSUMO",#REF!&lt;&gt;"")</formula>
    </cfRule>
    <cfRule type="expression" dxfId="535" priority="17" stopIfTrue="1">
      <formula>AND(OR(#REF!="COMPOSICAO",#REF!="INSUMO",#REF!&lt;&gt;""),#REF!&lt;&gt;"")</formula>
    </cfRule>
  </conditionalFormatting>
  <conditionalFormatting sqref="B167:B168">
    <cfRule type="expression" dxfId="534" priority="14" stopIfTrue="1">
      <formula>AND(#REF!&lt;&gt;"COMPOSICAO",#REF!&lt;&gt;"INSUMO",#REF!&lt;&gt;"")</formula>
    </cfRule>
    <cfRule type="expression" dxfId="533" priority="15" stopIfTrue="1">
      <formula>AND(OR(#REF!="COMPOSICAO",#REF!="INSUMO",#REF!&lt;&gt;""),#REF!&lt;&gt;"")</formula>
    </cfRule>
  </conditionalFormatting>
  <conditionalFormatting sqref="B159:B166">
    <cfRule type="expression" dxfId="532" priority="18" stopIfTrue="1">
      <formula>AND(#REF!&lt;&gt;"COMPOSICAO",#REF!&lt;&gt;"INSUMO",#REF!&lt;&gt;"")</formula>
    </cfRule>
  </conditionalFormatting>
  <conditionalFormatting sqref="B160:B166">
    <cfRule type="expression" dxfId="531" priority="19" stopIfTrue="1">
      <formula>AND(OR(#REF!="COMPOSICAO",#REF!="INSUMO",#REF!&lt;&gt;""),#REF!&lt;&gt;"")</formula>
    </cfRule>
  </conditionalFormatting>
  <conditionalFormatting sqref="F157:F168">
    <cfRule type="expression" dxfId="530" priority="12" stopIfTrue="1">
      <formula>AND(#REF!&lt;&gt;"COMPOSICAO",#REF!&lt;&gt;"INSUMO",#REF!&lt;&gt;"")</formula>
    </cfRule>
    <cfRule type="expression" dxfId="529" priority="13" stopIfTrue="1">
      <formula>AND(OR(#REF!="COMPOSICAO",#REF!="INSUMO",#REF!&lt;&gt;""),#REF!&lt;&gt;"")</formula>
    </cfRule>
  </conditionalFormatting>
  <conditionalFormatting sqref="E158:E161">
    <cfRule type="expression" dxfId="528" priority="10" stopIfTrue="1">
      <formula>AND(#REF!&lt;&gt;"COMPOSICAO",#REF!&lt;&gt;"INSUMO",#REF!&lt;&gt;"")</formula>
    </cfRule>
    <cfRule type="expression" dxfId="527" priority="11" stopIfTrue="1">
      <formula>AND(OR(#REF!="COMPOSICAO",#REF!="INSUMO",#REF!&lt;&gt;""),#REF!&lt;&gt;"")</formula>
    </cfRule>
  </conditionalFormatting>
  <pageMargins left="0.78740157480314965" right="0.31496062992125984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0ECD-7D93-404F-9B41-471F09CCA1DC}">
  <dimension ref="A1:F190"/>
  <sheetViews>
    <sheetView workbookViewId="0">
      <selection activeCell="A2" sqref="A2:F2"/>
    </sheetView>
  </sheetViews>
  <sheetFormatPr defaultRowHeight="15" x14ac:dyDescent="0.25"/>
  <cols>
    <col min="1" max="1" width="11.140625" customWidth="1"/>
    <col min="2" max="2" width="43.42578125" customWidth="1"/>
    <col min="3" max="3" width="12" customWidth="1"/>
    <col min="4" max="4" width="12.42578125" customWidth="1"/>
    <col min="5" max="6" width="14.28515625" customWidth="1"/>
  </cols>
  <sheetData>
    <row r="1" spans="1:6" ht="15.75" thickBot="1" x14ac:dyDescent="0.3"/>
    <row r="2" spans="1:6" ht="15.75" customHeight="1" thickBot="1" x14ac:dyDescent="0.3">
      <c r="A2" s="116" t="s">
        <v>335</v>
      </c>
      <c r="B2" s="117"/>
      <c r="C2" s="117"/>
      <c r="D2" s="117"/>
      <c r="E2" s="117"/>
      <c r="F2" s="118"/>
    </row>
    <row r="3" spans="1:6" ht="15.75" thickBot="1" x14ac:dyDescent="0.3"/>
    <row r="4" spans="1:6" ht="15.75" thickBot="1" x14ac:dyDescent="0.3">
      <c r="A4" s="110" t="s">
        <v>133</v>
      </c>
      <c r="B4" s="111"/>
      <c r="C4" s="111"/>
      <c r="D4" s="111"/>
      <c r="E4" s="111"/>
      <c r="F4" s="112"/>
    </row>
    <row r="5" spans="1:6" ht="15.75" thickBot="1" x14ac:dyDescent="0.3"/>
    <row r="6" spans="1:6" ht="15.75" thickBot="1" x14ac:dyDescent="0.3">
      <c r="A6" s="113" t="s">
        <v>31</v>
      </c>
      <c r="B6" s="114"/>
      <c r="C6" s="114"/>
      <c r="D6" s="114"/>
      <c r="E6" s="114"/>
      <c r="F6" s="115"/>
    </row>
    <row r="7" spans="1:6" ht="15.75" thickBot="1" x14ac:dyDescent="0.3"/>
    <row r="8" spans="1:6" ht="15.75" thickBot="1" x14ac:dyDescent="0.3">
      <c r="A8" s="29"/>
      <c r="B8" s="30" t="s">
        <v>22</v>
      </c>
      <c r="F8" s="91" t="s">
        <v>146</v>
      </c>
    </row>
    <row r="9" spans="1:6" ht="15.75" thickBot="1" x14ac:dyDescent="0.3">
      <c r="A9" s="72"/>
      <c r="B9" s="73" t="s">
        <v>0</v>
      </c>
      <c r="E9" s="74" t="s">
        <v>23</v>
      </c>
      <c r="F9" s="75"/>
    </row>
    <row r="10" spans="1:6" ht="23.25" thickBot="1" x14ac:dyDescent="0.3">
      <c r="A10" s="76" t="s">
        <v>134</v>
      </c>
      <c r="B10" s="77" t="s">
        <v>144</v>
      </c>
      <c r="C10" s="24"/>
      <c r="D10" s="25"/>
      <c r="E10" s="78"/>
      <c r="F10" s="79" t="s">
        <v>145</v>
      </c>
    </row>
    <row r="11" spans="1:6" x14ac:dyDescent="0.25">
      <c r="A11" s="7" t="s">
        <v>1</v>
      </c>
      <c r="B11" s="8" t="s">
        <v>2</v>
      </c>
      <c r="C11" s="8" t="s">
        <v>3</v>
      </c>
      <c r="D11" s="9" t="s">
        <v>4</v>
      </c>
      <c r="E11" s="10" t="s">
        <v>5</v>
      </c>
      <c r="F11" s="11" t="s">
        <v>6</v>
      </c>
    </row>
    <row r="12" spans="1:6" ht="22.5" x14ac:dyDescent="0.25">
      <c r="A12" s="6">
        <v>88262</v>
      </c>
      <c r="B12" s="51" t="s">
        <v>135</v>
      </c>
      <c r="C12" s="1" t="s">
        <v>7</v>
      </c>
      <c r="D12" s="53">
        <v>1</v>
      </c>
      <c r="E12" s="54"/>
      <c r="F12" s="35">
        <f>TRUNC(D12*E12,2)</f>
        <v>0</v>
      </c>
    </row>
    <row r="13" spans="1:6" x14ac:dyDescent="0.25">
      <c r="A13" s="6">
        <v>88316</v>
      </c>
      <c r="B13" s="51" t="s">
        <v>59</v>
      </c>
      <c r="C13" s="1" t="s">
        <v>7</v>
      </c>
      <c r="D13" s="53">
        <v>2</v>
      </c>
      <c r="E13" s="54"/>
      <c r="F13" s="35">
        <f t="shared" ref="F13:F17" si="0">TRUNC(D13*E13,2)</f>
        <v>0</v>
      </c>
    </row>
    <row r="14" spans="1:6" x14ac:dyDescent="0.25">
      <c r="A14" s="6">
        <v>4813</v>
      </c>
      <c r="B14" s="51" t="s">
        <v>136</v>
      </c>
      <c r="C14" s="52" t="s">
        <v>140</v>
      </c>
      <c r="D14" s="53">
        <v>1</v>
      </c>
      <c r="E14" s="54"/>
      <c r="F14" s="35">
        <f t="shared" si="0"/>
        <v>0</v>
      </c>
    </row>
    <row r="15" spans="1:6" ht="22.5" x14ac:dyDescent="0.25">
      <c r="A15" s="6">
        <v>4491</v>
      </c>
      <c r="B15" s="51" t="s">
        <v>137</v>
      </c>
      <c r="C15" s="52" t="s">
        <v>141</v>
      </c>
      <c r="D15" s="53">
        <v>4</v>
      </c>
      <c r="E15" s="54"/>
      <c r="F15" s="35">
        <f t="shared" si="0"/>
        <v>0</v>
      </c>
    </row>
    <row r="16" spans="1:6" x14ac:dyDescent="0.25">
      <c r="A16" s="6">
        <v>5069</v>
      </c>
      <c r="B16" s="51" t="s">
        <v>138</v>
      </c>
      <c r="C16" s="52" t="s">
        <v>142</v>
      </c>
      <c r="D16" s="53">
        <v>0.11</v>
      </c>
      <c r="E16" s="54"/>
      <c r="F16" s="35">
        <f t="shared" si="0"/>
        <v>0</v>
      </c>
    </row>
    <row r="17" spans="1:6" ht="23.25" thickBot="1" x14ac:dyDescent="0.3">
      <c r="A17" s="6">
        <v>4417</v>
      </c>
      <c r="B17" s="51" t="s">
        <v>139</v>
      </c>
      <c r="C17" s="52" t="s">
        <v>143</v>
      </c>
      <c r="D17" s="53">
        <v>1</v>
      </c>
      <c r="E17" s="54"/>
      <c r="F17" s="35">
        <f t="shared" si="0"/>
        <v>0</v>
      </c>
    </row>
    <row r="18" spans="1:6" ht="15.75" thickBot="1" x14ac:dyDescent="0.3">
      <c r="A18" s="18"/>
      <c r="B18" s="19"/>
      <c r="C18" s="19"/>
      <c r="D18" s="20"/>
      <c r="E18" s="56" t="s">
        <v>8</v>
      </c>
      <c r="F18" s="22">
        <f>SUM(F12:F17)</f>
        <v>0</v>
      </c>
    </row>
    <row r="19" spans="1:6" ht="15.75" thickBot="1" x14ac:dyDescent="0.3"/>
    <row r="20" spans="1:6" ht="15.75" thickBot="1" x14ac:dyDescent="0.3">
      <c r="A20" s="29"/>
      <c r="B20" s="30" t="s">
        <v>22</v>
      </c>
      <c r="F20" s="80"/>
    </row>
    <row r="21" spans="1:6" ht="15.75" thickBot="1" x14ac:dyDescent="0.3">
      <c r="A21" s="72"/>
      <c r="B21" s="73" t="s">
        <v>0</v>
      </c>
      <c r="E21" s="74" t="s">
        <v>23</v>
      </c>
      <c r="F21" s="75"/>
    </row>
    <row r="22" spans="1:6" ht="23.25" thickBot="1" x14ac:dyDescent="0.3">
      <c r="A22" s="76" t="s">
        <v>147</v>
      </c>
      <c r="B22" s="77" t="s">
        <v>148</v>
      </c>
      <c r="C22" s="24"/>
      <c r="D22" s="25"/>
      <c r="E22" s="78"/>
      <c r="F22" s="79" t="s">
        <v>158</v>
      </c>
    </row>
    <row r="23" spans="1:6" x14ac:dyDescent="0.25">
      <c r="A23" s="7" t="s">
        <v>1</v>
      </c>
      <c r="B23" s="8" t="s">
        <v>2</v>
      </c>
      <c r="C23" s="8" t="s">
        <v>3</v>
      </c>
      <c r="D23" s="9" t="s">
        <v>4</v>
      </c>
      <c r="E23" s="10" t="s">
        <v>5</v>
      </c>
      <c r="F23" s="11" t="s">
        <v>6</v>
      </c>
    </row>
    <row r="24" spans="1:6" ht="22.5" x14ac:dyDescent="0.25">
      <c r="A24" s="6">
        <v>88262</v>
      </c>
      <c r="B24" s="51" t="s">
        <v>135</v>
      </c>
      <c r="C24" s="1" t="s">
        <v>7</v>
      </c>
      <c r="D24" s="53">
        <v>1.21</v>
      </c>
      <c r="E24" s="54"/>
      <c r="F24" s="35">
        <f t="shared" ref="F24:F31" si="1">TRUNC(D24*E24,2)</f>
        <v>0</v>
      </c>
    </row>
    <row r="25" spans="1:6" x14ac:dyDescent="0.25">
      <c r="A25" s="6">
        <v>88316</v>
      </c>
      <c r="B25" s="51" t="s">
        <v>59</v>
      </c>
      <c r="C25" s="1" t="s">
        <v>7</v>
      </c>
      <c r="D25" s="53">
        <v>2.0499999999999998</v>
      </c>
      <c r="E25" s="54"/>
      <c r="F25" s="35">
        <f t="shared" si="1"/>
        <v>0</v>
      </c>
    </row>
    <row r="26" spans="1:6" x14ac:dyDescent="0.25">
      <c r="A26" s="6">
        <v>88310</v>
      </c>
      <c r="B26" s="51" t="s">
        <v>149</v>
      </c>
      <c r="C26" s="1" t="s">
        <v>7</v>
      </c>
      <c r="D26" s="53">
        <v>1.1200000000000001</v>
      </c>
      <c r="E26" s="54"/>
      <c r="F26" s="35">
        <f t="shared" si="1"/>
        <v>0</v>
      </c>
    </row>
    <row r="27" spans="1:6" ht="22.5" x14ac:dyDescent="0.25">
      <c r="A27" s="6">
        <v>1347</v>
      </c>
      <c r="B27" s="51" t="s">
        <v>150</v>
      </c>
      <c r="C27" s="1" t="s">
        <v>140</v>
      </c>
      <c r="D27" s="53">
        <v>1.21</v>
      </c>
      <c r="E27" s="54"/>
      <c r="F27" s="35">
        <f t="shared" si="1"/>
        <v>0</v>
      </c>
    </row>
    <row r="28" spans="1:6" x14ac:dyDescent="0.25">
      <c r="A28" s="6">
        <v>34</v>
      </c>
      <c r="B28" s="51" t="s">
        <v>151</v>
      </c>
      <c r="C28" s="1" t="s">
        <v>142</v>
      </c>
      <c r="D28" s="53">
        <v>1.69</v>
      </c>
      <c r="E28" s="54"/>
      <c r="F28" s="35">
        <f t="shared" si="1"/>
        <v>0</v>
      </c>
    </row>
    <row r="29" spans="1:6" x14ac:dyDescent="0.25">
      <c r="A29" s="6">
        <v>5069</v>
      </c>
      <c r="B29" s="51" t="s">
        <v>138</v>
      </c>
      <c r="C29" s="1" t="s">
        <v>142</v>
      </c>
      <c r="D29" s="53">
        <v>0.01</v>
      </c>
      <c r="E29" s="54"/>
      <c r="F29" s="35">
        <f t="shared" si="1"/>
        <v>0</v>
      </c>
    </row>
    <row r="30" spans="1:6" x14ac:dyDescent="0.25">
      <c r="A30" s="6">
        <v>7292</v>
      </c>
      <c r="B30" s="51" t="s">
        <v>152</v>
      </c>
      <c r="C30" s="1" t="s">
        <v>37</v>
      </c>
      <c r="D30" s="53">
        <v>0.21</v>
      </c>
      <c r="E30" s="54"/>
      <c r="F30" s="35">
        <f t="shared" si="1"/>
        <v>0</v>
      </c>
    </row>
    <row r="31" spans="1:6" ht="15.75" thickBot="1" x14ac:dyDescent="0.3">
      <c r="A31" s="6">
        <v>5318</v>
      </c>
      <c r="B31" s="51" t="s">
        <v>153</v>
      </c>
      <c r="C31" s="1" t="s">
        <v>37</v>
      </c>
      <c r="D31" s="53">
        <v>7.0000000000000007E-2</v>
      </c>
      <c r="E31" s="54"/>
      <c r="F31" s="35">
        <f t="shared" si="1"/>
        <v>0</v>
      </c>
    </row>
    <row r="32" spans="1:6" ht="15.75" thickBot="1" x14ac:dyDescent="0.3">
      <c r="A32" s="18"/>
      <c r="B32" s="19"/>
      <c r="C32" s="19"/>
      <c r="D32" s="20"/>
      <c r="E32" s="56" t="s">
        <v>8</v>
      </c>
      <c r="F32" s="22">
        <f>SUM(F24:F31)</f>
        <v>0</v>
      </c>
    </row>
    <row r="33" spans="1:6" ht="15.75" thickBot="1" x14ac:dyDescent="0.3"/>
    <row r="34" spans="1:6" ht="15.75" thickBot="1" x14ac:dyDescent="0.3">
      <c r="A34" s="29"/>
      <c r="B34" s="30" t="s">
        <v>22</v>
      </c>
      <c r="F34" s="80"/>
    </row>
    <row r="35" spans="1:6" ht="15.75" thickBot="1" x14ac:dyDescent="0.3">
      <c r="A35" s="72"/>
      <c r="B35" s="73" t="s">
        <v>0</v>
      </c>
      <c r="E35" s="74" t="s">
        <v>23</v>
      </c>
      <c r="F35" s="75"/>
    </row>
    <row r="36" spans="1:6" ht="23.25" thickBot="1" x14ac:dyDescent="0.3">
      <c r="A36" s="76" t="s">
        <v>154</v>
      </c>
      <c r="B36" s="77" t="s">
        <v>155</v>
      </c>
      <c r="C36" s="24"/>
      <c r="D36" s="25"/>
      <c r="E36" s="78"/>
      <c r="F36" s="79" t="s">
        <v>158</v>
      </c>
    </row>
    <row r="37" spans="1:6" x14ac:dyDescent="0.25">
      <c r="A37" s="7" t="s">
        <v>1</v>
      </c>
      <c r="B37" s="8" t="s">
        <v>2</v>
      </c>
      <c r="C37" s="8" t="s">
        <v>3</v>
      </c>
      <c r="D37" s="9" t="s">
        <v>4</v>
      </c>
      <c r="E37" s="10" t="s">
        <v>5</v>
      </c>
      <c r="F37" s="11" t="s">
        <v>6</v>
      </c>
    </row>
    <row r="38" spans="1:6" ht="22.5" x14ac:dyDescent="0.25">
      <c r="A38" s="6">
        <v>88262</v>
      </c>
      <c r="B38" s="51" t="s">
        <v>135</v>
      </c>
      <c r="C38" s="1" t="s">
        <v>7</v>
      </c>
      <c r="D38" s="53">
        <v>1.82</v>
      </c>
      <c r="E38" s="54"/>
      <c r="F38" s="35">
        <f t="shared" ref="F38:F45" si="2">TRUNC(D38*E38,2)</f>
        <v>0</v>
      </c>
    </row>
    <row r="39" spans="1:6" x14ac:dyDescent="0.25">
      <c r="A39" s="6">
        <v>88316</v>
      </c>
      <c r="B39" s="51" t="s">
        <v>59</v>
      </c>
      <c r="C39" s="1" t="s">
        <v>7</v>
      </c>
      <c r="D39" s="53">
        <v>3.5</v>
      </c>
      <c r="E39" s="54"/>
      <c r="F39" s="35">
        <f t="shared" si="2"/>
        <v>0</v>
      </c>
    </row>
    <row r="40" spans="1:6" x14ac:dyDescent="0.25">
      <c r="A40" s="6">
        <v>88310</v>
      </c>
      <c r="B40" s="51" t="s">
        <v>149</v>
      </c>
      <c r="C40" s="1" t="s">
        <v>7</v>
      </c>
      <c r="D40" s="53">
        <v>2.2400000000000002</v>
      </c>
      <c r="E40" s="54"/>
      <c r="F40" s="35">
        <f t="shared" si="2"/>
        <v>0</v>
      </c>
    </row>
    <row r="41" spans="1:6" ht="22.5" x14ac:dyDescent="0.25">
      <c r="A41" s="6">
        <v>1347</v>
      </c>
      <c r="B41" s="51" t="s">
        <v>150</v>
      </c>
      <c r="C41" s="1" t="s">
        <v>140</v>
      </c>
      <c r="D41" s="53">
        <v>2.42</v>
      </c>
      <c r="E41" s="54"/>
      <c r="F41" s="35">
        <f t="shared" si="2"/>
        <v>0</v>
      </c>
    </row>
    <row r="42" spans="1:6" x14ac:dyDescent="0.25">
      <c r="A42" s="6">
        <v>34</v>
      </c>
      <c r="B42" s="51" t="s">
        <v>151</v>
      </c>
      <c r="C42" s="1" t="s">
        <v>142</v>
      </c>
      <c r="D42" s="53">
        <v>3.38</v>
      </c>
      <c r="E42" s="54"/>
      <c r="F42" s="35">
        <f t="shared" si="2"/>
        <v>0</v>
      </c>
    </row>
    <row r="43" spans="1:6" x14ac:dyDescent="0.25">
      <c r="A43" s="6">
        <v>5069</v>
      </c>
      <c r="B43" s="51" t="s">
        <v>138</v>
      </c>
      <c r="C43" s="1" t="s">
        <v>142</v>
      </c>
      <c r="D43" s="53">
        <v>0.02</v>
      </c>
      <c r="E43" s="54"/>
      <c r="F43" s="35">
        <f t="shared" si="2"/>
        <v>0</v>
      </c>
    </row>
    <row r="44" spans="1:6" x14ac:dyDescent="0.25">
      <c r="A44" s="6">
        <v>7292</v>
      </c>
      <c r="B44" s="51" t="s">
        <v>152</v>
      </c>
      <c r="C44" s="1" t="s">
        <v>37</v>
      </c>
      <c r="D44" s="53">
        <v>0.42</v>
      </c>
      <c r="E44" s="54"/>
      <c r="F44" s="35">
        <f t="shared" si="2"/>
        <v>0</v>
      </c>
    </row>
    <row r="45" spans="1:6" ht="15.75" thickBot="1" x14ac:dyDescent="0.3">
      <c r="A45" s="6">
        <v>5318</v>
      </c>
      <c r="B45" s="51" t="s">
        <v>153</v>
      </c>
      <c r="C45" s="1" t="s">
        <v>37</v>
      </c>
      <c r="D45" s="53">
        <v>0.14000000000000001</v>
      </c>
      <c r="E45" s="54"/>
      <c r="F45" s="35">
        <f t="shared" si="2"/>
        <v>0</v>
      </c>
    </row>
    <row r="46" spans="1:6" ht="15.75" thickBot="1" x14ac:dyDescent="0.3">
      <c r="A46" s="18"/>
      <c r="B46" s="19"/>
      <c r="C46" s="19"/>
      <c r="D46" s="20"/>
      <c r="E46" s="56" t="s">
        <v>8</v>
      </c>
      <c r="F46" s="22">
        <f>SUM(F38:F45)</f>
        <v>0</v>
      </c>
    </row>
    <row r="47" spans="1:6" ht="15.75" thickBot="1" x14ac:dyDescent="0.3"/>
    <row r="48" spans="1:6" ht="15.75" thickBot="1" x14ac:dyDescent="0.3">
      <c r="A48" s="29"/>
      <c r="B48" s="30" t="s">
        <v>22</v>
      </c>
      <c r="F48" s="80"/>
    </row>
    <row r="49" spans="1:6" ht="15.75" thickBot="1" x14ac:dyDescent="0.3">
      <c r="A49" s="72"/>
      <c r="B49" s="73" t="s">
        <v>0</v>
      </c>
      <c r="E49" s="74" t="s">
        <v>23</v>
      </c>
      <c r="F49" s="75"/>
    </row>
    <row r="50" spans="1:6" ht="23.25" thickBot="1" x14ac:dyDescent="0.3">
      <c r="A50" s="76" t="s">
        <v>157</v>
      </c>
      <c r="B50" s="77" t="s">
        <v>156</v>
      </c>
      <c r="C50" s="24"/>
      <c r="D50" s="25"/>
      <c r="E50" s="78"/>
      <c r="F50" s="79" t="s">
        <v>158</v>
      </c>
    </row>
    <row r="51" spans="1:6" x14ac:dyDescent="0.25">
      <c r="A51" s="31" t="s">
        <v>1</v>
      </c>
      <c r="B51" s="32" t="s">
        <v>2</v>
      </c>
      <c r="C51" s="32" t="s">
        <v>3</v>
      </c>
      <c r="D51" s="81" t="s">
        <v>4</v>
      </c>
      <c r="E51" s="33" t="s">
        <v>5</v>
      </c>
      <c r="F51" s="34" t="s">
        <v>6</v>
      </c>
    </row>
    <row r="52" spans="1:6" ht="22.5" x14ac:dyDescent="0.25">
      <c r="A52" s="6">
        <v>88262</v>
      </c>
      <c r="B52" s="51" t="s">
        <v>135</v>
      </c>
      <c r="C52" s="1" t="s">
        <v>7</v>
      </c>
      <c r="D52" s="53">
        <v>1.5</v>
      </c>
      <c r="E52" s="54"/>
      <c r="F52" s="35">
        <f t="shared" ref="F52:F62" si="3">TRUNC(D52*E52,2)</f>
        <v>0</v>
      </c>
    </row>
    <row r="53" spans="1:6" x14ac:dyDescent="0.25">
      <c r="A53" s="6">
        <v>88316</v>
      </c>
      <c r="B53" s="51" t="s">
        <v>59</v>
      </c>
      <c r="C53" s="1" t="s">
        <v>7</v>
      </c>
      <c r="D53" s="53">
        <v>2.2599999999999998</v>
      </c>
      <c r="E53" s="54"/>
      <c r="F53" s="35">
        <f t="shared" si="3"/>
        <v>0</v>
      </c>
    </row>
    <row r="54" spans="1:6" x14ac:dyDescent="0.25">
      <c r="A54" s="6">
        <v>88310</v>
      </c>
      <c r="B54" s="51" t="s">
        <v>149</v>
      </c>
      <c r="C54" s="1" t="s">
        <v>7</v>
      </c>
      <c r="D54" s="53">
        <v>0.76</v>
      </c>
      <c r="E54" s="54"/>
      <c r="F54" s="35">
        <f t="shared" si="3"/>
        <v>0</v>
      </c>
    </row>
    <row r="55" spans="1:6" ht="22.5" x14ac:dyDescent="0.25">
      <c r="A55" s="82">
        <v>4430</v>
      </c>
      <c r="B55" s="51" t="s">
        <v>161</v>
      </c>
      <c r="C55" s="1" t="s">
        <v>143</v>
      </c>
      <c r="D55" s="53">
        <v>4.4000000000000004</v>
      </c>
      <c r="E55" s="54"/>
      <c r="F55" s="35">
        <f t="shared" si="3"/>
        <v>0</v>
      </c>
    </row>
    <row r="56" spans="1:6" ht="22.5" x14ac:dyDescent="0.25">
      <c r="A56" s="82">
        <v>6189</v>
      </c>
      <c r="B56" s="51" t="s">
        <v>162</v>
      </c>
      <c r="C56" s="1" t="s">
        <v>143</v>
      </c>
      <c r="D56" s="53">
        <v>1</v>
      </c>
      <c r="E56" s="54"/>
      <c r="F56" s="35">
        <f t="shared" si="3"/>
        <v>0</v>
      </c>
    </row>
    <row r="57" spans="1:6" ht="22.5" x14ac:dyDescent="0.25">
      <c r="A57" s="82">
        <v>6193</v>
      </c>
      <c r="B57" s="51" t="s">
        <v>163</v>
      </c>
      <c r="C57" s="1" t="s">
        <v>143</v>
      </c>
      <c r="D57" s="53">
        <v>1</v>
      </c>
      <c r="E57" s="54"/>
      <c r="F57" s="35">
        <f t="shared" si="3"/>
        <v>0</v>
      </c>
    </row>
    <row r="58" spans="1:6" ht="22.5" x14ac:dyDescent="0.25">
      <c r="A58" s="82">
        <v>4412</v>
      </c>
      <c r="B58" s="51" t="s">
        <v>164</v>
      </c>
      <c r="C58" s="1" t="s">
        <v>143</v>
      </c>
      <c r="D58" s="53">
        <v>2</v>
      </c>
      <c r="E58" s="54"/>
      <c r="F58" s="35">
        <f t="shared" si="3"/>
        <v>0</v>
      </c>
    </row>
    <row r="59" spans="1:6" x14ac:dyDescent="0.25">
      <c r="A59" s="82">
        <v>5318</v>
      </c>
      <c r="B59" s="51" t="s">
        <v>153</v>
      </c>
      <c r="C59" s="1" t="s">
        <v>37</v>
      </c>
      <c r="D59" s="53">
        <v>0.15</v>
      </c>
      <c r="E59" s="54"/>
      <c r="F59" s="35">
        <f t="shared" si="3"/>
        <v>0</v>
      </c>
    </row>
    <row r="60" spans="1:6" x14ac:dyDescent="0.25">
      <c r="A60" s="82">
        <v>7292</v>
      </c>
      <c r="B60" s="51" t="s">
        <v>152</v>
      </c>
      <c r="C60" s="1" t="s">
        <v>37</v>
      </c>
      <c r="D60" s="53">
        <v>0.4</v>
      </c>
      <c r="E60" s="54"/>
      <c r="F60" s="35">
        <f t="shared" si="3"/>
        <v>0</v>
      </c>
    </row>
    <row r="61" spans="1:6" x14ac:dyDescent="0.25">
      <c r="A61" s="82">
        <v>5069</v>
      </c>
      <c r="B61" s="51" t="s">
        <v>138</v>
      </c>
      <c r="C61" s="1" t="s">
        <v>142</v>
      </c>
      <c r="D61" s="53">
        <v>0.06</v>
      </c>
      <c r="E61" s="54"/>
      <c r="F61" s="35">
        <f t="shared" si="3"/>
        <v>0</v>
      </c>
    </row>
    <row r="62" spans="1:6" ht="23.25" thickBot="1" x14ac:dyDescent="0.3">
      <c r="A62" s="83">
        <v>4346</v>
      </c>
      <c r="B62" s="84" t="s">
        <v>165</v>
      </c>
      <c r="C62" s="85" t="s">
        <v>85</v>
      </c>
      <c r="D62" s="86">
        <v>2</v>
      </c>
      <c r="E62" s="87"/>
      <c r="F62" s="88">
        <f t="shared" si="3"/>
        <v>0</v>
      </c>
    </row>
    <row r="63" spans="1:6" ht="15.75" thickBot="1" x14ac:dyDescent="0.3">
      <c r="A63" s="18"/>
      <c r="B63" s="19"/>
      <c r="C63" s="19"/>
      <c r="D63" s="20"/>
      <c r="E63" s="56" t="s">
        <v>8</v>
      </c>
      <c r="F63" s="22">
        <f>SUM(F52:F62)</f>
        <v>0</v>
      </c>
    </row>
    <row r="64" spans="1:6" ht="15.75" thickBot="1" x14ac:dyDescent="0.3"/>
    <row r="65" spans="1:6" ht="15.75" thickBot="1" x14ac:dyDescent="0.3">
      <c r="A65" s="29"/>
      <c r="B65" s="30" t="s">
        <v>22</v>
      </c>
      <c r="F65" s="80"/>
    </row>
    <row r="66" spans="1:6" ht="15.75" thickBot="1" x14ac:dyDescent="0.3">
      <c r="A66" s="72"/>
      <c r="B66" s="73" t="s">
        <v>0</v>
      </c>
      <c r="E66" s="74" t="s">
        <v>23</v>
      </c>
      <c r="F66" s="75"/>
    </row>
    <row r="67" spans="1:6" ht="23.25" thickBot="1" x14ac:dyDescent="0.3">
      <c r="A67" s="76" t="s">
        <v>159</v>
      </c>
      <c r="B67" s="77" t="s">
        <v>160</v>
      </c>
      <c r="C67" s="24"/>
      <c r="D67" s="25"/>
      <c r="E67" s="78"/>
      <c r="F67" s="79" t="s">
        <v>158</v>
      </c>
    </row>
    <row r="68" spans="1:6" x14ac:dyDescent="0.25">
      <c r="A68" s="31" t="s">
        <v>1</v>
      </c>
      <c r="B68" s="32" t="s">
        <v>2</v>
      </c>
      <c r="C68" s="32" t="s">
        <v>3</v>
      </c>
      <c r="D68" s="81" t="s">
        <v>4</v>
      </c>
      <c r="E68" s="33" t="s">
        <v>5</v>
      </c>
      <c r="F68" s="34" t="s">
        <v>6</v>
      </c>
    </row>
    <row r="69" spans="1:6" ht="22.5" x14ac:dyDescent="0.25">
      <c r="A69" s="6">
        <v>88262</v>
      </c>
      <c r="B69" s="51" t="s">
        <v>135</v>
      </c>
      <c r="C69" s="1" t="s">
        <v>7</v>
      </c>
      <c r="D69" s="53">
        <v>2.25</v>
      </c>
      <c r="E69" s="54"/>
      <c r="F69" s="35">
        <f t="shared" ref="F69:F79" si="4">TRUNC(D69*E69,2)</f>
        <v>0</v>
      </c>
    </row>
    <row r="70" spans="1:6" x14ac:dyDescent="0.25">
      <c r="A70" s="6">
        <v>88316</v>
      </c>
      <c r="B70" s="51" t="s">
        <v>59</v>
      </c>
      <c r="C70" s="1" t="s">
        <v>7</v>
      </c>
      <c r="D70" s="53">
        <v>3.4699999999999998</v>
      </c>
      <c r="E70" s="54"/>
      <c r="F70" s="35">
        <f t="shared" si="4"/>
        <v>0</v>
      </c>
    </row>
    <row r="71" spans="1:6" x14ac:dyDescent="0.25">
      <c r="A71" s="6">
        <v>88310</v>
      </c>
      <c r="B71" s="51" t="s">
        <v>149</v>
      </c>
      <c r="C71" s="1" t="s">
        <v>7</v>
      </c>
      <c r="D71" s="53">
        <v>1.22</v>
      </c>
      <c r="E71" s="54"/>
      <c r="F71" s="35">
        <f t="shared" si="4"/>
        <v>0</v>
      </c>
    </row>
    <row r="72" spans="1:6" ht="22.5" x14ac:dyDescent="0.25">
      <c r="A72" s="82">
        <v>4430</v>
      </c>
      <c r="B72" s="51" t="s">
        <v>161</v>
      </c>
      <c r="C72" s="1" t="s">
        <v>143</v>
      </c>
      <c r="D72" s="53">
        <v>4.4000000000000004</v>
      </c>
      <c r="E72" s="54"/>
      <c r="F72" s="35">
        <f t="shared" si="4"/>
        <v>0</v>
      </c>
    </row>
    <row r="73" spans="1:6" ht="22.5" x14ac:dyDescent="0.25">
      <c r="A73" s="82">
        <v>6189</v>
      </c>
      <c r="B73" s="51" t="s">
        <v>162</v>
      </c>
      <c r="C73" s="1" t="s">
        <v>143</v>
      </c>
      <c r="D73" s="53">
        <v>2</v>
      </c>
      <c r="E73" s="54"/>
      <c r="F73" s="35">
        <f t="shared" si="4"/>
        <v>0</v>
      </c>
    </row>
    <row r="74" spans="1:6" ht="22.5" x14ac:dyDescent="0.25">
      <c r="A74" s="82">
        <v>6193</v>
      </c>
      <c r="B74" s="51" t="s">
        <v>163</v>
      </c>
      <c r="C74" s="1" t="s">
        <v>143</v>
      </c>
      <c r="D74" s="53">
        <v>2</v>
      </c>
      <c r="E74" s="54"/>
      <c r="F74" s="35">
        <f t="shared" si="4"/>
        <v>0</v>
      </c>
    </row>
    <row r="75" spans="1:6" ht="22.5" x14ac:dyDescent="0.25">
      <c r="A75" s="82">
        <v>4412</v>
      </c>
      <c r="B75" s="51" t="s">
        <v>164</v>
      </c>
      <c r="C75" s="1" t="s">
        <v>143</v>
      </c>
      <c r="D75" s="53">
        <v>4</v>
      </c>
      <c r="E75" s="54"/>
      <c r="F75" s="35">
        <f t="shared" si="4"/>
        <v>0</v>
      </c>
    </row>
    <row r="76" spans="1:6" x14ac:dyDescent="0.25">
      <c r="A76" s="82">
        <v>5318</v>
      </c>
      <c r="B76" s="51" t="s">
        <v>153</v>
      </c>
      <c r="C76" s="1" t="s">
        <v>37</v>
      </c>
      <c r="D76" s="53">
        <v>0.24</v>
      </c>
      <c r="E76" s="54"/>
      <c r="F76" s="35">
        <f t="shared" si="4"/>
        <v>0</v>
      </c>
    </row>
    <row r="77" spans="1:6" x14ac:dyDescent="0.25">
      <c r="A77" s="82">
        <v>7292</v>
      </c>
      <c r="B77" s="51" t="s">
        <v>152</v>
      </c>
      <c r="C77" s="1" t="s">
        <v>37</v>
      </c>
      <c r="D77" s="53">
        <v>0.65</v>
      </c>
      <c r="E77" s="54"/>
      <c r="F77" s="35">
        <f t="shared" si="4"/>
        <v>0</v>
      </c>
    </row>
    <row r="78" spans="1:6" x14ac:dyDescent="0.25">
      <c r="A78" s="82">
        <v>5069</v>
      </c>
      <c r="B78" s="51" t="s">
        <v>138</v>
      </c>
      <c r="C78" s="1" t="s">
        <v>142</v>
      </c>
      <c r="D78" s="53">
        <v>0.06</v>
      </c>
      <c r="E78" s="54"/>
      <c r="F78" s="35">
        <f t="shared" si="4"/>
        <v>0</v>
      </c>
    </row>
    <row r="79" spans="1:6" ht="23.25" thickBot="1" x14ac:dyDescent="0.3">
      <c r="A79" s="83">
        <v>4346</v>
      </c>
      <c r="B79" s="84" t="s">
        <v>165</v>
      </c>
      <c r="C79" s="85" t="s">
        <v>85</v>
      </c>
      <c r="D79" s="86">
        <v>2</v>
      </c>
      <c r="E79" s="87"/>
      <c r="F79" s="88">
        <f t="shared" si="4"/>
        <v>0</v>
      </c>
    </row>
    <row r="80" spans="1:6" ht="15.75" thickBot="1" x14ac:dyDescent="0.3">
      <c r="A80" s="18"/>
      <c r="B80" s="19"/>
      <c r="C80" s="19"/>
      <c r="D80" s="20"/>
      <c r="E80" s="56" t="s">
        <v>8</v>
      </c>
      <c r="F80" s="22">
        <f>SUM(F69:F79)</f>
        <v>0</v>
      </c>
    </row>
    <row r="81" spans="1:6" ht="15.75" thickBot="1" x14ac:dyDescent="0.3"/>
    <row r="82" spans="1:6" ht="15.75" thickBot="1" x14ac:dyDescent="0.3">
      <c r="A82" s="29"/>
      <c r="B82" s="30" t="s">
        <v>22</v>
      </c>
      <c r="F82" s="90">
        <v>5213835</v>
      </c>
    </row>
    <row r="83" spans="1:6" ht="15.75" thickBot="1" x14ac:dyDescent="0.3">
      <c r="A83" s="72"/>
      <c r="B83" s="73" t="s">
        <v>0</v>
      </c>
      <c r="E83" s="74" t="s">
        <v>23</v>
      </c>
      <c r="F83" s="75"/>
    </row>
    <row r="84" spans="1:6" ht="34.5" thickBot="1" x14ac:dyDescent="0.3">
      <c r="A84" s="76" t="s">
        <v>166</v>
      </c>
      <c r="B84" s="77" t="s">
        <v>167</v>
      </c>
      <c r="C84" s="24"/>
      <c r="D84" s="25"/>
      <c r="E84" s="78"/>
      <c r="F84" s="79" t="s">
        <v>158</v>
      </c>
    </row>
    <row r="85" spans="1:6" x14ac:dyDescent="0.25">
      <c r="A85" s="7" t="s">
        <v>1</v>
      </c>
      <c r="B85" s="8" t="s">
        <v>2</v>
      </c>
      <c r="C85" s="8" t="s">
        <v>3</v>
      </c>
      <c r="D85" s="9" t="s">
        <v>4</v>
      </c>
      <c r="E85" s="10" t="s">
        <v>5</v>
      </c>
      <c r="F85" s="11" t="s">
        <v>6</v>
      </c>
    </row>
    <row r="86" spans="1:6" x14ac:dyDescent="0.25">
      <c r="A86" s="6">
        <v>88316</v>
      </c>
      <c r="B86" s="51" t="s">
        <v>59</v>
      </c>
      <c r="C86" s="1" t="s">
        <v>7</v>
      </c>
      <c r="D86" s="53">
        <f>1/100</f>
        <v>0.01</v>
      </c>
      <c r="E86" s="54"/>
      <c r="F86" s="35">
        <f t="shared" ref="F86:F87" si="5">TRUNC(D86*E86,2)</f>
        <v>0</v>
      </c>
    </row>
    <row r="87" spans="1:6" ht="23.25" thickBot="1" x14ac:dyDescent="0.3">
      <c r="A87" s="6">
        <v>13244</v>
      </c>
      <c r="B87" s="51" t="s">
        <v>168</v>
      </c>
      <c r="C87" s="1" t="s">
        <v>85</v>
      </c>
      <c r="D87" s="53">
        <v>0.01</v>
      </c>
      <c r="E87" s="54"/>
      <c r="F87" s="35">
        <f t="shared" si="5"/>
        <v>0</v>
      </c>
    </row>
    <row r="88" spans="1:6" ht="15.75" thickBot="1" x14ac:dyDescent="0.3">
      <c r="A88" s="18"/>
      <c r="B88" s="19"/>
      <c r="C88" s="19"/>
      <c r="D88" s="20"/>
      <c r="E88" s="56" t="s">
        <v>8</v>
      </c>
      <c r="F88" s="22">
        <f>SUM(F86:F87)</f>
        <v>0</v>
      </c>
    </row>
    <row r="89" spans="1:6" ht="15.75" thickBot="1" x14ac:dyDescent="0.3"/>
    <row r="90" spans="1:6" ht="15.75" thickBot="1" x14ac:dyDescent="0.3">
      <c r="A90" s="29"/>
      <c r="B90" s="30" t="s">
        <v>22</v>
      </c>
      <c r="F90" s="89" t="s">
        <v>171</v>
      </c>
    </row>
    <row r="91" spans="1:6" ht="15.75" thickBot="1" x14ac:dyDescent="0.3">
      <c r="A91" s="72"/>
      <c r="B91" s="73" t="s">
        <v>0</v>
      </c>
      <c r="E91" s="74" t="s">
        <v>23</v>
      </c>
      <c r="F91" s="75"/>
    </row>
    <row r="92" spans="1:6" ht="23.25" thickBot="1" x14ac:dyDescent="0.3">
      <c r="A92" s="76" t="s">
        <v>169</v>
      </c>
      <c r="B92" s="77" t="s">
        <v>170</v>
      </c>
      <c r="C92" s="24"/>
      <c r="D92" s="25"/>
      <c r="E92" s="78"/>
      <c r="F92" s="79" t="s">
        <v>172</v>
      </c>
    </row>
    <row r="93" spans="1:6" x14ac:dyDescent="0.25">
      <c r="A93" s="31" t="s">
        <v>1</v>
      </c>
      <c r="B93" s="32" t="s">
        <v>2</v>
      </c>
      <c r="C93" s="32" t="s">
        <v>3</v>
      </c>
      <c r="D93" s="81" t="s">
        <v>4</v>
      </c>
      <c r="E93" s="33" t="s">
        <v>5</v>
      </c>
      <c r="F93" s="34" t="s">
        <v>6</v>
      </c>
    </row>
    <row r="94" spans="1:6" ht="22.5" x14ac:dyDescent="0.25">
      <c r="A94" s="6" t="s">
        <v>173</v>
      </c>
      <c r="B94" s="51" t="s">
        <v>175</v>
      </c>
      <c r="C94" s="1" t="s">
        <v>47</v>
      </c>
      <c r="D94" s="53">
        <v>0.53300000000000003</v>
      </c>
      <c r="E94" s="54"/>
      <c r="F94" s="35">
        <f t="shared" ref="F94:F99" si="6">TRUNC(D94*E94,2)</f>
        <v>0</v>
      </c>
    </row>
    <row r="95" spans="1:6" ht="22.5" x14ac:dyDescent="0.25">
      <c r="A95" s="6" t="s">
        <v>174</v>
      </c>
      <c r="B95" s="51" t="s">
        <v>176</v>
      </c>
      <c r="C95" s="1" t="s">
        <v>47</v>
      </c>
      <c r="D95" s="53">
        <v>0.33300000000000002</v>
      </c>
      <c r="E95" s="54"/>
      <c r="F95" s="35">
        <f t="shared" si="6"/>
        <v>0</v>
      </c>
    </row>
    <row r="96" spans="1:6" x14ac:dyDescent="0.25">
      <c r="A96" s="6">
        <v>88316</v>
      </c>
      <c r="B96" s="51" t="s">
        <v>59</v>
      </c>
      <c r="C96" s="1" t="s">
        <v>7</v>
      </c>
      <c r="D96" s="53">
        <v>1.0660000000000001</v>
      </c>
      <c r="E96" s="54"/>
      <c r="F96" s="35">
        <f t="shared" si="6"/>
        <v>0</v>
      </c>
    </row>
    <row r="97" spans="1:6" ht="22.5" x14ac:dyDescent="0.25">
      <c r="A97" s="82">
        <v>200013</v>
      </c>
      <c r="B97" s="51" t="s">
        <v>177</v>
      </c>
      <c r="C97" s="1" t="s">
        <v>7</v>
      </c>
      <c r="D97" s="53">
        <v>0.53300000000000003</v>
      </c>
      <c r="E97" s="54"/>
      <c r="F97" s="35">
        <f t="shared" si="6"/>
        <v>0</v>
      </c>
    </row>
    <row r="98" spans="1:6" ht="22.5" x14ac:dyDescent="0.25">
      <c r="A98" s="82">
        <v>88322</v>
      </c>
      <c r="B98" s="51" t="s">
        <v>178</v>
      </c>
      <c r="C98" s="1" t="s">
        <v>7</v>
      </c>
      <c r="D98" s="53">
        <v>0.375</v>
      </c>
      <c r="E98" s="54"/>
      <c r="F98" s="35">
        <f t="shared" si="6"/>
        <v>0</v>
      </c>
    </row>
    <row r="99" spans="1:6" ht="15" customHeight="1" thickBot="1" x14ac:dyDescent="0.3">
      <c r="A99" s="82">
        <v>90775</v>
      </c>
      <c r="B99" s="51" t="s">
        <v>53</v>
      </c>
      <c r="C99" s="1" t="s">
        <v>7</v>
      </c>
      <c r="D99" s="53">
        <v>0.13300000000000001</v>
      </c>
      <c r="E99" s="54"/>
      <c r="F99" s="35">
        <f t="shared" si="6"/>
        <v>0</v>
      </c>
    </row>
    <row r="100" spans="1:6" ht="15.75" thickBot="1" x14ac:dyDescent="0.3">
      <c r="A100" s="18"/>
      <c r="B100" s="19"/>
      <c r="C100" s="19"/>
      <c r="D100" s="20"/>
      <c r="E100" s="56" t="s">
        <v>8</v>
      </c>
      <c r="F100" s="22">
        <f>SUM(F94:F99)</f>
        <v>0</v>
      </c>
    </row>
    <row r="101" spans="1:6" ht="15.75" thickBot="1" x14ac:dyDescent="0.3"/>
    <row r="102" spans="1:6" ht="15.75" thickBot="1" x14ac:dyDescent="0.3">
      <c r="A102" s="29"/>
      <c r="B102" s="30" t="s">
        <v>22</v>
      </c>
      <c r="F102" s="92">
        <v>1600896</v>
      </c>
    </row>
    <row r="103" spans="1:6" ht="15.75" thickBot="1" x14ac:dyDescent="0.3">
      <c r="A103" s="72"/>
      <c r="B103" s="73" t="s">
        <v>0</v>
      </c>
      <c r="E103" s="74" t="s">
        <v>23</v>
      </c>
      <c r="F103" s="75"/>
    </row>
    <row r="104" spans="1:6" ht="23.25" thickBot="1" x14ac:dyDescent="0.3">
      <c r="A104" s="76" t="s">
        <v>179</v>
      </c>
      <c r="B104" s="77" t="s">
        <v>183</v>
      </c>
      <c r="C104" s="24"/>
      <c r="D104" s="25"/>
      <c r="E104" s="78"/>
      <c r="F104" s="79" t="s">
        <v>145</v>
      </c>
    </row>
    <row r="105" spans="1:6" x14ac:dyDescent="0.25">
      <c r="A105" s="31" t="s">
        <v>1</v>
      </c>
      <c r="B105" s="32" t="s">
        <v>2</v>
      </c>
      <c r="C105" s="32" t="s">
        <v>3</v>
      </c>
      <c r="D105" s="81" t="s">
        <v>4</v>
      </c>
      <c r="E105" s="33" t="s">
        <v>5</v>
      </c>
      <c r="F105" s="34" t="s">
        <v>6</v>
      </c>
    </row>
    <row r="106" spans="1:6" x14ac:dyDescent="0.25">
      <c r="A106" s="6" t="s">
        <v>180</v>
      </c>
      <c r="B106" s="51" t="s">
        <v>187</v>
      </c>
      <c r="C106" s="1" t="s">
        <v>47</v>
      </c>
      <c r="D106" s="53">
        <f>1/34.86</f>
        <v>2.8686173264486518E-2</v>
      </c>
      <c r="E106" s="54"/>
      <c r="F106" s="35">
        <f t="shared" ref="F106:F111" si="7">TRUNC(D106*E106,2)</f>
        <v>0</v>
      </c>
    </row>
    <row r="107" spans="1:6" ht="22.5" x14ac:dyDescent="0.25">
      <c r="A107" s="82">
        <v>88262</v>
      </c>
      <c r="B107" s="51" t="s">
        <v>135</v>
      </c>
      <c r="C107" s="1" t="s">
        <v>7</v>
      </c>
      <c r="D107" s="53">
        <f t="shared" ref="D107:D110" si="8">1/34.86</f>
        <v>2.8686173264486518E-2</v>
      </c>
      <c r="E107" s="54"/>
      <c r="F107" s="35">
        <f t="shared" si="7"/>
        <v>0</v>
      </c>
    </row>
    <row r="108" spans="1:6" x14ac:dyDescent="0.25">
      <c r="A108" s="82">
        <v>88264</v>
      </c>
      <c r="B108" s="51" t="s">
        <v>188</v>
      </c>
      <c r="C108" s="1" t="s">
        <v>7</v>
      </c>
      <c r="D108" s="53">
        <f t="shared" si="8"/>
        <v>2.8686173264486518E-2</v>
      </c>
      <c r="E108" s="54"/>
      <c r="F108" s="35">
        <f t="shared" si="7"/>
        <v>0</v>
      </c>
    </row>
    <row r="109" spans="1:6" x14ac:dyDescent="0.25">
      <c r="A109" s="82">
        <v>88267</v>
      </c>
      <c r="B109" s="51" t="s">
        <v>189</v>
      </c>
      <c r="C109" s="1" t="s">
        <v>7</v>
      </c>
      <c r="D109" s="53">
        <f t="shared" si="8"/>
        <v>2.8686173264486518E-2</v>
      </c>
      <c r="E109" s="54"/>
      <c r="F109" s="35">
        <f t="shared" si="7"/>
        <v>0</v>
      </c>
    </row>
    <row r="110" spans="1:6" x14ac:dyDescent="0.25">
      <c r="A110" s="82">
        <v>88309</v>
      </c>
      <c r="B110" s="51" t="s">
        <v>190</v>
      </c>
      <c r="C110" s="1" t="s">
        <v>7</v>
      </c>
      <c r="D110" s="53">
        <f t="shared" si="8"/>
        <v>2.8686173264486518E-2</v>
      </c>
      <c r="E110" s="54"/>
      <c r="F110" s="35">
        <f t="shared" si="7"/>
        <v>0</v>
      </c>
    </row>
    <row r="111" spans="1:6" ht="15.75" thickBot="1" x14ac:dyDescent="0.3">
      <c r="A111" s="94">
        <v>88316</v>
      </c>
      <c r="B111" s="51" t="s">
        <v>59</v>
      </c>
      <c r="C111" s="1" t="s">
        <v>7</v>
      </c>
      <c r="D111" s="53">
        <f>7/34.86</f>
        <v>0.20080321285140562</v>
      </c>
      <c r="E111" s="54"/>
      <c r="F111" s="35">
        <f t="shared" si="7"/>
        <v>0</v>
      </c>
    </row>
    <row r="112" spans="1:6" ht="15.75" thickBot="1" x14ac:dyDescent="0.3">
      <c r="A112" s="93"/>
      <c r="B112" s="19"/>
      <c r="C112" s="19"/>
      <c r="D112" s="20"/>
      <c r="E112" s="56" t="s">
        <v>8</v>
      </c>
      <c r="F112" s="22">
        <f>SUM(F106:F111)</f>
        <v>0</v>
      </c>
    </row>
    <row r="113" spans="1:6" ht="15.75" thickBot="1" x14ac:dyDescent="0.3"/>
    <row r="114" spans="1:6" ht="15.75" thickBot="1" x14ac:dyDescent="0.3">
      <c r="A114" s="29"/>
      <c r="B114" s="30" t="s">
        <v>22</v>
      </c>
      <c r="F114" s="92"/>
    </row>
    <row r="115" spans="1:6" ht="15.75" thickBot="1" x14ac:dyDescent="0.3">
      <c r="A115" s="72"/>
      <c r="B115" s="73" t="s">
        <v>0</v>
      </c>
      <c r="E115" s="74" t="s">
        <v>23</v>
      </c>
      <c r="F115" s="75"/>
    </row>
    <row r="116" spans="1:6" ht="23.25" thickBot="1" x14ac:dyDescent="0.3">
      <c r="A116" s="76" t="s">
        <v>182</v>
      </c>
      <c r="B116" s="77" t="s">
        <v>184</v>
      </c>
      <c r="C116" s="24"/>
      <c r="D116" s="25"/>
      <c r="E116" s="78"/>
      <c r="F116" s="79" t="s">
        <v>181</v>
      </c>
    </row>
    <row r="117" spans="1:6" x14ac:dyDescent="0.25">
      <c r="A117" s="31" t="s">
        <v>1</v>
      </c>
      <c r="B117" s="32" t="s">
        <v>2</v>
      </c>
      <c r="C117" s="32" t="s">
        <v>3</v>
      </c>
      <c r="D117" s="81" t="s">
        <v>4</v>
      </c>
      <c r="E117" s="33" t="s">
        <v>5</v>
      </c>
      <c r="F117" s="34" t="s">
        <v>6</v>
      </c>
    </row>
    <row r="118" spans="1:6" x14ac:dyDescent="0.25">
      <c r="A118" s="6" t="s">
        <v>180</v>
      </c>
      <c r="B118" s="51" t="s">
        <v>187</v>
      </c>
      <c r="C118" s="1" t="s">
        <v>47</v>
      </c>
      <c r="D118" s="53">
        <f>1/6</f>
        <v>0.16666666666666666</v>
      </c>
      <c r="E118" s="54"/>
      <c r="F118" s="35">
        <f t="shared" ref="F118:F123" si="9">TRUNC(D118*E118,2)</f>
        <v>0</v>
      </c>
    </row>
    <row r="119" spans="1:6" ht="22.5" x14ac:dyDescent="0.25">
      <c r="A119" s="82">
        <v>88262</v>
      </c>
      <c r="B119" s="51" t="s">
        <v>135</v>
      </c>
      <c r="C119" s="1" t="s">
        <v>7</v>
      </c>
      <c r="D119" s="53">
        <f t="shared" ref="D119:D122" si="10">1/6</f>
        <v>0.16666666666666666</v>
      </c>
      <c r="E119" s="54"/>
      <c r="F119" s="35">
        <f t="shared" si="9"/>
        <v>0</v>
      </c>
    </row>
    <row r="120" spans="1:6" x14ac:dyDescent="0.25">
      <c r="A120" s="82">
        <v>88264</v>
      </c>
      <c r="B120" s="51" t="s">
        <v>188</v>
      </c>
      <c r="C120" s="1" t="s">
        <v>7</v>
      </c>
      <c r="D120" s="53">
        <f t="shared" si="10"/>
        <v>0.16666666666666666</v>
      </c>
      <c r="E120" s="54"/>
      <c r="F120" s="35">
        <f t="shared" si="9"/>
        <v>0</v>
      </c>
    </row>
    <row r="121" spans="1:6" x14ac:dyDescent="0.25">
      <c r="A121" s="82">
        <v>88267</v>
      </c>
      <c r="B121" s="51" t="s">
        <v>189</v>
      </c>
      <c r="C121" s="1" t="s">
        <v>7</v>
      </c>
      <c r="D121" s="53">
        <f t="shared" si="10"/>
        <v>0.16666666666666666</v>
      </c>
      <c r="E121" s="54"/>
      <c r="F121" s="35">
        <f t="shared" si="9"/>
        <v>0</v>
      </c>
    </row>
    <row r="122" spans="1:6" x14ac:dyDescent="0.25">
      <c r="A122" s="82">
        <v>88309</v>
      </c>
      <c r="B122" s="51" t="s">
        <v>190</v>
      </c>
      <c r="C122" s="1" t="s">
        <v>7</v>
      </c>
      <c r="D122" s="53">
        <f t="shared" si="10"/>
        <v>0.16666666666666666</v>
      </c>
      <c r="E122" s="54"/>
      <c r="F122" s="35">
        <f t="shared" si="9"/>
        <v>0</v>
      </c>
    </row>
    <row r="123" spans="1:6" ht="15.75" thickBot="1" x14ac:dyDescent="0.3">
      <c r="A123" s="94">
        <v>88316</v>
      </c>
      <c r="B123" s="51" t="s">
        <v>59</v>
      </c>
      <c r="C123" s="1" t="s">
        <v>7</v>
      </c>
      <c r="D123" s="53">
        <f>7/6</f>
        <v>1.1666666666666667</v>
      </c>
      <c r="E123" s="54"/>
      <c r="F123" s="35">
        <f t="shared" si="9"/>
        <v>0</v>
      </c>
    </row>
    <row r="124" spans="1:6" ht="15.75" thickBot="1" x14ac:dyDescent="0.3">
      <c r="A124" s="93"/>
      <c r="B124" s="19"/>
      <c r="C124" s="19"/>
      <c r="D124" s="20"/>
      <c r="E124" s="56" t="s">
        <v>8</v>
      </c>
      <c r="F124" s="22">
        <f>SUM(F118:F123)</f>
        <v>0</v>
      </c>
    </row>
    <row r="125" spans="1:6" ht="15.75" thickBot="1" x14ac:dyDescent="0.3"/>
    <row r="126" spans="1:6" ht="15.75" thickBot="1" x14ac:dyDescent="0.3">
      <c r="A126" s="29"/>
      <c r="B126" s="30" t="s">
        <v>22</v>
      </c>
      <c r="F126" s="92"/>
    </row>
    <row r="127" spans="1:6" ht="15.75" thickBot="1" x14ac:dyDescent="0.3">
      <c r="A127" s="72"/>
      <c r="B127" s="73" t="s">
        <v>0</v>
      </c>
      <c r="E127" s="74" t="s">
        <v>23</v>
      </c>
      <c r="F127" s="75"/>
    </row>
    <row r="128" spans="1:6" ht="34.5" thickBot="1" x14ac:dyDescent="0.3">
      <c r="A128" s="76" t="s">
        <v>185</v>
      </c>
      <c r="B128" s="77" t="s">
        <v>194</v>
      </c>
      <c r="C128" s="24"/>
      <c r="D128" s="25"/>
      <c r="E128" s="78"/>
      <c r="F128" s="79" t="s">
        <v>145</v>
      </c>
    </row>
    <row r="129" spans="1:6" x14ac:dyDescent="0.25">
      <c r="A129" s="31" t="s">
        <v>1</v>
      </c>
      <c r="B129" s="32" t="s">
        <v>2</v>
      </c>
      <c r="C129" s="32" t="s">
        <v>3</v>
      </c>
      <c r="D129" s="81" t="s">
        <v>4</v>
      </c>
      <c r="E129" s="33" t="s">
        <v>5</v>
      </c>
      <c r="F129" s="34" t="s">
        <v>6</v>
      </c>
    </row>
    <row r="130" spans="1:6" x14ac:dyDescent="0.25">
      <c r="A130" s="6" t="s">
        <v>186</v>
      </c>
      <c r="B130" s="51" t="s">
        <v>191</v>
      </c>
      <c r="C130" s="1" t="s">
        <v>47</v>
      </c>
      <c r="D130" s="53">
        <f>1/250</f>
        <v>4.0000000000000001E-3</v>
      </c>
      <c r="E130" s="54"/>
      <c r="F130" s="35">
        <f t="shared" ref="F130:F132" si="11">TRUNC(D130*E130,2)</f>
        <v>0</v>
      </c>
    </row>
    <row r="131" spans="1:6" x14ac:dyDescent="0.25">
      <c r="A131" s="102">
        <v>88316</v>
      </c>
      <c r="B131" s="95" t="s">
        <v>59</v>
      </c>
      <c r="C131" s="23" t="s">
        <v>7</v>
      </c>
      <c r="D131" s="96">
        <f>1/250</f>
        <v>4.0000000000000001E-3</v>
      </c>
      <c r="E131" s="54"/>
      <c r="F131" s="35">
        <f t="shared" si="11"/>
        <v>0</v>
      </c>
    </row>
    <row r="132" spans="1:6" ht="23.25" thickBot="1" x14ac:dyDescent="0.3">
      <c r="A132" s="94" t="s">
        <v>192</v>
      </c>
      <c r="B132" s="37" t="s">
        <v>195</v>
      </c>
      <c r="C132" s="85" t="s">
        <v>193</v>
      </c>
      <c r="D132" s="101">
        <f>0.01*10</f>
        <v>0.1</v>
      </c>
      <c r="E132" s="42"/>
      <c r="F132" s="88">
        <f t="shared" si="11"/>
        <v>0</v>
      </c>
    </row>
    <row r="133" spans="1:6" ht="15.75" thickBot="1" x14ac:dyDescent="0.3">
      <c r="A133" s="93"/>
      <c r="B133" s="97"/>
      <c r="C133" s="97"/>
      <c r="D133" s="98"/>
      <c r="E133" s="99" t="s">
        <v>8</v>
      </c>
      <c r="F133" s="100">
        <f>SUM(F130:F131)</f>
        <v>0</v>
      </c>
    </row>
    <row r="134" spans="1:6" ht="15.75" thickBot="1" x14ac:dyDescent="0.3"/>
    <row r="135" spans="1:6" ht="15.75" thickBot="1" x14ac:dyDescent="0.3">
      <c r="A135" s="29"/>
      <c r="B135" s="30" t="s">
        <v>22</v>
      </c>
      <c r="F135" s="92"/>
    </row>
    <row r="136" spans="1:6" ht="15.75" thickBot="1" x14ac:dyDescent="0.3">
      <c r="A136" s="72"/>
      <c r="B136" s="73" t="s">
        <v>0</v>
      </c>
      <c r="E136" s="74" t="s">
        <v>23</v>
      </c>
      <c r="F136" s="75"/>
    </row>
    <row r="137" spans="1:6" ht="15.75" thickBot="1" x14ac:dyDescent="0.3">
      <c r="A137" s="76" t="s">
        <v>196</v>
      </c>
      <c r="B137" s="77" t="s">
        <v>197</v>
      </c>
      <c r="C137" s="24"/>
      <c r="D137" s="25"/>
      <c r="E137" s="78"/>
      <c r="F137" s="79" t="s">
        <v>158</v>
      </c>
    </row>
    <row r="138" spans="1:6" x14ac:dyDescent="0.25">
      <c r="A138" s="31" t="s">
        <v>1</v>
      </c>
      <c r="B138" s="32" t="s">
        <v>2</v>
      </c>
      <c r="C138" s="32" t="s">
        <v>3</v>
      </c>
      <c r="D138" s="81" t="s">
        <v>4</v>
      </c>
      <c r="E138" s="33" t="s">
        <v>5</v>
      </c>
      <c r="F138" s="34" t="s">
        <v>6</v>
      </c>
    </row>
    <row r="139" spans="1:6" x14ac:dyDescent="0.25">
      <c r="A139" s="6">
        <v>88267</v>
      </c>
      <c r="B139" s="51" t="s">
        <v>189</v>
      </c>
      <c r="C139" s="1" t="s">
        <v>7</v>
      </c>
      <c r="D139" s="53">
        <v>2.4700000000000002</v>
      </c>
      <c r="E139" s="54"/>
      <c r="F139" s="35">
        <f t="shared" ref="F139:F151" si="12">TRUNC(D139*E139,2)</f>
        <v>0</v>
      </c>
    </row>
    <row r="140" spans="1:6" ht="22.5" x14ac:dyDescent="0.25">
      <c r="A140" s="6">
        <v>88248</v>
      </c>
      <c r="B140" s="51" t="s">
        <v>200</v>
      </c>
      <c r="C140" s="1" t="s">
        <v>7</v>
      </c>
      <c r="D140" s="53">
        <v>2.4700000000000002</v>
      </c>
      <c r="E140" s="54"/>
      <c r="F140" s="35">
        <f t="shared" si="12"/>
        <v>0</v>
      </c>
    </row>
    <row r="141" spans="1:6" x14ac:dyDescent="0.25">
      <c r="A141" s="6">
        <v>9868</v>
      </c>
      <c r="B141" s="51" t="s">
        <v>201</v>
      </c>
      <c r="C141" s="1" t="s">
        <v>143</v>
      </c>
      <c r="D141" s="53">
        <v>3</v>
      </c>
      <c r="E141" s="54"/>
      <c r="F141" s="35">
        <f t="shared" si="12"/>
        <v>0</v>
      </c>
    </row>
    <row r="142" spans="1:6" ht="22.5" x14ac:dyDescent="0.25">
      <c r="A142" s="6">
        <v>3529</v>
      </c>
      <c r="B142" s="51" t="s">
        <v>202</v>
      </c>
      <c r="C142" s="1" t="s">
        <v>85</v>
      </c>
      <c r="D142" s="53">
        <v>2</v>
      </c>
      <c r="E142" s="54"/>
      <c r="F142" s="35">
        <f t="shared" si="12"/>
        <v>0</v>
      </c>
    </row>
    <row r="143" spans="1:6" ht="22.5" x14ac:dyDescent="0.25">
      <c r="A143" s="6">
        <v>7139</v>
      </c>
      <c r="B143" s="51" t="s">
        <v>203</v>
      </c>
      <c r="C143" s="1" t="s">
        <v>85</v>
      </c>
      <c r="D143" s="53">
        <v>1</v>
      </c>
      <c r="E143" s="54"/>
      <c r="F143" s="35">
        <f t="shared" si="12"/>
        <v>0</v>
      </c>
    </row>
    <row r="144" spans="1:6" x14ac:dyDescent="0.25">
      <c r="A144" s="6">
        <v>122</v>
      </c>
      <c r="B144" s="51" t="s">
        <v>204</v>
      </c>
      <c r="C144" s="1" t="s">
        <v>85</v>
      </c>
      <c r="D144" s="53">
        <v>0.03</v>
      </c>
      <c r="E144" s="54"/>
      <c r="F144" s="35">
        <f t="shared" si="12"/>
        <v>0</v>
      </c>
    </row>
    <row r="145" spans="1:6" ht="22.5" x14ac:dyDescent="0.25">
      <c r="A145" s="6">
        <v>20083</v>
      </c>
      <c r="B145" s="51" t="s">
        <v>205</v>
      </c>
      <c r="C145" s="1" t="s">
        <v>85</v>
      </c>
      <c r="D145" s="53">
        <v>0.04</v>
      </c>
      <c r="E145" s="54"/>
      <c r="F145" s="35">
        <f t="shared" si="12"/>
        <v>0</v>
      </c>
    </row>
    <row r="146" spans="1:6" x14ac:dyDescent="0.25">
      <c r="A146" s="6">
        <v>3146</v>
      </c>
      <c r="B146" s="51" t="s">
        <v>206</v>
      </c>
      <c r="C146" s="1" t="s">
        <v>85</v>
      </c>
      <c r="D146" s="53">
        <v>1.4999999999999999E-2</v>
      </c>
      <c r="E146" s="54"/>
      <c r="F146" s="35">
        <f t="shared" si="12"/>
        <v>0</v>
      </c>
    </row>
    <row r="147" spans="1:6" x14ac:dyDescent="0.25">
      <c r="A147" s="6" t="s">
        <v>198</v>
      </c>
      <c r="B147" s="51" t="s">
        <v>207</v>
      </c>
      <c r="C147" s="1" t="s">
        <v>85</v>
      </c>
      <c r="D147" s="53">
        <v>1</v>
      </c>
      <c r="E147" s="54"/>
      <c r="F147" s="35">
        <f t="shared" si="12"/>
        <v>0</v>
      </c>
    </row>
    <row r="148" spans="1:6" x14ac:dyDescent="0.25">
      <c r="A148" s="6" t="s">
        <v>199</v>
      </c>
      <c r="B148" s="51" t="s">
        <v>208</v>
      </c>
      <c r="C148" s="1" t="s">
        <v>85</v>
      </c>
      <c r="D148" s="53">
        <v>1</v>
      </c>
      <c r="E148" s="54"/>
      <c r="F148" s="35">
        <f t="shared" si="12"/>
        <v>0</v>
      </c>
    </row>
    <row r="149" spans="1:6" ht="22.5" x14ac:dyDescent="0.25">
      <c r="A149" s="6">
        <v>7602</v>
      </c>
      <c r="B149" s="51" t="s">
        <v>209</v>
      </c>
      <c r="C149" s="1" t="s">
        <v>85</v>
      </c>
      <c r="D149" s="53">
        <v>1</v>
      </c>
      <c r="E149" s="54"/>
      <c r="F149" s="35">
        <f t="shared" si="12"/>
        <v>0</v>
      </c>
    </row>
    <row r="150" spans="1:6" ht="22.5" x14ac:dyDescent="0.25">
      <c r="A150" s="6">
        <v>6016</v>
      </c>
      <c r="B150" s="51" t="s">
        <v>210</v>
      </c>
      <c r="C150" s="1" t="s">
        <v>85</v>
      </c>
      <c r="D150" s="53">
        <v>1</v>
      </c>
      <c r="E150" s="54"/>
      <c r="F150" s="35">
        <f t="shared" si="12"/>
        <v>0</v>
      </c>
    </row>
    <row r="151" spans="1:6" ht="22.5" x14ac:dyDescent="0.25">
      <c r="A151" s="6">
        <v>65</v>
      </c>
      <c r="B151" s="51" t="s">
        <v>211</v>
      </c>
      <c r="C151" s="1" t="s">
        <v>85</v>
      </c>
      <c r="D151" s="53">
        <v>2</v>
      </c>
      <c r="E151" s="54"/>
      <c r="F151" s="35">
        <f t="shared" si="12"/>
        <v>0</v>
      </c>
    </row>
    <row r="152" spans="1:6" ht="23.25" thickBot="1" x14ac:dyDescent="0.3">
      <c r="A152" s="36">
        <v>9906</v>
      </c>
      <c r="B152" s="51" t="s">
        <v>212</v>
      </c>
      <c r="C152" s="1" t="s">
        <v>85</v>
      </c>
      <c r="D152" s="53">
        <v>2</v>
      </c>
      <c r="E152" s="54"/>
      <c r="F152" s="35">
        <f>TRUNC(D152*E152,2)</f>
        <v>0</v>
      </c>
    </row>
    <row r="153" spans="1:6" ht="15.75" thickBot="1" x14ac:dyDescent="0.3">
      <c r="A153" s="93"/>
      <c r="B153" s="19"/>
      <c r="C153" s="19"/>
      <c r="D153" s="20"/>
      <c r="E153" s="56" t="s">
        <v>8</v>
      </c>
      <c r="F153" s="22">
        <f>SUM(F139:F152)</f>
        <v>0</v>
      </c>
    </row>
    <row r="154" spans="1:6" ht="15.75" thickBot="1" x14ac:dyDescent="0.3"/>
    <row r="155" spans="1:6" ht="15.75" thickBot="1" x14ac:dyDescent="0.3">
      <c r="A155" s="29"/>
      <c r="B155" s="30" t="s">
        <v>22</v>
      </c>
      <c r="F155" s="92"/>
    </row>
    <row r="156" spans="1:6" ht="15.75" thickBot="1" x14ac:dyDescent="0.3">
      <c r="A156" s="72"/>
      <c r="B156" s="73" t="s">
        <v>0</v>
      </c>
      <c r="E156" s="74" t="s">
        <v>23</v>
      </c>
      <c r="F156" s="75"/>
    </row>
    <row r="157" spans="1:6" ht="15.75" thickBot="1" x14ac:dyDescent="0.3">
      <c r="A157" s="76" t="s">
        <v>213</v>
      </c>
      <c r="B157" s="77" t="s">
        <v>214</v>
      </c>
      <c r="C157" s="24"/>
      <c r="D157" s="25"/>
      <c r="E157" s="78"/>
      <c r="F157" s="79" t="s">
        <v>158</v>
      </c>
    </row>
    <row r="158" spans="1:6" x14ac:dyDescent="0.25">
      <c r="A158" s="31" t="s">
        <v>1</v>
      </c>
      <c r="B158" s="32" t="s">
        <v>2</v>
      </c>
      <c r="C158" s="32" t="s">
        <v>3</v>
      </c>
      <c r="D158" s="81" t="s">
        <v>4</v>
      </c>
      <c r="E158" s="33" t="s">
        <v>5</v>
      </c>
      <c r="F158" s="34" t="s">
        <v>6</v>
      </c>
    </row>
    <row r="159" spans="1:6" x14ac:dyDescent="0.25">
      <c r="A159" s="6">
        <v>88264</v>
      </c>
      <c r="B159" s="51" t="s">
        <v>188</v>
      </c>
      <c r="C159" s="1" t="s">
        <v>7</v>
      </c>
      <c r="D159" s="53">
        <v>8</v>
      </c>
      <c r="E159" s="54"/>
      <c r="F159" s="35">
        <f t="shared" ref="F159:F173" si="13">TRUNC(D159*E159,2)</f>
        <v>0</v>
      </c>
    </row>
    <row r="160" spans="1:6" ht="22.5" x14ac:dyDescent="0.25">
      <c r="A160" s="6">
        <v>88247</v>
      </c>
      <c r="B160" s="51" t="s">
        <v>216</v>
      </c>
      <c r="C160" s="1" t="s">
        <v>7</v>
      </c>
      <c r="D160" s="53">
        <v>8</v>
      </c>
      <c r="E160" s="54"/>
      <c r="F160" s="35">
        <f t="shared" si="13"/>
        <v>0</v>
      </c>
    </row>
    <row r="161" spans="1:6" ht="22.5" x14ac:dyDescent="0.25">
      <c r="A161" s="6" t="s">
        <v>332</v>
      </c>
      <c r="B161" s="51" t="s">
        <v>217</v>
      </c>
      <c r="C161" s="1" t="s">
        <v>85</v>
      </c>
      <c r="D161" s="53">
        <v>1</v>
      </c>
      <c r="E161" s="54"/>
      <c r="F161" s="35">
        <f t="shared" si="13"/>
        <v>0</v>
      </c>
    </row>
    <row r="162" spans="1:6" ht="33.75" x14ac:dyDescent="0.25">
      <c r="A162" s="6">
        <v>1096</v>
      </c>
      <c r="B162" s="51" t="s">
        <v>218</v>
      </c>
      <c r="C162" s="1" t="s">
        <v>85</v>
      </c>
      <c r="D162" s="53">
        <v>1</v>
      </c>
      <c r="E162" s="54"/>
      <c r="F162" s="35">
        <f t="shared" si="13"/>
        <v>0</v>
      </c>
    </row>
    <row r="163" spans="1:6" ht="33.75" x14ac:dyDescent="0.25">
      <c r="A163" s="6">
        <v>431</v>
      </c>
      <c r="B163" s="51" t="s">
        <v>219</v>
      </c>
      <c r="C163" s="1" t="s">
        <v>85</v>
      </c>
      <c r="D163" s="53">
        <v>2</v>
      </c>
      <c r="E163" s="54"/>
      <c r="F163" s="35">
        <f t="shared" si="13"/>
        <v>0</v>
      </c>
    </row>
    <row r="164" spans="1:6" ht="22.5" x14ac:dyDescent="0.25">
      <c r="A164" s="6" t="s">
        <v>333</v>
      </c>
      <c r="B164" s="51" t="s">
        <v>220</v>
      </c>
      <c r="C164" s="1" t="s">
        <v>85</v>
      </c>
      <c r="D164" s="53">
        <v>1</v>
      </c>
      <c r="E164" s="54"/>
      <c r="F164" s="35">
        <f t="shared" si="13"/>
        <v>0</v>
      </c>
    </row>
    <row r="165" spans="1:6" ht="22.5" x14ac:dyDescent="0.25">
      <c r="A165" s="6">
        <v>2680</v>
      </c>
      <c r="B165" s="51" t="s">
        <v>221</v>
      </c>
      <c r="C165" s="1" t="s">
        <v>143</v>
      </c>
      <c r="D165" s="53">
        <v>6</v>
      </c>
      <c r="E165" s="54"/>
      <c r="F165" s="35">
        <f t="shared" si="13"/>
        <v>0</v>
      </c>
    </row>
    <row r="166" spans="1:6" ht="22.5" x14ac:dyDescent="0.25">
      <c r="A166" s="6">
        <v>1875</v>
      </c>
      <c r="B166" s="51" t="s">
        <v>222</v>
      </c>
      <c r="C166" s="1" t="s">
        <v>85</v>
      </c>
      <c r="D166" s="53">
        <v>2</v>
      </c>
      <c r="E166" s="54"/>
      <c r="F166" s="35">
        <f t="shared" si="13"/>
        <v>0</v>
      </c>
    </row>
    <row r="167" spans="1:6" ht="22.5" x14ac:dyDescent="0.25">
      <c r="A167" s="6">
        <v>1893</v>
      </c>
      <c r="B167" s="51" t="s">
        <v>223</v>
      </c>
      <c r="C167" s="1" t="s">
        <v>85</v>
      </c>
      <c r="D167" s="53">
        <v>2</v>
      </c>
      <c r="E167" s="54"/>
      <c r="F167" s="35">
        <f t="shared" si="13"/>
        <v>0</v>
      </c>
    </row>
    <row r="168" spans="1:6" ht="22.5" x14ac:dyDescent="0.25">
      <c r="A168" s="6">
        <v>39179</v>
      </c>
      <c r="B168" s="51" t="s">
        <v>224</v>
      </c>
      <c r="C168" s="1" t="s">
        <v>85</v>
      </c>
      <c r="D168" s="53">
        <v>2</v>
      </c>
      <c r="E168" s="54"/>
      <c r="F168" s="35">
        <f t="shared" si="13"/>
        <v>0</v>
      </c>
    </row>
    <row r="169" spans="1:6" ht="22.5" x14ac:dyDescent="0.25">
      <c r="A169" s="6">
        <v>39213</v>
      </c>
      <c r="B169" s="51" t="s">
        <v>225</v>
      </c>
      <c r="C169" s="1" t="s">
        <v>85</v>
      </c>
      <c r="D169" s="53">
        <v>2</v>
      </c>
      <c r="E169" s="54"/>
      <c r="F169" s="35">
        <f t="shared" si="13"/>
        <v>0</v>
      </c>
    </row>
    <row r="170" spans="1:6" ht="33.75" x14ac:dyDescent="0.25">
      <c r="A170" s="6">
        <v>979</v>
      </c>
      <c r="B170" s="51" t="s">
        <v>226</v>
      </c>
      <c r="C170" s="1" t="s">
        <v>143</v>
      </c>
      <c r="D170" s="53">
        <v>15</v>
      </c>
      <c r="E170" s="54"/>
      <c r="F170" s="35">
        <f t="shared" si="13"/>
        <v>0</v>
      </c>
    </row>
    <row r="171" spans="1:6" ht="33.75" x14ac:dyDescent="0.25">
      <c r="A171" s="6">
        <v>39232</v>
      </c>
      <c r="B171" s="51" t="s">
        <v>227</v>
      </c>
      <c r="C171" s="1" t="s">
        <v>143</v>
      </c>
      <c r="D171" s="53">
        <v>45</v>
      </c>
      <c r="E171" s="54"/>
      <c r="F171" s="35">
        <f t="shared" si="13"/>
        <v>0</v>
      </c>
    </row>
    <row r="172" spans="1:6" ht="22.5" x14ac:dyDescent="0.25">
      <c r="A172" s="6">
        <v>2373</v>
      </c>
      <c r="B172" s="51" t="s">
        <v>228</v>
      </c>
      <c r="C172" s="1" t="s">
        <v>85</v>
      </c>
      <c r="D172" s="53">
        <v>1</v>
      </c>
      <c r="E172" s="54"/>
      <c r="F172" s="35">
        <f t="shared" si="13"/>
        <v>0</v>
      </c>
    </row>
    <row r="173" spans="1:6" ht="15.75" thickBot="1" x14ac:dyDescent="0.3">
      <c r="A173" s="6" t="s">
        <v>215</v>
      </c>
      <c r="B173" s="51" t="s">
        <v>229</v>
      </c>
      <c r="C173" s="1" t="s">
        <v>85</v>
      </c>
      <c r="D173" s="53">
        <v>1</v>
      </c>
      <c r="E173" s="54"/>
      <c r="F173" s="35">
        <f t="shared" si="13"/>
        <v>0</v>
      </c>
    </row>
    <row r="174" spans="1:6" ht="15.75" thickBot="1" x14ac:dyDescent="0.3">
      <c r="A174" s="93"/>
      <c r="B174" s="19"/>
      <c r="C174" s="19"/>
      <c r="D174" s="20"/>
      <c r="E174" s="56" t="s">
        <v>8</v>
      </c>
      <c r="F174" s="22">
        <f>SUM(F159:F173)</f>
        <v>0</v>
      </c>
    </row>
    <row r="175" spans="1:6" ht="15.75" thickBot="1" x14ac:dyDescent="0.3"/>
    <row r="176" spans="1:6" ht="15.75" thickBot="1" x14ac:dyDescent="0.3">
      <c r="A176" s="29"/>
      <c r="B176" s="30" t="s">
        <v>22</v>
      </c>
      <c r="F176" s="92"/>
    </row>
    <row r="177" spans="1:6" ht="15.75" thickBot="1" x14ac:dyDescent="0.3">
      <c r="A177" s="72"/>
      <c r="B177" s="73" t="s">
        <v>0</v>
      </c>
      <c r="E177" s="74" t="s">
        <v>23</v>
      </c>
      <c r="F177" s="75"/>
    </row>
    <row r="178" spans="1:6" ht="23.25" thickBot="1" x14ac:dyDescent="0.3">
      <c r="A178" s="76" t="s">
        <v>232</v>
      </c>
      <c r="B178" s="77" t="s">
        <v>230</v>
      </c>
      <c r="C178" s="24"/>
      <c r="D178" s="25"/>
      <c r="E178" s="78"/>
      <c r="F178" s="79" t="s">
        <v>145</v>
      </c>
    </row>
    <row r="179" spans="1:6" x14ac:dyDescent="0.25">
      <c r="A179" s="31" t="s">
        <v>1</v>
      </c>
      <c r="B179" s="32" t="s">
        <v>2</v>
      </c>
      <c r="C179" s="32" t="s">
        <v>3</v>
      </c>
      <c r="D179" s="81" t="s">
        <v>4</v>
      </c>
      <c r="E179" s="33" t="s">
        <v>5</v>
      </c>
      <c r="F179" s="34" t="s">
        <v>6</v>
      </c>
    </row>
    <row r="180" spans="1:6" x14ac:dyDescent="0.25">
      <c r="A180" s="6" t="s">
        <v>180</v>
      </c>
      <c r="B180" s="51" t="s">
        <v>187</v>
      </c>
      <c r="C180" s="1" t="s">
        <v>47</v>
      </c>
      <c r="D180" s="53">
        <f>1/34.86</f>
        <v>2.8686173264486518E-2</v>
      </c>
      <c r="E180" s="54"/>
      <c r="F180" s="35">
        <f>TRUNC(D180*E180,2)</f>
        <v>0</v>
      </c>
    </row>
    <row r="181" spans="1:6" ht="15.75" thickBot="1" x14ac:dyDescent="0.3">
      <c r="A181" s="94">
        <v>88316</v>
      </c>
      <c r="B181" s="51" t="s">
        <v>59</v>
      </c>
      <c r="C181" s="1" t="s">
        <v>7</v>
      </c>
      <c r="D181" s="53">
        <f>2/34.86</f>
        <v>5.7372346528973037E-2</v>
      </c>
      <c r="E181" s="54"/>
      <c r="F181" s="35">
        <f t="shared" ref="F181" si="14">TRUNC(D181*E181,2)</f>
        <v>0</v>
      </c>
    </row>
    <row r="182" spans="1:6" ht="15.75" thickBot="1" x14ac:dyDescent="0.3">
      <c r="A182" s="93"/>
      <c r="B182" s="19"/>
      <c r="C182" s="19"/>
      <c r="D182" s="20"/>
      <c r="E182" s="56" t="s">
        <v>8</v>
      </c>
      <c r="F182" s="22">
        <f>SUM(F180:F181)</f>
        <v>0</v>
      </c>
    </row>
    <row r="183" spans="1:6" ht="15.75" thickBot="1" x14ac:dyDescent="0.3"/>
    <row r="184" spans="1:6" ht="15.75" thickBot="1" x14ac:dyDescent="0.3">
      <c r="A184" s="29"/>
      <c r="B184" s="30" t="s">
        <v>22</v>
      </c>
      <c r="F184" s="92"/>
    </row>
    <row r="185" spans="1:6" ht="15.75" thickBot="1" x14ac:dyDescent="0.3">
      <c r="A185" s="72"/>
      <c r="B185" s="73" t="s">
        <v>0</v>
      </c>
      <c r="E185" s="74" t="s">
        <v>23</v>
      </c>
      <c r="F185" s="75"/>
    </row>
    <row r="186" spans="1:6" ht="23.25" thickBot="1" x14ac:dyDescent="0.3">
      <c r="A186" s="76" t="s">
        <v>233</v>
      </c>
      <c r="B186" s="77" t="s">
        <v>231</v>
      </c>
      <c r="C186" s="24"/>
      <c r="D186" s="25"/>
      <c r="E186" s="78"/>
      <c r="F186" s="79" t="s">
        <v>181</v>
      </c>
    </row>
    <row r="187" spans="1:6" x14ac:dyDescent="0.25">
      <c r="A187" s="31" t="s">
        <v>1</v>
      </c>
      <c r="B187" s="32" t="s">
        <v>2</v>
      </c>
      <c r="C187" s="32" t="s">
        <v>3</v>
      </c>
      <c r="D187" s="81" t="s">
        <v>4</v>
      </c>
      <c r="E187" s="33" t="s">
        <v>5</v>
      </c>
      <c r="F187" s="34" t="s">
        <v>6</v>
      </c>
    </row>
    <row r="188" spans="1:6" x14ac:dyDescent="0.25">
      <c r="A188" s="6" t="s">
        <v>180</v>
      </c>
      <c r="B188" s="51" t="s">
        <v>187</v>
      </c>
      <c r="C188" s="1" t="s">
        <v>47</v>
      </c>
      <c r="D188" s="53">
        <f>1/6</f>
        <v>0.16666666666666666</v>
      </c>
      <c r="E188" s="54"/>
      <c r="F188" s="35">
        <f t="shared" ref="F188:F189" si="15">TRUNC(D188*E188,2)</f>
        <v>0</v>
      </c>
    </row>
    <row r="189" spans="1:6" ht="15.75" thickBot="1" x14ac:dyDescent="0.3">
      <c r="A189" s="94">
        <v>88316</v>
      </c>
      <c r="B189" s="51" t="s">
        <v>59</v>
      </c>
      <c r="C189" s="1" t="s">
        <v>7</v>
      </c>
      <c r="D189" s="53">
        <f>2/6</f>
        <v>0.33333333333333331</v>
      </c>
      <c r="E189" s="54"/>
      <c r="F189" s="35">
        <f t="shared" si="15"/>
        <v>0</v>
      </c>
    </row>
    <row r="190" spans="1:6" ht="15.75" thickBot="1" x14ac:dyDescent="0.3">
      <c r="A190" s="93"/>
      <c r="B190" s="19"/>
      <c r="C190" s="19"/>
      <c r="D190" s="20"/>
      <c r="E190" s="56" t="s">
        <v>8</v>
      </c>
      <c r="F190" s="22">
        <f>SUM(F188:F189)</f>
        <v>0</v>
      </c>
    </row>
  </sheetData>
  <mergeCells count="3">
    <mergeCell ref="A4:F4"/>
    <mergeCell ref="A6:F6"/>
    <mergeCell ref="A2:F2"/>
  </mergeCells>
  <conditionalFormatting sqref="F11:F17 A11:D11 A14:D17 A12:B13 D12:D13">
    <cfRule type="expression" dxfId="526" priority="201" stopIfTrue="1">
      <formula>AND(#REF!&lt;&gt;"COMPOSICAO",#REF!&lt;&gt;"INSUMO",#REF!&lt;&gt;"")</formula>
    </cfRule>
    <cfRule type="expression" dxfId="525" priority="202" stopIfTrue="1">
      <formula>AND(OR(#REF!="COMPOSICAO",#REF!="INSUMO",#REF!&lt;&gt;""),#REF!&lt;&gt;"")</formula>
    </cfRule>
  </conditionalFormatting>
  <conditionalFormatting sqref="F12:F17">
    <cfRule type="expression" dxfId="524" priority="193" stopIfTrue="1">
      <formula>AND(#REF!&lt;&gt;"COMPOSICAO",#REF!&lt;&gt;"INSUMO",#REF!&lt;&gt;"")</formula>
    </cfRule>
    <cfRule type="expression" dxfId="523" priority="194" stopIfTrue="1">
      <formula>AND(OR(#REF!="COMPOSICAO",#REF!="INSUMO",#REF!&lt;&gt;""),#REF!&lt;&gt;"")</formula>
    </cfRule>
  </conditionalFormatting>
  <conditionalFormatting sqref="A10:C10">
    <cfRule type="expression" dxfId="522" priority="191" stopIfTrue="1">
      <formula>AND(#REF!&lt;&gt;"COMPOSICAO",#REF!&lt;&gt;"INSUMO",#REF!&lt;&gt;"")</formula>
    </cfRule>
    <cfRule type="expression" dxfId="521" priority="192" stopIfTrue="1">
      <formula>AND(OR(#REF!="COMPOSICAO",#REF!="INSUMO",#REF!&lt;&gt;""),#REF!&lt;&gt;"")</formula>
    </cfRule>
  </conditionalFormatting>
  <conditionalFormatting sqref="E11:E17 A159:B173 D159:D173 E158:F173 D180:D181 E179:F181 A181:B181 D188:D189 E187:F189 A189:B189">
    <cfRule type="expression" dxfId="520" priority="189" stopIfTrue="1">
      <formula>AND(#REF!&lt;&gt;"COMPOSICAO",#REF!&lt;&gt;"INSUMO",#REF!&lt;&gt;"")</formula>
    </cfRule>
    <cfRule type="expression" dxfId="519" priority="190" stopIfTrue="1">
      <formula>AND(OR(#REF!="COMPOSICAO",#REF!="INSUMO",#REF!&lt;&gt;""),#REF!&lt;&gt;"")</formula>
    </cfRule>
  </conditionalFormatting>
  <conditionalFormatting sqref="C12:C13 C161:C173 C181 C189">
    <cfRule type="expression" dxfId="518" priority="187" stopIfTrue="1">
      <formula>AND(#REF!&lt;&gt;"COMPOSICAO",#REF!&lt;&gt;"INSUMO",#REF!&lt;&gt;"")</formula>
    </cfRule>
  </conditionalFormatting>
  <conditionalFormatting sqref="C12:C13 C161:C173 C181 C189">
    <cfRule type="expression" dxfId="517" priority="188" stopIfTrue="1">
      <formula>AND(OR(#REF!="COMPOSICAO",#REF!="INSUMO",#REF!&lt;&gt;""),#REF!&lt;&gt;"")</formula>
    </cfRule>
  </conditionalFormatting>
  <conditionalFormatting sqref="A23:D23 A24:B31 D24:D31 F23:F31">
    <cfRule type="expression" dxfId="516" priority="185" stopIfTrue="1">
      <formula>AND(#REF!&lt;&gt;"COMPOSICAO",#REF!&lt;&gt;"INSUMO",#REF!&lt;&gt;"")</formula>
    </cfRule>
    <cfRule type="expression" dxfId="515" priority="186" stopIfTrue="1">
      <formula>AND(OR(#REF!="COMPOSICAO",#REF!="INSUMO",#REF!&lt;&gt;""),#REF!&lt;&gt;"")</formula>
    </cfRule>
  </conditionalFormatting>
  <conditionalFormatting sqref="F24:F31">
    <cfRule type="expression" dxfId="514" priority="183" stopIfTrue="1">
      <formula>AND(#REF!&lt;&gt;"COMPOSICAO",#REF!&lt;&gt;"INSUMO",#REF!&lt;&gt;"")</formula>
    </cfRule>
    <cfRule type="expression" dxfId="513" priority="184" stopIfTrue="1">
      <formula>AND(OR(#REF!="COMPOSICAO",#REF!="INSUMO",#REF!&lt;&gt;""),#REF!&lt;&gt;"")</formula>
    </cfRule>
  </conditionalFormatting>
  <conditionalFormatting sqref="A22:C22">
    <cfRule type="expression" dxfId="512" priority="181" stopIfTrue="1">
      <formula>AND(#REF!&lt;&gt;"COMPOSICAO",#REF!&lt;&gt;"INSUMO",#REF!&lt;&gt;"")</formula>
    </cfRule>
    <cfRule type="expression" dxfId="511" priority="182" stopIfTrue="1">
      <formula>AND(OR(#REF!="COMPOSICAO",#REF!="INSUMO",#REF!&lt;&gt;""),#REF!&lt;&gt;"")</formula>
    </cfRule>
  </conditionalFormatting>
  <conditionalFormatting sqref="E23:E31">
    <cfRule type="expression" dxfId="510" priority="179" stopIfTrue="1">
      <formula>AND(#REF!&lt;&gt;"COMPOSICAO",#REF!&lt;&gt;"INSUMO",#REF!&lt;&gt;"")</formula>
    </cfRule>
    <cfRule type="expression" dxfId="509" priority="180" stopIfTrue="1">
      <formula>AND(OR(#REF!="COMPOSICAO",#REF!="INSUMO",#REF!&lt;&gt;""),#REF!&lt;&gt;"")</formula>
    </cfRule>
  </conditionalFormatting>
  <conditionalFormatting sqref="C27:C31">
    <cfRule type="expression" dxfId="508" priority="177" stopIfTrue="1">
      <formula>AND(#REF!&lt;&gt;"COMPOSICAO",#REF!&lt;&gt;"INSUMO",#REF!&lt;&gt;"")</formula>
    </cfRule>
  </conditionalFormatting>
  <conditionalFormatting sqref="C27:C31">
    <cfRule type="expression" dxfId="507" priority="178" stopIfTrue="1">
      <formula>AND(OR(#REF!="COMPOSICAO",#REF!="INSUMO",#REF!&lt;&gt;""),#REF!&lt;&gt;"")</formula>
    </cfRule>
  </conditionalFormatting>
  <conditionalFormatting sqref="C24:C26">
    <cfRule type="expression" dxfId="506" priority="175" stopIfTrue="1">
      <formula>AND(#REF!&lt;&gt;"COMPOSICAO",#REF!&lt;&gt;"INSUMO",#REF!&lt;&gt;"")</formula>
    </cfRule>
  </conditionalFormatting>
  <conditionalFormatting sqref="C24:C26">
    <cfRule type="expression" dxfId="505" priority="176" stopIfTrue="1">
      <formula>AND(OR(#REF!="COMPOSICAO",#REF!="INSUMO",#REF!&lt;&gt;""),#REF!&lt;&gt;"")</formula>
    </cfRule>
  </conditionalFormatting>
  <conditionalFormatting sqref="A37:D37 A38:B45 D38:D45 F37:F45">
    <cfRule type="expression" dxfId="504" priority="173" stopIfTrue="1">
      <formula>AND(#REF!&lt;&gt;"COMPOSICAO",#REF!&lt;&gt;"INSUMO",#REF!&lt;&gt;"")</formula>
    </cfRule>
    <cfRule type="expression" dxfId="503" priority="174" stopIfTrue="1">
      <formula>AND(OR(#REF!="COMPOSICAO",#REF!="INSUMO",#REF!&lt;&gt;""),#REF!&lt;&gt;"")</formula>
    </cfRule>
  </conditionalFormatting>
  <conditionalFormatting sqref="F38:F45">
    <cfRule type="expression" dxfId="502" priority="171" stopIfTrue="1">
      <formula>AND(#REF!&lt;&gt;"COMPOSICAO",#REF!&lt;&gt;"INSUMO",#REF!&lt;&gt;"")</formula>
    </cfRule>
    <cfRule type="expression" dxfId="501" priority="172" stopIfTrue="1">
      <formula>AND(OR(#REF!="COMPOSICAO",#REF!="INSUMO",#REF!&lt;&gt;""),#REF!&lt;&gt;"")</formula>
    </cfRule>
  </conditionalFormatting>
  <conditionalFormatting sqref="A36:C36">
    <cfRule type="expression" dxfId="500" priority="169" stopIfTrue="1">
      <formula>AND(#REF!&lt;&gt;"COMPOSICAO",#REF!&lt;&gt;"INSUMO",#REF!&lt;&gt;"")</formula>
    </cfRule>
    <cfRule type="expression" dxfId="499" priority="170" stopIfTrue="1">
      <formula>AND(OR(#REF!="COMPOSICAO",#REF!="INSUMO",#REF!&lt;&gt;""),#REF!&lt;&gt;"")</formula>
    </cfRule>
  </conditionalFormatting>
  <conditionalFormatting sqref="E37:E45">
    <cfRule type="expression" dxfId="498" priority="167" stopIfTrue="1">
      <formula>AND(#REF!&lt;&gt;"COMPOSICAO",#REF!&lt;&gt;"INSUMO",#REF!&lt;&gt;"")</formula>
    </cfRule>
    <cfRule type="expression" dxfId="497" priority="168" stopIfTrue="1">
      <formula>AND(OR(#REF!="COMPOSICAO",#REF!="INSUMO",#REF!&lt;&gt;""),#REF!&lt;&gt;"")</formula>
    </cfRule>
  </conditionalFormatting>
  <conditionalFormatting sqref="C41:C45">
    <cfRule type="expression" dxfId="496" priority="165" stopIfTrue="1">
      <formula>AND(#REF!&lt;&gt;"COMPOSICAO",#REF!&lt;&gt;"INSUMO",#REF!&lt;&gt;"")</formula>
    </cfRule>
  </conditionalFormatting>
  <conditionalFormatting sqref="C41:C45">
    <cfRule type="expression" dxfId="495" priority="166" stopIfTrue="1">
      <formula>AND(OR(#REF!="COMPOSICAO",#REF!="INSUMO",#REF!&lt;&gt;""),#REF!&lt;&gt;"")</formula>
    </cfRule>
  </conditionalFormatting>
  <conditionalFormatting sqref="C38:C40">
    <cfRule type="expression" dxfId="494" priority="163" stopIfTrue="1">
      <formula>AND(#REF!&lt;&gt;"COMPOSICAO",#REF!&lt;&gt;"INSUMO",#REF!&lt;&gt;"")</formula>
    </cfRule>
  </conditionalFormatting>
  <conditionalFormatting sqref="C38:C40">
    <cfRule type="expression" dxfId="493" priority="164" stopIfTrue="1">
      <formula>AND(OR(#REF!="COMPOSICAO",#REF!="INSUMO",#REF!&lt;&gt;""),#REF!&lt;&gt;"")</formula>
    </cfRule>
  </conditionalFormatting>
  <conditionalFormatting sqref="A51:D51 A52:B62 D52:D62 F51:F62">
    <cfRule type="expression" dxfId="492" priority="161" stopIfTrue="1">
      <formula>AND(#REF!&lt;&gt;"COMPOSICAO",#REF!&lt;&gt;"INSUMO",#REF!&lt;&gt;"")</formula>
    </cfRule>
    <cfRule type="expression" dxfId="491" priority="162" stopIfTrue="1">
      <formula>AND(OR(#REF!="COMPOSICAO",#REF!="INSUMO",#REF!&lt;&gt;""),#REF!&lt;&gt;"")</formula>
    </cfRule>
  </conditionalFormatting>
  <conditionalFormatting sqref="F52:F62">
    <cfRule type="expression" dxfId="490" priority="159" stopIfTrue="1">
      <formula>AND(#REF!&lt;&gt;"COMPOSICAO",#REF!&lt;&gt;"INSUMO",#REF!&lt;&gt;"")</formula>
    </cfRule>
    <cfRule type="expression" dxfId="489" priority="160" stopIfTrue="1">
      <formula>AND(OR(#REF!="COMPOSICAO",#REF!="INSUMO",#REF!&lt;&gt;""),#REF!&lt;&gt;"")</formula>
    </cfRule>
  </conditionalFormatting>
  <conditionalFormatting sqref="A50:C50">
    <cfRule type="expression" dxfId="488" priority="157" stopIfTrue="1">
      <formula>AND(#REF!&lt;&gt;"COMPOSICAO",#REF!&lt;&gt;"INSUMO",#REF!&lt;&gt;"")</formula>
    </cfRule>
    <cfRule type="expression" dxfId="487" priority="158" stopIfTrue="1">
      <formula>AND(OR(#REF!="COMPOSICAO",#REF!="INSUMO",#REF!&lt;&gt;""),#REF!&lt;&gt;"")</formula>
    </cfRule>
  </conditionalFormatting>
  <conditionalFormatting sqref="E51:E62">
    <cfRule type="expression" dxfId="486" priority="155" stopIfTrue="1">
      <formula>AND(#REF!&lt;&gt;"COMPOSICAO",#REF!&lt;&gt;"INSUMO",#REF!&lt;&gt;"")</formula>
    </cfRule>
    <cfRule type="expression" dxfId="485" priority="156" stopIfTrue="1">
      <formula>AND(OR(#REF!="COMPOSICAO",#REF!="INSUMO",#REF!&lt;&gt;""),#REF!&lt;&gt;"")</formula>
    </cfRule>
  </conditionalFormatting>
  <conditionalFormatting sqref="C61:C62">
    <cfRule type="expression" dxfId="484" priority="153" stopIfTrue="1">
      <formula>AND(#REF!&lt;&gt;"COMPOSICAO",#REF!&lt;&gt;"INSUMO",#REF!&lt;&gt;"")</formula>
    </cfRule>
  </conditionalFormatting>
  <conditionalFormatting sqref="C61:C62">
    <cfRule type="expression" dxfId="483" priority="154" stopIfTrue="1">
      <formula>AND(OR(#REF!="COMPOSICAO",#REF!="INSUMO",#REF!&lt;&gt;""),#REF!&lt;&gt;"")</formula>
    </cfRule>
  </conditionalFormatting>
  <conditionalFormatting sqref="C52:C60">
    <cfRule type="expression" dxfId="482" priority="151" stopIfTrue="1">
      <formula>AND(#REF!&lt;&gt;"COMPOSICAO",#REF!&lt;&gt;"INSUMO",#REF!&lt;&gt;"")</formula>
    </cfRule>
  </conditionalFormatting>
  <conditionalFormatting sqref="C52:C60">
    <cfRule type="expression" dxfId="481" priority="152" stopIfTrue="1">
      <formula>AND(OR(#REF!="COMPOSICAO",#REF!="INSUMO",#REF!&lt;&gt;""),#REF!&lt;&gt;"")</formula>
    </cfRule>
  </conditionalFormatting>
  <conditionalFormatting sqref="A68:D68 A69:B71 D69:D79 F68:F79 A72:A79">
    <cfRule type="expression" dxfId="480" priority="149" stopIfTrue="1">
      <formula>AND(#REF!&lt;&gt;"COMPOSICAO",#REF!&lt;&gt;"INSUMO",#REF!&lt;&gt;"")</formula>
    </cfRule>
    <cfRule type="expression" dxfId="479" priority="150" stopIfTrue="1">
      <formula>AND(OR(#REF!="COMPOSICAO",#REF!="INSUMO",#REF!&lt;&gt;""),#REF!&lt;&gt;"")</formula>
    </cfRule>
  </conditionalFormatting>
  <conditionalFormatting sqref="F69:F79">
    <cfRule type="expression" dxfId="478" priority="147" stopIfTrue="1">
      <formula>AND(#REF!&lt;&gt;"COMPOSICAO",#REF!&lt;&gt;"INSUMO",#REF!&lt;&gt;"")</formula>
    </cfRule>
    <cfRule type="expression" dxfId="477" priority="148" stopIfTrue="1">
      <formula>AND(OR(#REF!="COMPOSICAO",#REF!="INSUMO",#REF!&lt;&gt;""),#REF!&lt;&gt;"")</formula>
    </cfRule>
  </conditionalFormatting>
  <conditionalFormatting sqref="A67:C67">
    <cfRule type="expression" dxfId="476" priority="145" stopIfTrue="1">
      <formula>AND(#REF!&lt;&gt;"COMPOSICAO",#REF!&lt;&gt;"INSUMO",#REF!&lt;&gt;"")</formula>
    </cfRule>
    <cfRule type="expression" dxfId="475" priority="146" stopIfTrue="1">
      <formula>AND(OR(#REF!="COMPOSICAO",#REF!="INSUMO",#REF!&lt;&gt;""),#REF!&lt;&gt;"")</formula>
    </cfRule>
  </conditionalFormatting>
  <conditionalFormatting sqref="E68:E79">
    <cfRule type="expression" dxfId="474" priority="143" stopIfTrue="1">
      <formula>AND(#REF!&lt;&gt;"COMPOSICAO",#REF!&lt;&gt;"INSUMO",#REF!&lt;&gt;"")</formula>
    </cfRule>
    <cfRule type="expression" dxfId="473" priority="144" stopIfTrue="1">
      <formula>AND(OR(#REF!="COMPOSICAO",#REF!="INSUMO",#REF!&lt;&gt;""),#REF!&lt;&gt;"")</formula>
    </cfRule>
  </conditionalFormatting>
  <conditionalFormatting sqref="C69:C71">
    <cfRule type="expression" dxfId="472" priority="139" stopIfTrue="1">
      <formula>AND(#REF!&lt;&gt;"COMPOSICAO",#REF!&lt;&gt;"INSUMO",#REF!&lt;&gt;"")</formula>
    </cfRule>
  </conditionalFormatting>
  <conditionalFormatting sqref="C69:C71">
    <cfRule type="expression" dxfId="471" priority="140" stopIfTrue="1">
      <formula>AND(OR(#REF!="COMPOSICAO",#REF!="INSUMO",#REF!&lt;&gt;""),#REF!&lt;&gt;"")</formula>
    </cfRule>
  </conditionalFormatting>
  <conditionalFormatting sqref="B72:B79">
    <cfRule type="expression" dxfId="470" priority="137" stopIfTrue="1">
      <formula>AND(#REF!&lt;&gt;"COMPOSICAO",#REF!&lt;&gt;"INSUMO",#REF!&lt;&gt;"")</formula>
    </cfRule>
    <cfRule type="expression" dxfId="469" priority="138" stopIfTrue="1">
      <formula>AND(OR(#REF!="COMPOSICAO",#REF!="INSUMO",#REF!&lt;&gt;""),#REF!&lt;&gt;"")</formula>
    </cfRule>
  </conditionalFormatting>
  <conditionalFormatting sqref="C78:C79">
    <cfRule type="expression" dxfId="468" priority="135" stopIfTrue="1">
      <formula>AND(#REF!&lt;&gt;"COMPOSICAO",#REF!&lt;&gt;"INSUMO",#REF!&lt;&gt;"")</formula>
    </cfRule>
  </conditionalFormatting>
  <conditionalFormatting sqref="C78:C79">
    <cfRule type="expression" dxfId="467" priority="136" stopIfTrue="1">
      <formula>AND(OR(#REF!="COMPOSICAO",#REF!="INSUMO",#REF!&lt;&gt;""),#REF!&lt;&gt;"")</formula>
    </cfRule>
  </conditionalFormatting>
  <conditionalFormatting sqref="C72:C77">
    <cfRule type="expression" dxfId="466" priority="133" stopIfTrue="1">
      <formula>AND(#REF!&lt;&gt;"COMPOSICAO",#REF!&lt;&gt;"INSUMO",#REF!&lt;&gt;"")</formula>
    </cfRule>
  </conditionalFormatting>
  <conditionalFormatting sqref="C72:C77">
    <cfRule type="expression" dxfId="465" priority="134" stopIfTrue="1">
      <formula>AND(OR(#REF!="COMPOSICAO",#REF!="INSUMO",#REF!&lt;&gt;""),#REF!&lt;&gt;"")</formula>
    </cfRule>
  </conditionalFormatting>
  <conditionalFormatting sqref="F85:F87 A85:D85 A87:B87 D87">
    <cfRule type="expression" dxfId="464" priority="131" stopIfTrue="1">
      <formula>AND(#REF!&lt;&gt;"COMPOSICAO",#REF!&lt;&gt;"INSUMO",#REF!&lt;&gt;"")</formula>
    </cfRule>
    <cfRule type="expression" dxfId="463" priority="132" stopIfTrue="1">
      <formula>AND(OR(#REF!="COMPOSICAO",#REF!="INSUMO",#REF!&lt;&gt;""),#REF!&lt;&gt;"")</formula>
    </cfRule>
  </conditionalFormatting>
  <conditionalFormatting sqref="F86:F87">
    <cfRule type="expression" dxfId="462" priority="129" stopIfTrue="1">
      <formula>AND(#REF!&lt;&gt;"COMPOSICAO",#REF!&lt;&gt;"INSUMO",#REF!&lt;&gt;"")</formula>
    </cfRule>
    <cfRule type="expression" dxfId="461" priority="130" stopIfTrue="1">
      <formula>AND(OR(#REF!="COMPOSICAO",#REF!="INSUMO",#REF!&lt;&gt;""),#REF!&lt;&gt;"")</formula>
    </cfRule>
  </conditionalFormatting>
  <conditionalFormatting sqref="A84:C84">
    <cfRule type="expression" dxfId="460" priority="127" stopIfTrue="1">
      <formula>AND(#REF!&lt;&gt;"COMPOSICAO",#REF!&lt;&gt;"INSUMO",#REF!&lt;&gt;"")</formula>
    </cfRule>
    <cfRule type="expression" dxfId="459" priority="128" stopIfTrue="1">
      <formula>AND(OR(#REF!="COMPOSICAO",#REF!="INSUMO",#REF!&lt;&gt;""),#REF!&lt;&gt;"")</formula>
    </cfRule>
  </conditionalFormatting>
  <conditionalFormatting sqref="E85:E87">
    <cfRule type="expression" dxfId="458" priority="125" stopIfTrue="1">
      <formula>AND(#REF!&lt;&gt;"COMPOSICAO",#REF!&lt;&gt;"INSUMO",#REF!&lt;&gt;"")</formula>
    </cfRule>
    <cfRule type="expression" dxfId="457" priority="126" stopIfTrue="1">
      <formula>AND(OR(#REF!="COMPOSICAO",#REF!="INSUMO",#REF!&lt;&gt;""),#REF!&lt;&gt;"")</formula>
    </cfRule>
  </conditionalFormatting>
  <conditionalFormatting sqref="C87">
    <cfRule type="expression" dxfId="456" priority="123" stopIfTrue="1">
      <formula>AND(#REF!&lt;&gt;"COMPOSICAO",#REF!&lt;&gt;"INSUMO",#REF!&lt;&gt;"")</formula>
    </cfRule>
  </conditionalFormatting>
  <conditionalFormatting sqref="C87">
    <cfRule type="expression" dxfId="455" priority="124" stopIfTrue="1">
      <formula>AND(OR(#REF!="COMPOSICAO",#REF!="INSUMO",#REF!&lt;&gt;""),#REF!&lt;&gt;"")</formula>
    </cfRule>
  </conditionalFormatting>
  <conditionalFormatting sqref="A86:B86 D86">
    <cfRule type="expression" dxfId="454" priority="121" stopIfTrue="1">
      <formula>AND(#REF!&lt;&gt;"COMPOSICAO",#REF!&lt;&gt;"INSUMO",#REF!&lt;&gt;"")</formula>
    </cfRule>
    <cfRule type="expression" dxfId="453" priority="122" stopIfTrue="1">
      <formula>AND(OR(#REF!="COMPOSICAO",#REF!="INSUMO",#REF!&lt;&gt;""),#REF!&lt;&gt;"")</formula>
    </cfRule>
  </conditionalFormatting>
  <conditionalFormatting sqref="C86">
    <cfRule type="expression" dxfId="452" priority="119" stopIfTrue="1">
      <formula>AND(#REF!&lt;&gt;"COMPOSICAO",#REF!&lt;&gt;"INSUMO",#REF!&lt;&gt;"")</formula>
    </cfRule>
  </conditionalFormatting>
  <conditionalFormatting sqref="C86">
    <cfRule type="expression" dxfId="451" priority="120" stopIfTrue="1">
      <formula>AND(OR(#REF!="COMPOSICAO",#REF!="INSUMO",#REF!&lt;&gt;""),#REF!&lt;&gt;"")</formula>
    </cfRule>
  </conditionalFormatting>
  <conditionalFormatting sqref="A93:D93 D94:D99 F93:F99 A97:A99 A94:B96">
    <cfRule type="expression" dxfId="450" priority="117" stopIfTrue="1">
      <formula>AND(#REF!&lt;&gt;"COMPOSICAO",#REF!&lt;&gt;"INSUMO",#REF!&lt;&gt;"")</formula>
    </cfRule>
    <cfRule type="expression" dxfId="449" priority="118" stopIfTrue="1">
      <formula>AND(OR(#REF!="COMPOSICAO",#REF!="INSUMO",#REF!&lt;&gt;""),#REF!&lt;&gt;"")</formula>
    </cfRule>
  </conditionalFormatting>
  <conditionalFormatting sqref="F94:F99">
    <cfRule type="expression" dxfId="448" priority="115" stopIfTrue="1">
      <formula>AND(#REF!&lt;&gt;"COMPOSICAO",#REF!&lt;&gt;"INSUMO",#REF!&lt;&gt;"")</formula>
    </cfRule>
    <cfRule type="expression" dxfId="447" priority="116" stopIfTrue="1">
      <formula>AND(OR(#REF!="COMPOSICAO",#REF!="INSUMO",#REF!&lt;&gt;""),#REF!&lt;&gt;"")</formula>
    </cfRule>
  </conditionalFormatting>
  <conditionalFormatting sqref="A92:C92">
    <cfRule type="expression" dxfId="446" priority="113" stopIfTrue="1">
      <formula>AND(#REF!&lt;&gt;"COMPOSICAO",#REF!&lt;&gt;"INSUMO",#REF!&lt;&gt;"")</formula>
    </cfRule>
    <cfRule type="expression" dxfId="445" priority="114" stopIfTrue="1">
      <formula>AND(OR(#REF!="COMPOSICAO",#REF!="INSUMO",#REF!&lt;&gt;""),#REF!&lt;&gt;"")</formula>
    </cfRule>
  </conditionalFormatting>
  <conditionalFormatting sqref="E93:E99">
    <cfRule type="expression" dxfId="444" priority="111" stopIfTrue="1">
      <formula>AND(#REF!&lt;&gt;"COMPOSICAO",#REF!&lt;&gt;"INSUMO",#REF!&lt;&gt;"")</formula>
    </cfRule>
    <cfRule type="expression" dxfId="443" priority="112" stopIfTrue="1">
      <formula>AND(OR(#REF!="COMPOSICAO",#REF!="INSUMO",#REF!&lt;&gt;""),#REF!&lt;&gt;"")</formula>
    </cfRule>
  </conditionalFormatting>
  <conditionalFormatting sqref="C94:C99">
    <cfRule type="expression" dxfId="442" priority="109" stopIfTrue="1">
      <formula>AND(#REF!&lt;&gt;"COMPOSICAO",#REF!&lt;&gt;"INSUMO",#REF!&lt;&gt;"")</formula>
    </cfRule>
  </conditionalFormatting>
  <conditionalFormatting sqref="C94:C99">
    <cfRule type="expression" dxfId="441" priority="110" stopIfTrue="1">
      <formula>AND(OR(#REF!="COMPOSICAO",#REF!="INSUMO",#REF!&lt;&gt;""),#REF!&lt;&gt;"")</formula>
    </cfRule>
  </conditionalFormatting>
  <conditionalFormatting sqref="B97:B99">
    <cfRule type="expression" dxfId="440" priority="107" stopIfTrue="1">
      <formula>AND(#REF!&lt;&gt;"COMPOSICAO",#REF!&lt;&gt;"INSUMO",#REF!&lt;&gt;"")</formula>
    </cfRule>
    <cfRule type="expression" dxfId="439" priority="108" stopIfTrue="1">
      <formula>AND(OR(#REF!="COMPOSICAO",#REF!="INSUMO",#REF!&lt;&gt;""),#REF!&lt;&gt;"")</formula>
    </cfRule>
  </conditionalFormatting>
  <conditionalFormatting sqref="A105:D105 D106:D111 F105:F111 A109:A111 A106:B108">
    <cfRule type="expression" dxfId="438" priority="101" stopIfTrue="1">
      <formula>AND(#REF!&lt;&gt;"COMPOSICAO",#REF!&lt;&gt;"INSUMO",#REF!&lt;&gt;"")</formula>
    </cfRule>
    <cfRule type="expression" dxfId="437" priority="102" stopIfTrue="1">
      <formula>AND(OR(#REF!="COMPOSICAO",#REF!="INSUMO",#REF!&lt;&gt;""),#REF!&lt;&gt;"")</formula>
    </cfRule>
  </conditionalFormatting>
  <conditionalFormatting sqref="F106:F111">
    <cfRule type="expression" dxfId="436" priority="99" stopIfTrue="1">
      <formula>AND(#REF!&lt;&gt;"COMPOSICAO",#REF!&lt;&gt;"INSUMO",#REF!&lt;&gt;"")</formula>
    </cfRule>
    <cfRule type="expression" dxfId="435" priority="100" stopIfTrue="1">
      <formula>AND(OR(#REF!="COMPOSICAO",#REF!="INSUMO",#REF!&lt;&gt;""),#REF!&lt;&gt;"")</formula>
    </cfRule>
  </conditionalFormatting>
  <conditionalFormatting sqref="A104:C104">
    <cfRule type="expression" dxfId="434" priority="97" stopIfTrue="1">
      <formula>AND(#REF!&lt;&gt;"COMPOSICAO",#REF!&lt;&gt;"INSUMO",#REF!&lt;&gt;"")</formula>
    </cfRule>
    <cfRule type="expression" dxfId="433" priority="98" stopIfTrue="1">
      <formula>AND(OR(#REF!="COMPOSICAO",#REF!="INSUMO",#REF!&lt;&gt;""),#REF!&lt;&gt;"")</formula>
    </cfRule>
  </conditionalFormatting>
  <conditionalFormatting sqref="E105:E111">
    <cfRule type="expression" dxfId="432" priority="95" stopIfTrue="1">
      <formula>AND(#REF!&lt;&gt;"COMPOSICAO",#REF!&lt;&gt;"INSUMO",#REF!&lt;&gt;"")</formula>
    </cfRule>
    <cfRule type="expression" dxfId="431" priority="96" stopIfTrue="1">
      <formula>AND(OR(#REF!="COMPOSICAO",#REF!="INSUMO",#REF!&lt;&gt;""),#REF!&lt;&gt;"")</formula>
    </cfRule>
  </conditionalFormatting>
  <conditionalFormatting sqref="C106">
    <cfRule type="expression" dxfId="430" priority="93" stopIfTrue="1">
      <formula>AND(#REF!&lt;&gt;"COMPOSICAO",#REF!&lt;&gt;"INSUMO",#REF!&lt;&gt;"")</formula>
    </cfRule>
  </conditionalFormatting>
  <conditionalFormatting sqref="C106">
    <cfRule type="expression" dxfId="429" priority="94" stopIfTrue="1">
      <formula>AND(OR(#REF!="COMPOSICAO",#REF!="INSUMO",#REF!&lt;&gt;""),#REF!&lt;&gt;"")</formula>
    </cfRule>
  </conditionalFormatting>
  <conditionalFormatting sqref="B109:B111">
    <cfRule type="expression" dxfId="428" priority="91" stopIfTrue="1">
      <formula>AND(#REF!&lt;&gt;"COMPOSICAO",#REF!&lt;&gt;"INSUMO",#REF!&lt;&gt;"")</formula>
    </cfRule>
    <cfRule type="expression" dxfId="427" priority="92" stopIfTrue="1">
      <formula>AND(OR(#REF!="COMPOSICAO",#REF!="INSUMO",#REF!&lt;&gt;""),#REF!&lt;&gt;"")</formula>
    </cfRule>
  </conditionalFormatting>
  <conditionalFormatting sqref="C107:C111">
    <cfRule type="expression" dxfId="426" priority="89" stopIfTrue="1">
      <formula>AND(#REF!&lt;&gt;"COMPOSICAO",#REF!&lt;&gt;"INSUMO",#REF!&lt;&gt;"")</formula>
    </cfRule>
  </conditionalFormatting>
  <conditionalFormatting sqref="C107:C111">
    <cfRule type="expression" dxfId="425" priority="90" stopIfTrue="1">
      <formula>AND(OR(#REF!="COMPOSICAO",#REF!="INSUMO",#REF!&lt;&gt;""),#REF!&lt;&gt;"")</formula>
    </cfRule>
  </conditionalFormatting>
  <conditionalFormatting sqref="A117:D117 F117:F123 A121:A123 A118:B120 D118:D123">
    <cfRule type="expression" dxfId="424" priority="87" stopIfTrue="1">
      <formula>AND(#REF!&lt;&gt;"COMPOSICAO",#REF!&lt;&gt;"INSUMO",#REF!&lt;&gt;"")</formula>
    </cfRule>
    <cfRule type="expression" dxfId="423" priority="88" stopIfTrue="1">
      <formula>AND(OR(#REF!="COMPOSICAO",#REF!="INSUMO",#REF!&lt;&gt;""),#REF!&lt;&gt;"")</formula>
    </cfRule>
  </conditionalFormatting>
  <conditionalFormatting sqref="F118:F123">
    <cfRule type="expression" dxfId="422" priority="85" stopIfTrue="1">
      <formula>AND(#REF!&lt;&gt;"COMPOSICAO",#REF!&lt;&gt;"INSUMO",#REF!&lt;&gt;"")</formula>
    </cfRule>
    <cfRule type="expression" dxfId="421" priority="86" stopIfTrue="1">
      <formula>AND(OR(#REF!="COMPOSICAO",#REF!="INSUMO",#REF!&lt;&gt;""),#REF!&lt;&gt;"")</formula>
    </cfRule>
  </conditionalFormatting>
  <conditionalFormatting sqref="A116:C116">
    <cfRule type="expression" dxfId="420" priority="83" stopIfTrue="1">
      <formula>AND(#REF!&lt;&gt;"COMPOSICAO",#REF!&lt;&gt;"INSUMO",#REF!&lt;&gt;"")</formula>
    </cfRule>
    <cfRule type="expression" dxfId="419" priority="84" stopIfTrue="1">
      <formula>AND(OR(#REF!="COMPOSICAO",#REF!="INSUMO",#REF!&lt;&gt;""),#REF!&lt;&gt;"")</formula>
    </cfRule>
  </conditionalFormatting>
  <conditionalFormatting sqref="E117:E123">
    <cfRule type="expression" dxfId="418" priority="81" stopIfTrue="1">
      <formula>AND(#REF!&lt;&gt;"COMPOSICAO",#REF!&lt;&gt;"INSUMO",#REF!&lt;&gt;"")</formula>
    </cfRule>
    <cfRule type="expression" dxfId="417" priority="82" stopIfTrue="1">
      <formula>AND(OR(#REF!="COMPOSICAO",#REF!="INSUMO",#REF!&lt;&gt;""),#REF!&lt;&gt;"")</formula>
    </cfRule>
  </conditionalFormatting>
  <conditionalFormatting sqref="C118">
    <cfRule type="expression" dxfId="416" priority="79" stopIfTrue="1">
      <formula>AND(#REF!&lt;&gt;"COMPOSICAO",#REF!&lt;&gt;"INSUMO",#REF!&lt;&gt;"")</formula>
    </cfRule>
  </conditionalFormatting>
  <conditionalFormatting sqref="C118">
    <cfRule type="expression" dxfId="415" priority="80" stopIfTrue="1">
      <formula>AND(OR(#REF!="COMPOSICAO",#REF!="INSUMO",#REF!&lt;&gt;""),#REF!&lt;&gt;"")</formula>
    </cfRule>
  </conditionalFormatting>
  <conditionalFormatting sqref="B121:B123">
    <cfRule type="expression" dxfId="414" priority="77" stopIfTrue="1">
      <formula>AND(#REF!&lt;&gt;"COMPOSICAO",#REF!&lt;&gt;"INSUMO",#REF!&lt;&gt;"")</formula>
    </cfRule>
    <cfRule type="expression" dxfId="413" priority="78" stopIfTrue="1">
      <formula>AND(OR(#REF!="COMPOSICAO",#REF!="INSUMO",#REF!&lt;&gt;""),#REF!&lt;&gt;"")</formula>
    </cfRule>
  </conditionalFormatting>
  <conditionalFormatting sqref="C119:C123">
    <cfRule type="expression" dxfId="412" priority="75" stopIfTrue="1">
      <formula>AND(#REF!&lt;&gt;"COMPOSICAO",#REF!&lt;&gt;"INSUMO",#REF!&lt;&gt;"")</formula>
    </cfRule>
  </conditionalFormatting>
  <conditionalFormatting sqref="C119:C123">
    <cfRule type="expression" dxfId="411" priority="76" stopIfTrue="1">
      <formula>AND(OR(#REF!="COMPOSICAO",#REF!="INSUMO",#REF!&lt;&gt;""),#REF!&lt;&gt;"")</formula>
    </cfRule>
  </conditionalFormatting>
  <conditionalFormatting sqref="A129:D129 A130:B130 D130:D132 A131:A132 F129:F132">
    <cfRule type="expression" dxfId="410" priority="73" stopIfTrue="1">
      <formula>AND(#REF!&lt;&gt;"COMPOSICAO",#REF!&lt;&gt;"INSUMO",#REF!&lt;&gt;"")</formula>
    </cfRule>
    <cfRule type="expression" dxfId="409" priority="74" stopIfTrue="1">
      <formula>AND(OR(#REF!="COMPOSICAO",#REF!="INSUMO",#REF!&lt;&gt;""),#REF!&lt;&gt;"")</formula>
    </cfRule>
  </conditionalFormatting>
  <conditionalFormatting sqref="F130:F132">
    <cfRule type="expression" dxfId="408" priority="71" stopIfTrue="1">
      <formula>AND(#REF!&lt;&gt;"COMPOSICAO",#REF!&lt;&gt;"INSUMO",#REF!&lt;&gt;"")</formula>
    </cfRule>
    <cfRule type="expression" dxfId="407" priority="72" stopIfTrue="1">
      <formula>AND(OR(#REF!="COMPOSICAO",#REF!="INSUMO",#REF!&lt;&gt;""),#REF!&lt;&gt;"")</formula>
    </cfRule>
  </conditionalFormatting>
  <conditionalFormatting sqref="A128:C128">
    <cfRule type="expression" dxfId="406" priority="69" stopIfTrue="1">
      <formula>AND(#REF!&lt;&gt;"COMPOSICAO",#REF!&lt;&gt;"INSUMO",#REF!&lt;&gt;"")</formula>
    </cfRule>
    <cfRule type="expression" dxfId="405" priority="70" stopIfTrue="1">
      <formula>AND(OR(#REF!="COMPOSICAO",#REF!="INSUMO",#REF!&lt;&gt;""),#REF!&lt;&gt;"")</formula>
    </cfRule>
  </conditionalFormatting>
  <conditionalFormatting sqref="E129:E132">
    <cfRule type="expression" dxfId="404" priority="67" stopIfTrue="1">
      <formula>AND(#REF!&lt;&gt;"COMPOSICAO",#REF!&lt;&gt;"INSUMO",#REF!&lt;&gt;"")</formula>
    </cfRule>
    <cfRule type="expression" dxfId="403" priority="68" stopIfTrue="1">
      <formula>AND(OR(#REF!="COMPOSICAO",#REF!="INSUMO",#REF!&lt;&gt;""),#REF!&lt;&gt;"")</formula>
    </cfRule>
  </conditionalFormatting>
  <conditionalFormatting sqref="C130">
    <cfRule type="expression" dxfId="402" priority="65" stopIfTrue="1">
      <formula>AND(#REF!&lt;&gt;"COMPOSICAO",#REF!&lt;&gt;"INSUMO",#REF!&lt;&gt;"")</formula>
    </cfRule>
  </conditionalFormatting>
  <conditionalFormatting sqref="C130">
    <cfRule type="expression" dxfId="401" priority="66" stopIfTrue="1">
      <formula>AND(OR(#REF!="COMPOSICAO",#REF!="INSUMO",#REF!&lt;&gt;""),#REF!&lt;&gt;"")</formula>
    </cfRule>
  </conditionalFormatting>
  <conditionalFormatting sqref="C131:C132">
    <cfRule type="expression" dxfId="400" priority="61" stopIfTrue="1">
      <formula>AND(#REF!&lt;&gt;"COMPOSICAO",#REF!&lt;&gt;"INSUMO",#REF!&lt;&gt;"")</formula>
    </cfRule>
  </conditionalFormatting>
  <conditionalFormatting sqref="C131:C132">
    <cfRule type="expression" dxfId="399" priority="62" stopIfTrue="1">
      <formula>AND(OR(#REF!="COMPOSICAO",#REF!="INSUMO",#REF!&lt;&gt;""),#REF!&lt;&gt;"")</formula>
    </cfRule>
  </conditionalFormatting>
  <conditionalFormatting sqref="B131:B132">
    <cfRule type="expression" dxfId="398" priority="59" stopIfTrue="1">
      <formula>AND(#REF!&lt;&gt;"COMPOSICAO",#REF!&lt;&gt;"INSUMO",#REF!&lt;&gt;"")</formula>
    </cfRule>
    <cfRule type="expression" dxfId="397" priority="60" stopIfTrue="1">
      <formula>AND(OR(#REF!="COMPOSICAO",#REF!="INSUMO",#REF!&lt;&gt;""),#REF!&lt;&gt;"")</formula>
    </cfRule>
  </conditionalFormatting>
  <conditionalFormatting sqref="A138:D138 A139:B152 D139:D152 F138:F152">
    <cfRule type="expression" dxfId="396" priority="57" stopIfTrue="1">
      <formula>AND(#REF!&lt;&gt;"COMPOSICAO",#REF!&lt;&gt;"INSUMO",#REF!&lt;&gt;"")</formula>
    </cfRule>
    <cfRule type="expression" dxfId="395" priority="58" stopIfTrue="1">
      <formula>AND(OR(#REF!="COMPOSICAO",#REF!="INSUMO",#REF!&lt;&gt;""),#REF!&lt;&gt;"")</formula>
    </cfRule>
  </conditionalFormatting>
  <conditionalFormatting sqref="F139:F152">
    <cfRule type="expression" dxfId="394" priority="55" stopIfTrue="1">
      <formula>AND(#REF!&lt;&gt;"COMPOSICAO",#REF!&lt;&gt;"INSUMO",#REF!&lt;&gt;"")</formula>
    </cfRule>
    <cfRule type="expression" dxfId="393" priority="56" stopIfTrue="1">
      <formula>AND(OR(#REF!="COMPOSICAO",#REF!="INSUMO",#REF!&lt;&gt;""),#REF!&lt;&gt;"")</formula>
    </cfRule>
  </conditionalFormatting>
  <conditionalFormatting sqref="A137:C137">
    <cfRule type="expression" dxfId="392" priority="53" stopIfTrue="1">
      <formula>AND(#REF!&lt;&gt;"COMPOSICAO",#REF!&lt;&gt;"INSUMO",#REF!&lt;&gt;"")</formula>
    </cfRule>
    <cfRule type="expression" dxfId="391" priority="54" stopIfTrue="1">
      <formula>AND(OR(#REF!="COMPOSICAO",#REF!="INSUMO",#REF!&lt;&gt;""),#REF!&lt;&gt;"")</formula>
    </cfRule>
  </conditionalFormatting>
  <conditionalFormatting sqref="E138:E152">
    <cfRule type="expression" dxfId="390" priority="51" stopIfTrue="1">
      <formula>AND(#REF!&lt;&gt;"COMPOSICAO",#REF!&lt;&gt;"INSUMO",#REF!&lt;&gt;"")</formula>
    </cfRule>
    <cfRule type="expression" dxfId="389" priority="52" stopIfTrue="1">
      <formula>AND(OR(#REF!="COMPOSICAO",#REF!="INSUMO",#REF!&lt;&gt;""),#REF!&lt;&gt;"")</formula>
    </cfRule>
  </conditionalFormatting>
  <conditionalFormatting sqref="C141:C152">
    <cfRule type="expression" dxfId="388" priority="49" stopIfTrue="1">
      <formula>AND(#REF!&lt;&gt;"COMPOSICAO",#REF!&lt;&gt;"INSUMO",#REF!&lt;&gt;"")</formula>
    </cfRule>
  </conditionalFormatting>
  <conditionalFormatting sqref="C141:C152">
    <cfRule type="expression" dxfId="387" priority="50" stopIfTrue="1">
      <formula>AND(OR(#REF!="COMPOSICAO",#REF!="INSUMO",#REF!&lt;&gt;""),#REF!&lt;&gt;"")</formula>
    </cfRule>
  </conditionalFormatting>
  <conditionalFormatting sqref="C139:C140">
    <cfRule type="expression" dxfId="386" priority="43" stopIfTrue="1">
      <formula>AND(#REF!&lt;&gt;"COMPOSICAO",#REF!&lt;&gt;"INSUMO",#REF!&lt;&gt;"")</formula>
    </cfRule>
  </conditionalFormatting>
  <conditionalFormatting sqref="C139:C140">
    <cfRule type="expression" dxfId="385" priority="44" stopIfTrue="1">
      <formula>AND(OR(#REF!="COMPOSICAO",#REF!="INSUMO",#REF!&lt;&gt;""),#REF!&lt;&gt;"")</formula>
    </cfRule>
  </conditionalFormatting>
  <conditionalFormatting sqref="A158:D158">
    <cfRule type="expression" dxfId="384" priority="41" stopIfTrue="1">
      <formula>AND(#REF!&lt;&gt;"COMPOSICAO",#REF!&lt;&gt;"INSUMO",#REF!&lt;&gt;"")</formula>
    </cfRule>
    <cfRule type="expression" dxfId="383" priority="42" stopIfTrue="1">
      <formula>AND(OR(#REF!="COMPOSICAO",#REF!="INSUMO",#REF!&lt;&gt;""),#REF!&lt;&gt;"")</formula>
    </cfRule>
  </conditionalFormatting>
  <conditionalFormatting sqref="A157:C157">
    <cfRule type="expression" dxfId="382" priority="37" stopIfTrue="1">
      <formula>AND(#REF!&lt;&gt;"COMPOSICAO",#REF!&lt;&gt;"INSUMO",#REF!&lt;&gt;"")</formula>
    </cfRule>
    <cfRule type="expression" dxfId="381" priority="38" stopIfTrue="1">
      <formula>AND(OR(#REF!="COMPOSICAO",#REF!="INSUMO",#REF!&lt;&gt;""),#REF!&lt;&gt;"")</formula>
    </cfRule>
  </conditionalFormatting>
  <conditionalFormatting sqref="C159:C160">
    <cfRule type="expression" dxfId="380" priority="29" stopIfTrue="1">
      <formula>AND(#REF!&lt;&gt;"COMPOSICAO",#REF!&lt;&gt;"INSUMO",#REF!&lt;&gt;"")</formula>
    </cfRule>
  </conditionalFormatting>
  <conditionalFormatting sqref="C159:C160">
    <cfRule type="expression" dxfId="379" priority="30" stopIfTrue="1">
      <formula>AND(OR(#REF!="COMPOSICAO",#REF!="INSUMO",#REF!&lt;&gt;""),#REF!&lt;&gt;"")</formula>
    </cfRule>
  </conditionalFormatting>
  <conditionalFormatting sqref="A179:D179 A180:B180">
    <cfRule type="expression" dxfId="378" priority="27" stopIfTrue="1">
      <formula>AND(#REF!&lt;&gt;"COMPOSICAO",#REF!&lt;&gt;"INSUMO",#REF!&lt;&gt;"")</formula>
    </cfRule>
    <cfRule type="expression" dxfId="377" priority="28" stopIfTrue="1">
      <formula>AND(OR(#REF!="COMPOSICAO",#REF!="INSUMO",#REF!&lt;&gt;""),#REF!&lt;&gt;"")</formula>
    </cfRule>
  </conditionalFormatting>
  <conditionalFormatting sqref="A178:C178">
    <cfRule type="expression" dxfId="376" priority="23" stopIfTrue="1">
      <formula>AND(#REF!&lt;&gt;"COMPOSICAO",#REF!&lt;&gt;"INSUMO",#REF!&lt;&gt;"")</formula>
    </cfRule>
    <cfRule type="expression" dxfId="375" priority="24" stopIfTrue="1">
      <formula>AND(OR(#REF!="COMPOSICAO",#REF!="INSUMO",#REF!&lt;&gt;""),#REF!&lt;&gt;"")</formula>
    </cfRule>
  </conditionalFormatting>
  <conditionalFormatting sqref="C180">
    <cfRule type="expression" dxfId="374" priority="19" stopIfTrue="1">
      <formula>AND(#REF!&lt;&gt;"COMPOSICAO",#REF!&lt;&gt;"INSUMO",#REF!&lt;&gt;"")</formula>
    </cfRule>
  </conditionalFormatting>
  <conditionalFormatting sqref="C180">
    <cfRule type="expression" dxfId="373" priority="20" stopIfTrue="1">
      <formula>AND(OR(#REF!="COMPOSICAO",#REF!="INSUMO",#REF!&lt;&gt;""),#REF!&lt;&gt;"")</formula>
    </cfRule>
  </conditionalFormatting>
  <conditionalFormatting sqref="A187:D187 A188:B188">
    <cfRule type="expression" dxfId="372" priority="13" stopIfTrue="1">
      <formula>AND(#REF!&lt;&gt;"COMPOSICAO",#REF!&lt;&gt;"INSUMO",#REF!&lt;&gt;"")</formula>
    </cfRule>
    <cfRule type="expression" dxfId="371" priority="14" stopIfTrue="1">
      <formula>AND(OR(#REF!="COMPOSICAO",#REF!="INSUMO",#REF!&lt;&gt;""),#REF!&lt;&gt;"")</formula>
    </cfRule>
  </conditionalFormatting>
  <conditionalFormatting sqref="A186:C186">
    <cfRule type="expression" dxfId="370" priority="9" stopIfTrue="1">
      <formula>AND(#REF!&lt;&gt;"COMPOSICAO",#REF!&lt;&gt;"INSUMO",#REF!&lt;&gt;"")</formula>
    </cfRule>
    <cfRule type="expression" dxfId="369" priority="10" stopIfTrue="1">
      <formula>AND(OR(#REF!="COMPOSICAO",#REF!="INSUMO",#REF!&lt;&gt;""),#REF!&lt;&gt;"")</formula>
    </cfRule>
  </conditionalFormatting>
  <conditionalFormatting sqref="C188">
    <cfRule type="expression" dxfId="368" priority="5" stopIfTrue="1">
      <formula>AND(#REF!&lt;&gt;"COMPOSICAO",#REF!&lt;&gt;"INSUMO",#REF!&lt;&gt;"")</formula>
    </cfRule>
  </conditionalFormatting>
  <conditionalFormatting sqref="C188">
    <cfRule type="expression" dxfId="367" priority="6" stopIfTrue="1">
      <formula>AND(OR(#REF!="COMPOSICAO",#REF!="INSUMO",#REF!&lt;&gt;""),#REF!&lt;&gt;"")</formula>
    </cfRule>
  </conditionalFormatting>
  <pageMargins left="0.78740157480314965" right="0.31496062992125984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6531-69A2-4B2C-8A2F-43A349338454}">
  <dimension ref="A1:F263"/>
  <sheetViews>
    <sheetView workbookViewId="0">
      <selection activeCell="K7" sqref="K7"/>
    </sheetView>
  </sheetViews>
  <sheetFormatPr defaultRowHeight="15" x14ac:dyDescent="0.25"/>
  <cols>
    <col min="1" max="1" width="11.140625" customWidth="1"/>
    <col min="2" max="2" width="43.42578125" customWidth="1"/>
    <col min="3" max="3" width="12" customWidth="1"/>
    <col min="4" max="4" width="12.42578125" customWidth="1"/>
    <col min="5" max="5" width="13.5703125" customWidth="1"/>
    <col min="6" max="6" width="15" customWidth="1"/>
  </cols>
  <sheetData>
    <row r="1" spans="1:6" ht="15.75" thickBot="1" x14ac:dyDescent="0.3"/>
    <row r="2" spans="1:6" ht="15.75" customHeight="1" thickBot="1" x14ac:dyDescent="0.3">
      <c r="A2" s="116" t="s">
        <v>335</v>
      </c>
      <c r="B2" s="117"/>
      <c r="C2" s="117"/>
      <c r="D2" s="117"/>
      <c r="E2" s="117"/>
      <c r="F2" s="118"/>
    </row>
    <row r="3" spans="1:6" ht="15.75" thickBot="1" x14ac:dyDescent="0.3"/>
    <row r="4" spans="1:6" ht="15.75" thickBot="1" x14ac:dyDescent="0.3">
      <c r="A4" s="110" t="s">
        <v>234</v>
      </c>
      <c r="B4" s="111"/>
      <c r="C4" s="111"/>
      <c r="D4" s="111"/>
      <c r="E4" s="111"/>
      <c r="F4" s="112"/>
    </row>
    <row r="5" spans="1:6" ht="15.75" thickBot="1" x14ac:dyDescent="0.3"/>
    <row r="6" spans="1:6" ht="15.75" thickBot="1" x14ac:dyDescent="0.3">
      <c r="A6" s="113" t="s">
        <v>31</v>
      </c>
      <c r="B6" s="114"/>
      <c r="C6" s="114"/>
      <c r="D6" s="114"/>
      <c r="E6" s="114"/>
      <c r="F6" s="115"/>
    </row>
    <row r="7" spans="1:6" ht="15.75" thickBot="1" x14ac:dyDescent="0.3"/>
    <row r="8" spans="1:6" ht="15.75" thickBot="1" x14ac:dyDescent="0.3">
      <c r="A8" s="29"/>
      <c r="B8" s="30" t="s">
        <v>22</v>
      </c>
      <c r="F8" s="91"/>
    </row>
    <row r="9" spans="1:6" ht="15.75" thickBot="1" x14ac:dyDescent="0.3">
      <c r="A9" s="72"/>
      <c r="B9" s="73" t="s">
        <v>0</v>
      </c>
      <c r="E9" s="74" t="s">
        <v>23</v>
      </c>
      <c r="F9" s="75"/>
    </row>
    <row r="10" spans="1:6" ht="34.5" thickBot="1" x14ac:dyDescent="0.3">
      <c r="A10" s="76" t="s">
        <v>235</v>
      </c>
      <c r="B10" s="77" t="s">
        <v>236</v>
      </c>
      <c r="C10" s="24"/>
      <c r="D10" s="25"/>
      <c r="E10" s="78"/>
      <c r="F10" s="79" t="s">
        <v>237</v>
      </c>
    </row>
    <row r="11" spans="1:6" x14ac:dyDescent="0.25">
      <c r="A11" s="7" t="s">
        <v>1</v>
      </c>
      <c r="B11" s="8" t="s">
        <v>2</v>
      </c>
      <c r="C11" s="8" t="s">
        <v>3</v>
      </c>
      <c r="D11" s="9" t="s">
        <v>4</v>
      </c>
      <c r="E11" s="10" t="s">
        <v>5</v>
      </c>
      <c r="F11" s="11" t="s">
        <v>6</v>
      </c>
    </row>
    <row r="12" spans="1:6" ht="22.5" x14ac:dyDescent="0.25">
      <c r="A12" s="6" t="s">
        <v>238</v>
      </c>
      <c r="B12" s="51" t="s">
        <v>240</v>
      </c>
      <c r="C12" s="1" t="s">
        <v>47</v>
      </c>
      <c r="D12" s="53">
        <v>5</v>
      </c>
      <c r="E12" s="54"/>
      <c r="F12" s="35">
        <f>TRUNC(D12*E12,2)</f>
        <v>0</v>
      </c>
    </row>
    <row r="13" spans="1:6" ht="23.25" thickBot="1" x14ac:dyDescent="0.3">
      <c r="A13" s="6" t="s">
        <v>238</v>
      </c>
      <c r="B13" s="51" t="s">
        <v>240</v>
      </c>
      <c r="C13" s="1" t="s">
        <v>239</v>
      </c>
      <c r="D13" s="53">
        <v>0.5</v>
      </c>
      <c r="E13" s="54"/>
      <c r="F13" s="35">
        <f>TRUNC(D13*E13,2)</f>
        <v>0</v>
      </c>
    </row>
    <row r="14" spans="1:6" ht="15.75" thickBot="1" x14ac:dyDescent="0.3">
      <c r="A14" s="18"/>
      <c r="B14" s="19"/>
      <c r="C14" s="19"/>
      <c r="D14" s="20"/>
      <c r="E14" s="56" t="s">
        <v>8</v>
      </c>
      <c r="F14" s="22">
        <f>SUM(F12:F13)</f>
        <v>0</v>
      </c>
    </row>
    <row r="15" spans="1:6" ht="15.75" thickBot="1" x14ac:dyDescent="0.3"/>
    <row r="16" spans="1:6" ht="15.75" thickBot="1" x14ac:dyDescent="0.3">
      <c r="A16" s="29"/>
      <c r="B16" s="30" t="s">
        <v>22</v>
      </c>
      <c r="F16" s="91"/>
    </row>
    <row r="17" spans="1:6" ht="15.75" thickBot="1" x14ac:dyDescent="0.3">
      <c r="A17" s="72"/>
      <c r="B17" s="73" t="s">
        <v>0</v>
      </c>
      <c r="E17" s="74" t="s">
        <v>23</v>
      </c>
      <c r="F17" s="75"/>
    </row>
    <row r="18" spans="1:6" ht="34.5" thickBot="1" x14ac:dyDescent="0.3">
      <c r="A18" s="76" t="s">
        <v>241</v>
      </c>
      <c r="B18" s="77" t="s">
        <v>242</v>
      </c>
      <c r="C18" s="24"/>
      <c r="D18" s="25"/>
      <c r="E18" s="78"/>
      <c r="F18" s="79" t="s">
        <v>237</v>
      </c>
    </row>
    <row r="19" spans="1:6" x14ac:dyDescent="0.25">
      <c r="A19" s="7" t="s">
        <v>1</v>
      </c>
      <c r="B19" s="8" t="s">
        <v>2</v>
      </c>
      <c r="C19" s="8" t="s">
        <v>3</v>
      </c>
      <c r="D19" s="9" t="s">
        <v>4</v>
      </c>
      <c r="E19" s="10" t="s">
        <v>5</v>
      </c>
      <c r="F19" s="11" t="s">
        <v>6</v>
      </c>
    </row>
    <row r="20" spans="1:6" ht="22.5" x14ac:dyDescent="0.25">
      <c r="A20" s="6" t="s">
        <v>238</v>
      </c>
      <c r="B20" s="51" t="s">
        <v>240</v>
      </c>
      <c r="C20" s="1" t="s">
        <v>47</v>
      </c>
      <c r="D20" s="53">
        <v>5</v>
      </c>
      <c r="E20" s="54"/>
      <c r="F20" s="35">
        <f t="shared" ref="F20:F21" si="0">TRUNC(D20*E20,2)</f>
        <v>0</v>
      </c>
    </row>
    <row r="21" spans="1:6" ht="23.25" thickBot="1" x14ac:dyDescent="0.3">
      <c r="A21" s="6" t="s">
        <v>238</v>
      </c>
      <c r="B21" s="51" t="s">
        <v>240</v>
      </c>
      <c r="C21" s="1" t="s">
        <v>239</v>
      </c>
      <c r="D21" s="53">
        <v>0.5</v>
      </c>
      <c r="E21" s="54"/>
      <c r="F21" s="35">
        <f t="shared" si="0"/>
        <v>0</v>
      </c>
    </row>
    <row r="22" spans="1:6" ht="15.75" thickBot="1" x14ac:dyDescent="0.3">
      <c r="A22" s="18"/>
      <c r="B22" s="19"/>
      <c r="C22" s="19"/>
      <c r="D22" s="20"/>
      <c r="E22" s="56" t="s">
        <v>8</v>
      </c>
      <c r="F22" s="22">
        <f>SUM(F20:F21)</f>
        <v>0</v>
      </c>
    </row>
    <row r="23" spans="1:6" ht="15.75" thickBot="1" x14ac:dyDescent="0.3">
      <c r="A23" s="103"/>
      <c r="B23" s="103"/>
      <c r="D23" s="28"/>
      <c r="E23" s="27"/>
      <c r="F23" s="27"/>
    </row>
    <row r="24" spans="1:6" ht="15.75" thickBot="1" x14ac:dyDescent="0.3">
      <c r="A24" s="29"/>
      <c r="B24" s="30" t="s">
        <v>22</v>
      </c>
    </row>
    <row r="25" spans="1:6" ht="15.75" thickBot="1" x14ac:dyDescent="0.3">
      <c r="A25" s="72"/>
      <c r="B25" s="73" t="s">
        <v>0</v>
      </c>
      <c r="E25" s="74" t="s">
        <v>23</v>
      </c>
      <c r="F25" s="75"/>
    </row>
    <row r="26" spans="1:6" ht="45.75" thickBot="1" x14ac:dyDescent="0.3">
      <c r="A26" s="76" t="s">
        <v>243</v>
      </c>
      <c r="B26" s="77" t="s">
        <v>244</v>
      </c>
      <c r="C26" s="24"/>
      <c r="D26" s="25"/>
      <c r="E26" s="78"/>
      <c r="F26" s="79" t="s">
        <v>237</v>
      </c>
    </row>
    <row r="27" spans="1:6" x14ac:dyDescent="0.25">
      <c r="A27" s="7" t="s">
        <v>1</v>
      </c>
      <c r="B27" s="8" t="s">
        <v>2</v>
      </c>
      <c r="C27" s="8" t="s">
        <v>3</v>
      </c>
      <c r="D27" s="9" t="s">
        <v>4</v>
      </c>
      <c r="E27" s="10" t="s">
        <v>5</v>
      </c>
      <c r="F27" s="11" t="s">
        <v>6</v>
      </c>
    </row>
    <row r="28" spans="1:6" ht="22.5" x14ac:dyDescent="0.25">
      <c r="A28" s="6" t="s">
        <v>245</v>
      </c>
      <c r="B28" s="51" t="s">
        <v>246</v>
      </c>
      <c r="C28" s="1" t="s">
        <v>47</v>
      </c>
      <c r="D28" s="53">
        <v>4</v>
      </c>
      <c r="E28" s="54"/>
      <c r="F28" s="35">
        <f t="shared" ref="F28:F29" si="1">TRUNC(D28*E28,2)</f>
        <v>0</v>
      </c>
    </row>
    <row r="29" spans="1:6" ht="23.25" thickBot="1" x14ac:dyDescent="0.3">
      <c r="A29" s="6" t="s">
        <v>245</v>
      </c>
      <c r="B29" s="51" t="s">
        <v>246</v>
      </c>
      <c r="C29" s="1" t="s">
        <v>239</v>
      </c>
      <c r="D29" s="53">
        <v>0.5</v>
      </c>
      <c r="E29" s="54"/>
      <c r="F29" s="35">
        <f t="shared" si="1"/>
        <v>0</v>
      </c>
    </row>
    <row r="30" spans="1:6" ht="15.75" thickBot="1" x14ac:dyDescent="0.3">
      <c r="A30" s="18"/>
      <c r="B30" s="19"/>
      <c r="C30" s="19"/>
      <c r="D30" s="20"/>
      <c r="E30" s="56" t="s">
        <v>8</v>
      </c>
      <c r="F30" s="22">
        <f>SUM(F28:F29)</f>
        <v>0</v>
      </c>
    </row>
    <row r="31" spans="1:6" ht="15.75" thickBot="1" x14ac:dyDescent="0.3"/>
    <row r="32" spans="1:6" ht="15.75" thickBot="1" x14ac:dyDescent="0.3">
      <c r="A32" s="29"/>
      <c r="B32" s="30" t="s">
        <v>22</v>
      </c>
    </row>
    <row r="33" spans="1:6" ht="15.75" thickBot="1" x14ac:dyDescent="0.3">
      <c r="A33" s="72"/>
      <c r="B33" s="73" t="s">
        <v>0</v>
      </c>
      <c r="E33" s="74" t="s">
        <v>23</v>
      </c>
      <c r="F33" s="75"/>
    </row>
    <row r="34" spans="1:6" ht="45.75" thickBot="1" x14ac:dyDescent="0.3">
      <c r="A34" s="76" t="s">
        <v>247</v>
      </c>
      <c r="B34" s="77" t="s">
        <v>248</v>
      </c>
      <c r="C34" s="24"/>
      <c r="D34" s="25"/>
      <c r="E34" s="78"/>
      <c r="F34" s="79" t="s">
        <v>237</v>
      </c>
    </row>
    <row r="35" spans="1:6" x14ac:dyDescent="0.25">
      <c r="A35" s="7" t="s">
        <v>1</v>
      </c>
      <c r="B35" s="8" t="s">
        <v>2</v>
      </c>
      <c r="C35" s="8" t="s">
        <v>3</v>
      </c>
      <c r="D35" s="9" t="s">
        <v>4</v>
      </c>
      <c r="E35" s="10" t="s">
        <v>5</v>
      </c>
      <c r="F35" s="11" t="s">
        <v>6</v>
      </c>
    </row>
    <row r="36" spans="1:6" ht="22.5" x14ac:dyDescent="0.25">
      <c r="A36" s="6" t="s">
        <v>245</v>
      </c>
      <c r="B36" s="51" t="s">
        <v>246</v>
      </c>
      <c r="C36" s="1" t="s">
        <v>47</v>
      </c>
      <c r="D36" s="53">
        <v>4</v>
      </c>
      <c r="E36" s="54"/>
      <c r="F36" s="35">
        <f t="shared" ref="F36:F37" si="2">TRUNC(D36*E36,2)</f>
        <v>0</v>
      </c>
    </row>
    <row r="37" spans="1:6" ht="23.25" thickBot="1" x14ac:dyDescent="0.3">
      <c r="A37" s="6" t="s">
        <v>245</v>
      </c>
      <c r="B37" s="51" t="s">
        <v>246</v>
      </c>
      <c r="C37" s="1" t="s">
        <v>239</v>
      </c>
      <c r="D37" s="53">
        <v>0.5</v>
      </c>
      <c r="E37" s="54"/>
      <c r="F37" s="35">
        <f t="shared" si="2"/>
        <v>0</v>
      </c>
    </row>
    <row r="38" spans="1:6" ht="15.75" thickBot="1" x14ac:dyDescent="0.3">
      <c r="A38" s="18"/>
      <c r="B38" s="19"/>
      <c r="C38" s="19"/>
      <c r="D38" s="20"/>
      <c r="E38" s="56" t="s">
        <v>8</v>
      </c>
      <c r="F38" s="22">
        <f>SUM(F36:F37)</f>
        <v>0</v>
      </c>
    </row>
    <row r="39" spans="1:6" ht="15.75" thickBot="1" x14ac:dyDescent="0.3"/>
    <row r="40" spans="1:6" ht="15.75" thickBot="1" x14ac:dyDescent="0.3">
      <c r="A40" s="29"/>
      <c r="B40" s="30" t="s">
        <v>22</v>
      </c>
    </row>
    <row r="41" spans="1:6" ht="15.75" thickBot="1" x14ac:dyDescent="0.3">
      <c r="A41" s="72"/>
      <c r="B41" s="73" t="s">
        <v>0</v>
      </c>
      <c r="E41" s="74" t="s">
        <v>23</v>
      </c>
      <c r="F41" s="75"/>
    </row>
    <row r="42" spans="1:6" ht="34.5" thickBot="1" x14ac:dyDescent="0.3">
      <c r="A42" s="76" t="s">
        <v>249</v>
      </c>
      <c r="B42" s="77" t="s">
        <v>250</v>
      </c>
      <c r="C42" s="24"/>
      <c r="D42" s="25"/>
      <c r="E42" s="78"/>
      <c r="F42" s="79" t="s">
        <v>237</v>
      </c>
    </row>
    <row r="43" spans="1:6" x14ac:dyDescent="0.25">
      <c r="A43" s="7" t="s">
        <v>1</v>
      </c>
      <c r="B43" s="8" t="s">
        <v>2</v>
      </c>
      <c r="C43" s="8" t="s">
        <v>3</v>
      </c>
      <c r="D43" s="9" t="s">
        <v>4</v>
      </c>
      <c r="E43" s="10" t="s">
        <v>5</v>
      </c>
      <c r="F43" s="11" t="s">
        <v>6</v>
      </c>
    </row>
    <row r="44" spans="1:6" ht="22.5" x14ac:dyDescent="0.25">
      <c r="A44" s="6" t="s">
        <v>251</v>
      </c>
      <c r="B44" s="51" t="s">
        <v>252</v>
      </c>
      <c r="C44" s="1" t="s">
        <v>47</v>
      </c>
      <c r="D44" s="53">
        <v>3</v>
      </c>
      <c r="E44" s="54"/>
      <c r="F44" s="35">
        <f t="shared" ref="F44:F45" si="3">TRUNC(D44*E44,2)</f>
        <v>0</v>
      </c>
    </row>
    <row r="45" spans="1:6" ht="23.25" thickBot="1" x14ac:dyDescent="0.3">
      <c r="A45" s="6" t="s">
        <v>251</v>
      </c>
      <c r="B45" s="51" t="s">
        <v>252</v>
      </c>
      <c r="C45" s="1" t="s">
        <v>239</v>
      </c>
      <c r="D45" s="53">
        <v>0.5</v>
      </c>
      <c r="E45" s="54"/>
      <c r="F45" s="35">
        <f t="shared" si="3"/>
        <v>0</v>
      </c>
    </row>
    <row r="46" spans="1:6" ht="15.75" thickBot="1" x14ac:dyDescent="0.3">
      <c r="A46" s="18"/>
      <c r="B46" s="19"/>
      <c r="C46" s="19"/>
      <c r="D46" s="20"/>
      <c r="E46" s="56" t="s">
        <v>8</v>
      </c>
      <c r="F46" s="22">
        <f>SUM(F44:F45)</f>
        <v>0</v>
      </c>
    </row>
    <row r="47" spans="1:6" ht="15.75" thickBot="1" x14ac:dyDescent="0.3"/>
    <row r="48" spans="1:6" ht="15.75" thickBot="1" x14ac:dyDescent="0.3">
      <c r="A48" s="29"/>
      <c r="B48" s="30" t="s">
        <v>22</v>
      </c>
    </row>
    <row r="49" spans="1:6" ht="15.75" thickBot="1" x14ac:dyDescent="0.3">
      <c r="A49" s="72"/>
      <c r="B49" s="73" t="s">
        <v>0</v>
      </c>
      <c r="E49" s="74" t="s">
        <v>23</v>
      </c>
      <c r="F49" s="75"/>
    </row>
    <row r="50" spans="1:6" ht="34.5" thickBot="1" x14ac:dyDescent="0.3">
      <c r="A50" s="76" t="s">
        <v>253</v>
      </c>
      <c r="B50" s="77" t="s">
        <v>254</v>
      </c>
      <c r="C50" s="24"/>
      <c r="D50" s="25"/>
      <c r="E50" s="78"/>
      <c r="F50" s="79" t="s">
        <v>237</v>
      </c>
    </row>
    <row r="51" spans="1:6" x14ac:dyDescent="0.25">
      <c r="A51" s="7" t="s">
        <v>1</v>
      </c>
      <c r="B51" s="8" t="s">
        <v>2</v>
      </c>
      <c r="C51" s="8" t="s">
        <v>3</v>
      </c>
      <c r="D51" s="9" t="s">
        <v>4</v>
      </c>
      <c r="E51" s="10" t="s">
        <v>5</v>
      </c>
      <c r="F51" s="11" t="s">
        <v>6</v>
      </c>
    </row>
    <row r="52" spans="1:6" ht="22.5" x14ac:dyDescent="0.25">
      <c r="A52" s="6" t="s">
        <v>251</v>
      </c>
      <c r="B52" s="51" t="s">
        <v>252</v>
      </c>
      <c r="C52" s="1" t="s">
        <v>47</v>
      </c>
      <c r="D52" s="53">
        <v>3</v>
      </c>
      <c r="E52" s="54"/>
      <c r="F52" s="35">
        <f t="shared" ref="F52:F53" si="4">TRUNC(D52*E52,2)</f>
        <v>0</v>
      </c>
    </row>
    <row r="53" spans="1:6" ht="23.25" thickBot="1" x14ac:dyDescent="0.3">
      <c r="A53" s="6" t="s">
        <v>251</v>
      </c>
      <c r="B53" s="51" t="s">
        <v>252</v>
      </c>
      <c r="C53" s="1" t="s">
        <v>239</v>
      </c>
      <c r="D53" s="53">
        <v>0.5</v>
      </c>
      <c r="E53" s="54"/>
      <c r="F53" s="35">
        <f t="shared" si="4"/>
        <v>0</v>
      </c>
    </row>
    <row r="54" spans="1:6" ht="15.75" thickBot="1" x14ac:dyDescent="0.3">
      <c r="A54" s="18"/>
      <c r="B54" s="19"/>
      <c r="C54" s="19"/>
      <c r="D54" s="20"/>
      <c r="E54" s="56" t="s">
        <v>8</v>
      </c>
      <c r="F54" s="22">
        <f>SUM(F52:F53)</f>
        <v>0</v>
      </c>
    </row>
    <row r="55" spans="1:6" ht="15.75" thickBot="1" x14ac:dyDescent="0.3"/>
    <row r="56" spans="1:6" ht="15.75" thickBot="1" x14ac:dyDescent="0.3">
      <c r="A56" s="29"/>
      <c r="B56" s="30" t="s">
        <v>22</v>
      </c>
    </row>
    <row r="57" spans="1:6" ht="15.75" thickBot="1" x14ac:dyDescent="0.3">
      <c r="A57" s="72"/>
      <c r="B57" s="73" t="s">
        <v>0</v>
      </c>
      <c r="E57" s="74" t="s">
        <v>23</v>
      </c>
      <c r="F57" s="75"/>
    </row>
    <row r="58" spans="1:6" ht="15.75" thickBot="1" x14ac:dyDescent="0.3">
      <c r="A58" s="76" t="s">
        <v>255</v>
      </c>
      <c r="B58" s="77" t="s">
        <v>256</v>
      </c>
      <c r="C58" s="24"/>
      <c r="D58" s="25"/>
      <c r="E58" s="78"/>
      <c r="F58" s="79" t="s">
        <v>158</v>
      </c>
    </row>
    <row r="59" spans="1:6" x14ac:dyDescent="0.25">
      <c r="A59" s="7" t="s">
        <v>1</v>
      </c>
      <c r="B59" s="8" t="s">
        <v>2</v>
      </c>
      <c r="C59" s="8" t="s">
        <v>3</v>
      </c>
      <c r="D59" s="9" t="s">
        <v>4</v>
      </c>
      <c r="E59" s="10" t="s">
        <v>5</v>
      </c>
      <c r="F59" s="11" t="s">
        <v>6</v>
      </c>
    </row>
    <row r="60" spans="1:6" ht="22.5" x14ac:dyDescent="0.25">
      <c r="A60" s="6" t="s">
        <v>257</v>
      </c>
      <c r="B60" s="51" t="s">
        <v>258</v>
      </c>
      <c r="C60" s="1" t="s">
        <v>47</v>
      </c>
      <c r="D60" s="53">
        <v>2</v>
      </c>
      <c r="E60" s="54"/>
      <c r="F60" s="35">
        <f t="shared" ref="F60:F61" si="5">TRUNC(D60*E60,2)</f>
        <v>0</v>
      </c>
    </row>
    <row r="61" spans="1:6" ht="23.25" thickBot="1" x14ac:dyDescent="0.3">
      <c r="A61" s="6" t="s">
        <v>257</v>
      </c>
      <c r="B61" s="51" t="s">
        <v>258</v>
      </c>
      <c r="C61" s="1" t="s">
        <v>239</v>
      </c>
      <c r="D61" s="53">
        <v>0.5</v>
      </c>
      <c r="E61" s="54"/>
      <c r="F61" s="35">
        <f t="shared" si="5"/>
        <v>0</v>
      </c>
    </row>
    <row r="62" spans="1:6" ht="15.75" thickBot="1" x14ac:dyDescent="0.3">
      <c r="A62" s="18"/>
      <c r="B62" s="19"/>
      <c r="C62" s="19"/>
      <c r="D62" s="20"/>
      <c r="E62" s="56" t="s">
        <v>8</v>
      </c>
      <c r="F62" s="22">
        <f>SUM(F60:F61)</f>
        <v>0</v>
      </c>
    </row>
    <row r="63" spans="1:6" ht="15.75" thickBot="1" x14ac:dyDescent="0.3"/>
    <row r="64" spans="1:6" ht="15.75" thickBot="1" x14ac:dyDescent="0.3">
      <c r="A64" s="29"/>
      <c r="B64" s="30" t="s">
        <v>22</v>
      </c>
    </row>
    <row r="65" spans="1:6" ht="15.75" thickBot="1" x14ac:dyDescent="0.3">
      <c r="A65" s="72"/>
      <c r="B65" s="73" t="s">
        <v>0</v>
      </c>
      <c r="E65" s="74" t="s">
        <v>23</v>
      </c>
      <c r="F65" s="75"/>
    </row>
    <row r="66" spans="1:6" ht="15.75" thickBot="1" x14ac:dyDescent="0.3">
      <c r="A66" s="76" t="s">
        <v>259</v>
      </c>
      <c r="B66" s="77" t="s">
        <v>260</v>
      </c>
      <c r="C66" s="24"/>
      <c r="D66" s="25"/>
      <c r="E66" s="78"/>
      <c r="F66" s="79" t="s">
        <v>158</v>
      </c>
    </row>
    <row r="67" spans="1:6" x14ac:dyDescent="0.25">
      <c r="A67" s="7" t="s">
        <v>1</v>
      </c>
      <c r="B67" s="8" t="s">
        <v>2</v>
      </c>
      <c r="C67" s="8" t="s">
        <v>3</v>
      </c>
      <c r="D67" s="9" t="s">
        <v>4</v>
      </c>
      <c r="E67" s="10" t="s">
        <v>5</v>
      </c>
      <c r="F67" s="11" t="s">
        <v>6</v>
      </c>
    </row>
    <row r="68" spans="1:6" ht="22.5" x14ac:dyDescent="0.25">
      <c r="A68" s="6" t="s">
        <v>257</v>
      </c>
      <c r="B68" s="51" t="s">
        <v>258</v>
      </c>
      <c r="C68" s="1" t="s">
        <v>47</v>
      </c>
      <c r="D68" s="53">
        <v>2</v>
      </c>
      <c r="E68" s="54"/>
      <c r="F68" s="35">
        <f t="shared" ref="F68:F69" si="6">TRUNC(D68*E68,2)</f>
        <v>0</v>
      </c>
    </row>
    <row r="69" spans="1:6" ht="23.25" thickBot="1" x14ac:dyDescent="0.3">
      <c r="A69" s="6" t="s">
        <v>257</v>
      </c>
      <c r="B69" s="51" t="s">
        <v>258</v>
      </c>
      <c r="C69" s="1" t="s">
        <v>239</v>
      </c>
      <c r="D69" s="53">
        <v>0.5</v>
      </c>
      <c r="E69" s="54"/>
      <c r="F69" s="35">
        <f t="shared" si="6"/>
        <v>0</v>
      </c>
    </row>
    <row r="70" spans="1:6" ht="15.75" thickBot="1" x14ac:dyDescent="0.3">
      <c r="A70" s="18"/>
      <c r="B70" s="19"/>
      <c r="C70" s="19"/>
      <c r="D70" s="20"/>
      <c r="E70" s="56" t="s">
        <v>8</v>
      </c>
      <c r="F70" s="22">
        <f>SUM(F68:F69)</f>
        <v>0</v>
      </c>
    </row>
    <row r="71" spans="1:6" ht="15.75" thickBot="1" x14ac:dyDescent="0.3"/>
    <row r="72" spans="1:6" ht="15.75" thickBot="1" x14ac:dyDescent="0.3">
      <c r="A72" s="29"/>
      <c r="B72" s="30" t="s">
        <v>22</v>
      </c>
    </row>
    <row r="73" spans="1:6" ht="15.75" thickBot="1" x14ac:dyDescent="0.3">
      <c r="A73" s="72"/>
      <c r="B73" s="73" t="s">
        <v>0</v>
      </c>
      <c r="E73" s="74" t="s">
        <v>23</v>
      </c>
      <c r="F73" s="75"/>
    </row>
    <row r="74" spans="1:6" ht="25.5" customHeight="1" thickBot="1" x14ac:dyDescent="0.3">
      <c r="A74" s="76" t="s">
        <v>261</v>
      </c>
      <c r="B74" s="77" t="s">
        <v>262</v>
      </c>
      <c r="C74" s="24"/>
      <c r="D74" s="25"/>
      <c r="E74" s="78"/>
      <c r="F74" s="79" t="s">
        <v>237</v>
      </c>
    </row>
    <row r="75" spans="1:6" x14ac:dyDescent="0.25">
      <c r="A75" s="7" t="s">
        <v>1</v>
      </c>
      <c r="B75" s="8" t="s">
        <v>2</v>
      </c>
      <c r="C75" s="8" t="s">
        <v>3</v>
      </c>
      <c r="D75" s="9" t="s">
        <v>4</v>
      </c>
      <c r="E75" s="10" t="s">
        <v>5</v>
      </c>
      <c r="F75" s="11" t="s">
        <v>6</v>
      </c>
    </row>
    <row r="76" spans="1:6" ht="22.5" x14ac:dyDescent="0.25">
      <c r="A76" s="6" t="s">
        <v>251</v>
      </c>
      <c r="B76" s="51" t="s">
        <v>252</v>
      </c>
      <c r="C76" s="1" t="s">
        <v>47</v>
      </c>
      <c r="D76" s="53">
        <v>3</v>
      </c>
      <c r="E76" s="54"/>
      <c r="F76" s="35">
        <f t="shared" ref="F76:F77" si="7">TRUNC(D76*E76,2)</f>
        <v>0</v>
      </c>
    </row>
    <row r="77" spans="1:6" ht="23.25" thickBot="1" x14ac:dyDescent="0.3">
      <c r="A77" s="6" t="s">
        <v>251</v>
      </c>
      <c r="B77" s="51" t="s">
        <v>252</v>
      </c>
      <c r="C77" s="1" t="s">
        <v>239</v>
      </c>
      <c r="D77" s="53">
        <v>0.5</v>
      </c>
      <c r="E77" s="54"/>
      <c r="F77" s="35">
        <f t="shared" si="7"/>
        <v>0</v>
      </c>
    </row>
    <row r="78" spans="1:6" ht="15.75" thickBot="1" x14ac:dyDescent="0.3">
      <c r="A78" s="18"/>
      <c r="B78" s="19"/>
      <c r="C78" s="19"/>
      <c r="D78" s="20"/>
      <c r="E78" s="56" t="s">
        <v>8</v>
      </c>
      <c r="F78" s="22">
        <f>SUM(F76:F77)</f>
        <v>0</v>
      </c>
    </row>
    <row r="79" spans="1:6" ht="15.75" thickBot="1" x14ac:dyDescent="0.3"/>
    <row r="80" spans="1:6" ht="15.75" thickBot="1" x14ac:dyDescent="0.3">
      <c r="A80" s="29"/>
      <c r="B80" s="30" t="s">
        <v>22</v>
      </c>
      <c r="F80" s="91"/>
    </row>
    <row r="81" spans="1:6" ht="15.75" thickBot="1" x14ac:dyDescent="0.3">
      <c r="A81" s="72"/>
      <c r="B81" s="73" t="s">
        <v>0</v>
      </c>
      <c r="E81" s="74" t="s">
        <v>23</v>
      </c>
      <c r="F81" s="75"/>
    </row>
    <row r="82" spans="1:6" ht="34.5" thickBot="1" x14ac:dyDescent="0.3">
      <c r="A82" s="76" t="s">
        <v>263</v>
      </c>
      <c r="B82" s="77" t="s">
        <v>264</v>
      </c>
      <c r="C82" s="24"/>
      <c r="D82" s="25"/>
      <c r="E82" s="78"/>
      <c r="F82" s="79" t="s">
        <v>237</v>
      </c>
    </row>
    <row r="83" spans="1:6" x14ac:dyDescent="0.25">
      <c r="A83" s="7" t="s">
        <v>1</v>
      </c>
      <c r="B83" s="8" t="s">
        <v>2</v>
      </c>
      <c r="C83" s="8" t="s">
        <v>3</v>
      </c>
      <c r="D83" s="9" t="s">
        <v>4</v>
      </c>
      <c r="E83" s="10" t="s">
        <v>5</v>
      </c>
      <c r="F83" s="11" t="s">
        <v>6</v>
      </c>
    </row>
    <row r="84" spans="1:6" ht="22.5" x14ac:dyDescent="0.25">
      <c r="A84" s="6" t="s">
        <v>238</v>
      </c>
      <c r="B84" s="51" t="s">
        <v>240</v>
      </c>
      <c r="C84" s="1" t="s">
        <v>47</v>
      </c>
      <c r="D84" s="53">
        <v>5</v>
      </c>
      <c r="E84" s="54"/>
      <c r="F84" s="35">
        <f t="shared" ref="F84:F85" si="8">TRUNC(D84*E84,2)</f>
        <v>0</v>
      </c>
    </row>
    <row r="85" spans="1:6" ht="23.25" thickBot="1" x14ac:dyDescent="0.3">
      <c r="A85" s="6" t="s">
        <v>238</v>
      </c>
      <c r="B85" s="51" t="s">
        <v>240</v>
      </c>
      <c r="C85" s="1" t="s">
        <v>239</v>
      </c>
      <c r="D85" s="53">
        <v>0.5</v>
      </c>
      <c r="E85" s="54"/>
      <c r="F85" s="35">
        <f t="shared" si="8"/>
        <v>0</v>
      </c>
    </row>
    <row r="86" spans="1:6" ht="15.75" thickBot="1" x14ac:dyDescent="0.3">
      <c r="A86" s="18"/>
      <c r="B86" s="19"/>
      <c r="C86" s="19"/>
      <c r="D86" s="20"/>
      <c r="E86" s="56" t="s">
        <v>8</v>
      </c>
      <c r="F86" s="22">
        <f>SUM(F84:F85)</f>
        <v>0</v>
      </c>
    </row>
    <row r="87" spans="1:6" ht="15.75" thickBot="1" x14ac:dyDescent="0.3"/>
    <row r="88" spans="1:6" ht="15.75" thickBot="1" x14ac:dyDescent="0.3">
      <c r="A88" s="29"/>
      <c r="B88" s="30" t="s">
        <v>22</v>
      </c>
      <c r="F88" s="92">
        <v>100947</v>
      </c>
    </row>
    <row r="89" spans="1:6" ht="15.75" thickBot="1" x14ac:dyDescent="0.3">
      <c r="A89" s="72"/>
      <c r="B89" s="73" t="s">
        <v>0</v>
      </c>
      <c r="E89" s="74" t="s">
        <v>23</v>
      </c>
      <c r="F89" s="75"/>
    </row>
    <row r="90" spans="1:6" ht="23.25" thickBot="1" x14ac:dyDescent="0.3">
      <c r="A90" s="76" t="s">
        <v>192</v>
      </c>
      <c r="B90" s="77" t="s">
        <v>265</v>
      </c>
      <c r="C90" s="24"/>
      <c r="D90" s="25"/>
      <c r="E90" s="78"/>
      <c r="F90" s="79" t="s">
        <v>266</v>
      </c>
    </row>
    <row r="91" spans="1:6" x14ac:dyDescent="0.25">
      <c r="A91" s="7" t="s">
        <v>1</v>
      </c>
      <c r="B91" s="8" t="s">
        <v>2</v>
      </c>
      <c r="C91" s="8" t="s">
        <v>3</v>
      </c>
      <c r="D91" s="9" t="s">
        <v>4</v>
      </c>
      <c r="E91" s="10" t="s">
        <v>5</v>
      </c>
      <c r="F91" s="11" t="s">
        <v>6</v>
      </c>
    </row>
    <row r="92" spans="1:6" ht="22.5" x14ac:dyDescent="0.25">
      <c r="A92" s="6" t="s">
        <v>174</v>
      </c>
      <c r="B92" s="51" t="s">
        <v>176</v>
      </c>
      <c r="C92" s="1" t="s">
        <v>47</v>
      </c>
      <c r="D92" s="53">
        <v>1.7860999999999998E-2</v>
      </c>
      <c r="E92" s="54"/>
      <c r="F92" s="35">
        <f t="shared" ref="F92:F93" si="9">TRUNC(D92*E92,2)</f>
        <v>0</v>
      </c>
    </row>
    <row r="93" spans="1:6" ht="23.25" thickBot="1" x14ac:dyDescent="0.3">
      <c r="A93" s="6" t="s">
        <v>174</v>
      </c>
      <c r="B93" s="51" t="s">
        <v>176</v>
      </c>
      <c r="C93" s="1" t="s">
        <v>239</v>
      </c>
      <c r="D93" s="53">
        <v>7.6819999999999996E-3</v>
      </c>
      <c r="E93" s="54"/>
      <c r="F93" s="35">
        <f t="shared" si="9"/>
        <v>0</v>
      </c>
    </row>
    <row r="94" spans="1:6" ht="15.75" thickBot="1" x14ac:dyDescent="0.3">
      <c r="A94" s="18"/>
      <c r="B94" s="19"/>
      <c r="C94" s="19"/>
      <c r="D94" s="20"/>
      <c r="E94" s="56" t="s">
        <v>8</v>
      </c>
      <c r="F94" s="22">
        <f>SUM(F92:F93)</f>
        <v>0</v>
      </c>
    </row>
    <row r="95" spans="1:6" ht="15.75" thickBot="1" x14ac:dyDescent="0.3"/>
    <row r="96" spans="1:6" ht="15.75" thickBot="1" x14ac:dyDescent="0.3">
      <c r="A96" s="29"/>
      <c r="B96" s="30" t="s">
        <v>22</v>
      </c>
      <c r="F96" s="92">
        <v>100947</v>
      </c>
    </row>
    <row r="97" spans="1:6" ht="15.75" thickBot="1" x14ac:dyDescent="0.3">
      <c r="A97" s="72"/>
      <c r="B97" s="73" t="s">
        <v>0</v>
      </c>
      <c r="E97" s="74" t="s">
        <v>23</v>
      </c>
      <c r="F97" s="75"/>
    </row>
    <row r="98" spans="1:6" ht="23.25" thickBot="1" x14ac:dyDescent="0.3">
      <c r="A98" s="76" t="s">
        <v>267</v>
      </c>
      <c r="B98" s="77" t="s">
        <v>268</v>
      </c>
      <c r="C98" s="24"/>
      <c r="D98" s="25"/>
      <c r="E98" s="78"/>
      <c r="F98" s="79" t="s">
        <v>266</v>
      </c>
    </row>
    <row r="99" spans="1:6" x14ac:dyDescent="0.25">
      <c r="A99" s="7" t="s">
        <v>1</v>
      </c>
      <c r="B99" s="8" t="s">
        <v>2</v>
      </c>
      <c r="C99" s="8" t="s">
        <v>3</v>
      </c>
      <c r="D99" s="9" t="s">
        <v>4</v>
      </c>
      <c r="E99" s="10" t="s">
        <v>5</v>
      </c>
      <c r="F99" s="11" t="s">
        <v>6</v>
      </c>
    </row>
    <row r="100" spans="1:6" ht="22.5" x14ac:dyDescent="0.25">
      <c r="A100" s="6" t="s">
        <v>251</v>
      </c>
      <c r="B100" s="51" t="s">
        <v>252</v>
      </c>
      <c r="C100" s="1" t="s">
        <v>47</v>
      </c>
      <c r="D100" s="53">
        <v>6.0115291782879207E-3</v>
      </c>
      <c r="E100" s="54"/>
      <c r="F100" s="35">
        <f>TRUNC(D100*E100,2)</f>
        <v>0</v>
      </c>
    </row>
    <row r="101" spans="1:6" ht="23.25" thickBot="1" x14ac:dyDescent="0.3">
      <c r="A101" s="6" t="s">
        <v>251</v>
      </c>
      <c r="B101" s="51" t="s">
        <v>252</v>
      </c>
      <c r="C101" s="1" t="s">
        <v>239</v>
      </c>
      <c r="D101" s="53">
        <v>2.5856039476507189E-3</v>
      </c>
      <c r="E101" s="54"/>
      <c r="F101" s="35">
        <f t="shared" ref="F101" si="10">TRUNC(D101*E101,2)</f>
        <v>0</v>
      </c>
    </row>
    <row r="102" spans="1:6" ht="15.75" thickBot="1" x14ac:dyDescent="0.3">
      <c r="A102" s="18"/>
      <c r="B102" s="19"/>
      <c r="C102" s="19"/>
      <c r="D102" s="20"/>
      <c r="E102" s="56" t="s">
        <v>8</v>
      </c>
      <c r="F102" s="22">
        <f>SUM(F100:F101)</f>
        <v>0</v>
      </c>
    </row>
    <row r="103" spans="1:6" ht="15.75" thickBot="1" x14ac:dyDescent="0.3"/>
    <row r="104" spans="1:6" ht="15.75" thickBot="1" x14ac:dyDescent="0.3">
      <c r="A104" s="29"/>
      <c r="B104" s="30" t="s">
        <v>22</v>
      </c>
      <c r="F104" s="104">
        <v>5914622</v>
      </c>
    </row>
    <row r="105" spans="1:6" ht="15.75" thickBot="1" x14ac:dyDescent="0.3">
      <c r="A105" s="72"/>
      <c r="B105" s="73" t="s">
        <v>0</v>
      </c>
      <c r="E105" s="74" t="s">
        <v>23</v>
      </c>
      <c r="F105" s="75"/>
    </row>
    <row r="106" spans="1:6" ht="23.25" thickBot="1" x14ac:dyDescent="0.3">
      <c r="A106" s="76" t="s">
        <v>269</v>
      </c>
      <c r="B106" s="77" t="s">
        <v>270</v>
      </c>
      <c r="C106" s="24"/>
      <c r="D106" s="25"/>
      <c r="E106" s="78"/>
      <c r="F106" s="79" t="s">
        <v>266</v>
      </c>
    </row>
    <row r="107" spans="1:6" x14ac:dyDescent="0.25">
      <c r="A107" s="7" t="s">
        <v>1</v>
      </c>
      <c r="B107" s="8" t="s">
        <v>2</v>
      </c>
      <c r="C107" s="8" t="s">
        <v>3</v>
      </c>
      <c r="D107" s="9" t="s">
        <v>4</v>
      </c>
      <c r="E107" s="10" t="s">
        <v>5</v>
      </c>
      <c r="F107" s="11" t="s">
        <v>6</v>
      </c>
    </row>
    <row r="108" spans="1:6" ht="23.25" thickBot="1" x14ac:dyDescent="0.3">
      <c r="A108" s="6" t="s">
        <v>271</v>
      </c>
      <c r="B108" s="51" t="s">
        <v>272</v>
      </c>
      <c r="C108" s="1" t="s">
        <v>47</v>
      </c>
      <c r="D108" s="53">
        <f>1/149.4</f>
        <v>6.6934404283801874E-3</v>
      </c>
      <c r="E108" s="54"/>
      <c r="F108" s="35">
        <f>TRUNC(D108*E108,2)</f>
        <v>0</v>
      </c>
    </row>
    <row r="109" spans="1:6" ht="15.75" thickBot="1" x14ac:dyDescent="0.3">
      <c r="A109" s="18"/>
      <c r="B109" s="19"/>
      <c r="C109" s="19"/>
      <c r="D109" s="20"/>
      <c r="E109" s="56" t="s">
        <v>8</v>
      </c>
      <c r="F109" s="22">
        <f>SUM(F108:F108)</f>
        <v>0</v>
      </c>
    </row>
    <row r="110" spans="1:6" ht="15.75" thickBot="1" x14ac:dyDescent="0.3"/>
    <row r="111" spans="1:6" ht="15.75" thickBot="1" x14ac:dyDescent="0.3">
      <c r="A111" s="29"/>
      <c r="B111" s="30" t="s">
        <v>22</v>
      </c>
      <c r="F111" s="92">
        <v>100941</v>
      </c>
    </row>
    <row r="112" spans="1:6" ht="15.75" thickBot="1" x14ac:dyDescent="0.3">
      <c r="A112" s="72"/>
      <c r="B112" s="73" t="s">
        <v>0</v>
      </c>
      <c r="E112" s="74" t="s">
        <v>23</v>
      </c>
      <c r="F112" s="75"/>
    </row>
    <row r="113" spans="1:6" ht="23.25" thickBot="1" x14ac:dyDescent="0.3">
      <c r="A113" s="76" t="s">
        <v>273</v>
      </c>
      <c r="B113" s="77" t="s">
        <v>274</v>
      </c>
      <c r="C113" s="24"/>
      <c r="D113" s="25"/>
      <c r="E113" s="78"/>
      <c r="F113" s="79" t="s">
        <v>181</v>
      </c>
    </row>
    <row r="114" spans="1:6" x14ac:dyDescent="0.25">
      <c r="A114" s="7" t="s">
        <v>1</v>
      </c>
      <c r="B114" s="8" t="s">
        <v>2</v>
      </c>
      <c r="C114" s="8" t="s">
        <v>3</v>
      </c>
      <c r="D114" s="9" t="s">
        <v>4</v>
      </c>
      <c r="E114" s="10" t="s">
        <v>5</v>
      </c>
      <c r="F114" s="11" t="s">
        <v>6</v>
      </c>
    </row>
    <row r="115" spans="1:6" x14ac:dyDescent="0.25">
      <c r="A115" s="6" t="s">
        <v>275</v>
      </c>
      <c r="B115" s="51" t="s">
        <v>276</v>
      </c>
      <c r="C115" s="1" t="s">
        <v>47</v>
      </c>
      <c r="D115" s="53">
        <f>0.700251889168766/92.31</f>
        <v>7.5858724858494852E-3</v>
      </c>
      <c r="E115" s="54"/>
      <c r="F115" s="35">
        <f t="shared" ref="F115:F116" si="11">TRUNC(D115*E115,2)</f>
        <v>0</v>
      </c>
    </row>
    <row r="116" spans="1:6" ht="15.75" thickBot="1" x14ac:dyDescent="0.3">
      <c r="A116" s="6" t="s">
        <v>275</v>
      </c>
      <c r="B116" s="51" t="s">
        <v>276</v>
      </c>
      <c r="C116" s="1" t="s">
        <v>239</v>
      </c>
      <c r="D116" s="53">
        <f>0.299748110831234/92.31</f>
        <v>3.2471900209211785E-3</v>
      </c>
      <c r="E116" s="54"/>
      <c r="F116" s="35">
        <f t="shared" si="11"/>
        <v>0</v>
      </c>
    </row>
    <row r="117" spans="1:6" ht="15.75" thickBot="1" x14ac:dyDescent="0.3">
      <c r="A117" s="18"/>
      <c r="B117" s="19"/>
      <c r="C117" s="19"/>
      <c r="D117" s="20"/>
      <c r="E117" s="56" t="s">
        <v>8</v>
      </c>
      <c r="F117" s="22">
        <f>SUM(F115:F116)</f>
        <v>0</v>
      </c>
    </row>
    <row r="118" spans="1:6" ht="15.75" thickBot="1" x14ac:dyDescent="0.3"/>
    <row r="119" spans="1:6" ht="15.75" thickBot="1" x14ac:dyDescent="0.3">
      <c r="A119" s="29"/>
      <c r="B119" s="30" t="s">
        <v>22</v>
      </c>
      <c r="F119" s="92">
        <v>100941</v>
      </c>
    </row>
    <row r="120" spans="1:6" ht="15.75" thickBot="1" x14ac:dyDescent="0.3">
      <c r="A120" s="72"/>
      <c r="B120" s="73" t="s">
        <v>0</v>
      </c>
      <c r="E120" s="74" t="s">
        <v>23</v>
      </c>
      <c r="F120" s="75"/>
    </row>
    <row r="121" spans="1:6" ht="34.5" thickBot="1" x14ac:dyDescent="0.3">
      <c r="A121" s="76" t="s">
        <v>277</v>
      </c>
      <c r="B121" s="77" t="s">
        <v>278</v>
      </c>
      <c r="C121" s="24"/>
      <c r="D121" s="25"/>
      <c r="E121" s="78"/>
      <c r="F121" s="79" t="s">
        <v>181</v>
      </c>
    </row>
    <row r="122" spans="1:6" x14ac:dyDescent="0.25">
      <c r="A122" s="7" t="s">
        <v>1</v>
      </c>
      <c r="B122" s="8" t="s">
        <v>2</v>
      </c>
      <c r="C122" s="8" t="s">
        <v>3</v>
      </c>
      <c r="D122" s="9" t="s">
        <v>4</v>
      </c>
      <c r="E122" s="10" t="s">
        <v>5</v>
      </c>
      <c r="F122" s="11" t="s">
        <v>6</v>
      </c>
    </row>
    <row r="123" spans="1:6" x14ac:dyDescent="0.25">
      <c r="A123" s="6" t="s">
        <v>275</v>
      </c>
      <c r="B123" s="51" t="s">
        <v>276</v>
      </c>
      <c r="C123" s="1" t="s">
        <v>47</v>
      </c>
      <c r="D123" s="53">
        <f>0.700251889168766/75</f>
        <v>9.3366918555835461E-3</v>
      </c>
      <c r="E123" s="54"/>
      <c r="F123" s="35">
        <f t="shared" ref="F123:F124" si="12">TRUNC(D123*E123,2)</f>
        <v>0</v>
      </c>
    </row>
    <row r="124" spans="1:6" ht="15.75" thickBot="1" x14ac:dyDescent="0.3">
      <c r="A124" s="6" t="s">
        <v>275</v>
      </c>
      <c r="B124" s="51" t="s">
        <v>276</v>
      </c>
      <c r="C124" s="1" t="s">
        <v>239</v>
      </c>
      <c r="D124" s="53">
        <f>0.299748110831234/75</f>
        <v>3.9966414777497863E-3</v>
      </c>
      <c r="E124" s="54"/>
      <c r="F124" s="35">
        <f t="shared" si="12"/>
        <v>0</v>
      </c>
    </row>
    <row r="125" spans="1:6" ht="15.75" thickBot="1" x14ac:dyDescent="0.3">
      <c r="A125" s="18"/>
      <c r="B125" s="19"/>
      <c r="C125" s="19"/>
      <c r="D125" s="20"/>
      <c r="E125" s="56" t="s">
        <v>8</v>
      </c>
      <c r="F125" s="22">
        <f>SUM(F123:F124)</f>
        <v>0</v>
      </c>
    </row>
    <row r="126" spans="1:6" ht="15.75" thickBot="1" x14ac:dyDescent="0.3"/>
    <row r="127" spans="1:6" ht="15.75" thickBot="1" x14ac:dyDescent="0.3">
      <c r="A127" s="29"/>
      <c r="B127" s="30" t="s">
        <v>22</v>
      </c>
      <c r="F127" s="92">
        <v>100941</v>
      </c>
    </row>
    <row r="128" spans="1:6" ht="15.75" thickBot="1" x14ac:dyDescent="0.3">
      <c r="A128" s="72"/>
      <c r="B128" s="73" t="s">
        <v>0</v>
      </c>
      <c r="E128" s="74" t="s">
        <v>23</v>
      </c>
      <c r="F128" s="75"/>
    </row>
    <row r="129" spans="1:6" ht="34.5" thickBot="1" x14ac:dyDescent="0.3">
      <c r="A129" s="76" t="s">
        <v>279</v>
      </c>
      <c r="B129" s="77" t="s">
        <v>280</v>
      </c>
      <c r="C129" s="24"/>
      <c r="D129" s="25"/>
      <c r="E129" s="78"/>
      <c r="F129" s="79" t="s">
        <v>181</v>
      </c>
    </row>
    <row r="130" spans="1:6" x14ac:dyDescent="0.25">
      <c r="A130" s="7" t="s">
        <v>1</v>
      </c>
      <c r="B130" s="8" t="s">
        <v>2</v>
      </c>
      <c r="C130" s="8" t="s">
        <v>3</v>
      </c>
      <c r="D130" s="9" t="s">
        <v>4</v>
      </c>
      <c r="E130" s="10" t="s">
        <v>5</v>
      </c>
      <c r="F130" s="11" t="s">
        <v>6</v>
      </c>
    </row>
    <row r="131" spans="1:6" x14ac:dyDescent="0.25">
      <c r="A131" s="6" t="s">
        <v>275</v>
      </c>
      <c r="B131" s="51" t="s">
        <v>276</v>
      </c>
      <c r="C131" s="1" t="s">
        <v>47</v>
      </c>
      <c r="D131" s="53">
        <f>0.700251889168766/30</f>
        <v>2.3341729638958867E-2</v>
      </c>
      <c r="E131" s="54"/>
      <c r="F131" s="35">
        <f t="shared" ref="F131:F132" si="13">TRUNC(D131*E131,2)</f>
        <v>0</v>
      </c>
    </row>
    <row r="132" spans="1:6" ht="15.75" thickBot="1" x14ac:dyDescent="0.3">
      <c r="A132" s="6" t="s">
        <v>275</v>
      </c>
      <c r="B132" s="51" t="s">
        <v>276</v>
      </c>
      <c r="C132" s="1" t="s">
        <v>239</v>
      </c>
      <c r="D132" s="53">
        <f>0.299748110831234/30</f>
        <v>9.9916036943744659E-3</v>
      </c>
      <c r="E132" s="54"/>
      <c r="F132" s="35">
        <f t="shared" si="13"/>
        <v>0</v>
      </c>
    </row>
    <row r="133" spans="1:6" ht="15.75" thickBot="1" x14ac:dyDescent="0.3">
      <c r="A133" s="18"/>
      <c r="B133" s="19"/>
      <c r="C133" s="19"/>
      <c r="D133" s="20"/>
      <c r="E133" s="56" t="s">
        <v>8</v>
      </c>
      <c r="F133" s="22">
        <f>SUM(F131:F132)</f>
        <v>0</v>
      </c>
    </row>
    <row r="134" spans="1:6" ht="15.75" thickBot="1" x14ac:dyDescent="0.3"/>
    <row r="135" spans="1:6" ht="15.75" thickBot="1" x14ac:dyDescent="0.3">
      <c r="A135" s="29"/>
      <c r="B135" s="30" t="s">
        <v>22</v>
      </c>
      <c r="F135" s="92">
        <v>100941</v>
      </c>
    </row>
    <row r="136" spans="1:6" ht="15.75" thickBot="1" x14ac:dyDescent="0.3">
      <c r="A136" s="72"/>
      <c r="B136" s="73" t="s">
        <v>0</v>
      </c>
      <c r="E136" s="74" t="s">
        <v>23</v>
      </c>
      <c r="F136" s="75"/>
    </row>
    <row r="137" spans="1:6" ht="34.5" thickBot="1" x14ac:dyDescent="0.3">
      <c r="A137" s="76" t="s">
        <v>281</v>
      </c>
      <c r="B137" s="77" t="s">
        <v>282</v>
      </c>
      <c r="C137" s="24"/>
      <c r="D137" s="25"/>
      <c r="E137" s="78"/>
      <c r="F137" s="79" t="s">
        <v>181</v>
      </c>
    </row>
    <row r="138" spans="1:6" x14ac:dyDescent="0.25">
      <c r="A138" s="7" t="s">
        <v>1</v>
      </c>
      <c r="B138" s="8" t="s">
        <v>2</v>
      </c>
      <c r="C138" s="8" t="s">
        <v>3</v>
      </c>
      <c r="D138" s="9" t="s">
        <v>4</v>
      </c>
      <c r="E138" s="10" t="s">
        <v>5</v>
      </c>
      <c r="F138" s="11" t="s">
        <v>6</v>
      </c>
    </row>
    <row r="139" spans="1:6" x14ac:dyDescent="0.25">
      <c r="A139" s="6" t="s">
        <v>275</v>
      </c>
      <c r="B139" s="51" t="s">
        <v>276</v>
      </c>
      <c r="C139" s="1" t="s">
        <v>47</v>
      </c>
      <c r="D139" s="53">
        <f>0.700251889168766/17.14</f>
        <v>4.08548360075126E-2</v>
      </c>
      <c r="E139" s="54"/>
      <c r="F139" s="35">
        <f t="shared" ref="F139:F140" si="14">TRUNC(D139*E139,2)</f>
        <v>0</v>
      </c>
    </row>
    <row r="140" spans="1:6" ht="15.75" thickBot="1" x14ac:dyDescent="0.3">
      <c r="A140" s="6" t="s">
        <v>275</v>
      </c>
      <c r="B140" s="51" t="s">
        <v>276</v>
      </c>
      <c r="C140" s="1" t="s">
        <v>239</v>
      </c>
      <c r="D140" s="53">
        <f>0.299748110831234/17.14</f>
        <v>1.748822116868343E-2</v>
      </c>
      <c r="E140" s="54"/>
      <c r="F140" s="35">
        <f t="shared" si="14"/>
        <v>0</v>
      </c>
    </row>
    <row r="141" spans="1:6" ht="15.75" thickBot="1" x14ac:dyDescent="0.3">
      <c r="A141" s="18"/>
      <c r="B141" s="19"/>
      <c r="C141" s="19"/>
      <c r="D141" s="20"/>
      <c r="E141" s="56" t="s">
        <v>8</v>
      </c>
      <c r="F141" s="22">
        <f>SUM(F139:F140)</f>
        <v>0</v>
      </c>
    </row>
    <row r="142" spans="1:6" ht="15.75" thickBot="1" x14ac:dyDescent="0.3"/>
    <row r="143" spans="1:6" ht="15.75" thickBot="1" x14ac:dyDescent="0.3">
      <c r="A143" s="29"/>
      <c r="B143" s="30" t="s">
        <v>22</v>
      </c>
      <c r="F143" s="92">
        <v>100941</v>
      </c>
    </row>
    <row r="144" spans="1:6" ht="15.75" thickBot="1" x14ac:dyDescent="0.3">
      <c r="A144" s="72"/>
      <c r="B144" s="73" t="s">
        <v>0</v>
      </c>
      <c r="E144" s="74" t="s">
        <v>23</v>
      </c>
      <c r="F144" s="75"/>
    </row>
    <row r="145" spans="1:6" ht="34.5" thickBot="1" x14ac:dyDescent="0.3">
      <c r="A145" s="76" t="s">
        <v>283</v>
      </c>
      <c r="B145" s="77" t="s">
        <v>286</v>
      </c>
      <c r="C145" s="24"/>
      <c r="D145" s="25"/>
      <c r="E145" s="78"/>
      <c r="F145" s="79" t="s">
        <v>181</v>
      </c>
    </row>
    <row r="146" spans="1:6" x14ac:dyDescent="0.25">
      <c r="A146" s="7" t="s">
        <v>1</v>
      </c>
      <c r="B146" s="8" t="s">
        <v>2</v>
      </c>
      <c r="C146" s="8" t="s">
        <v>3</v>
      </c>
      <c r="D146" s="9" t="s">
        <v>4</v>
      </c>
      <c r="E146" s="10" t="s">
        <v>5</v>
      </c>
      <c r="F146" s="11" t="s">
        <v>6</v>
      </c>
    </row>
    <row r="147" spans="1:6" x14ac:dyDescent="0.25">
      <c r="A147" s="6" t="s">
        <v>275</v>
      </c>
      <c r="B147" s="51" t="s">
        <v>276</v>
      </c>
      <c r="C147" s="1" t="s">
        <v>47</v>
      </c>
      <c r="D147" s="53">
        <f>0.700251889168766/12</f>
        <v>5.8354324097397166E-2</v>
      </c>
      <c r="E147" s="54"/>
      <c r="F147" s="35">
        <f t="shared" ref="F147:F148" si="15">TRUNC(D147*E147,2)</f>
        <v>0</v>
      </c>
    </row>
    <row r="148" spans="1:6" ht="15.75" thickBot="1" x14ac:dyDescent="0.3">
      <c r="A148" s="6" t="s">
        <v>275</v>
      </c>
      <c r="B148" s="51" t="s">
        <v>276</v>
      </c>
      <c r="C148" s="1" t="s">
        <v>239</v>
      </c>
      <c r="D148" s="53">
        <f>0.299748110831234/12</f>
        <v>2.4979009235936166E-2</v>
      </c>
      <c r="E148" s="54"/>
      <c r="F148" s="35">
        <f t="shared" si="15"/>
        <v>0</v>
      </c>
    </row>
    <row r="149" spans="1:6" ht="15.75" thickBot="1" x14ac:dyDescent="0.3">
      <c r="A149" s="18"/>
      <c r="B149" s="19"/>
      <c r="C149" s="19"/>
      <c r="D149" s="20"/>
      <c r="E149" s="56" t="s">
        <v>8</v>
      </c>
      <c r="F149" s="22">
        <f>SUM(F147:F148)</f>
        <v>0</v>
      </c>
    </row>
    <row r="150" spans="1:6" ht="15.75" thickBot="1" x14ac:dyDescent="0.3"/>
    <row r="151" spans="1:6" ht="15.75" thickBot="1" x14ac:dyDescent="0.3">
      <c r="A151" s="29"/>
      <c r="B151" s="30" t="s">
        <v>22</v>
      </c>
      <c r="F151" s="92">
        <v>100941</v>
      </c>
    </row>
    <row r="152" spans="1:6" ht="15.75" thickBot="1" x14ac:dyDescent="0.3">
      <c r="A152" s="72"/>
      <c r="B152" s="73" t="s">
        <v>0</v>
      </c>
      <c r="E152" s="74" t="s">
        <v>23</v>
      </c>
      <c r="F152" s="75"/>
    </row>
    <row r="153" spans="1:6" ht="34.5" thickBot="1" x14ac:dyDescent="0.3">
      <c r="A153" s="76" t="s">
        <v>284</v>
      </c>
      <c r="B153" s="77" t="s">
        <v>285</v>
      </c>
      <c r="C153" s="24"/>
      <c r="D153" s="25"/>
      <c r="E153" s="78"/>
      <c r="F153" s="79" t="s">
        <v>181</v>
      </c>
    </row>
    <row r="154" spans="1:6" x14ac:dyDescent="0.25">
      <c r="A154" s="7" t="s">
        <v>1</v>
      </c>
      <c r="B154" s="8" t="s">
        <v>2</v>
      </c>
      <c r="C154" s="8" t="s">
        <v>3</v>
      </c>
      <c r="D154" s="9" t="s">
        <v>4</v>
      </c>
      <c r="E154" s="10" t="s">
        <v>5</v>
      </c>
      <c r="F154" s="11" t="s">
        <v>6</v>
      </c>
    </row>
    <row r="155" spans="1:6" x14ac:dyDescent="0.25">
      <c r="A155" s="6" t="s">
        <v>275</v>
      </c>
      <c r="B155" s="51" t="s">
        <v>276</v>
      </c>
      <c r="C155" s="1" t="s">
        <v>47</v>
      </c>
      <c r="D155" s="53">
        <f>0.700251889168766/9.23</f>
        <v>7.5866943571913981E-2</v>
      </c>
      <c r="E155" s="54"/>
      <c r="F155" s="35">
        <f t="shared" ref="F155:F156" si="16">TRUNC(D155*E155,2)</f>
        <v>0</v>
      </c>
    </row>
    <row r="156" spans="1:6" ht="15.75" thickBot="1" x14ac:dyDescent="0.3">
      <c r="A156" s="6" t="s">
        <v>275</v>
      </c>
      <c r="B156" s="51" t="s">
        <v>276</v>
      </c>
      <c r="C156" s="1" t="s">
        <v>239</v>
      </c>
      <c r="D156" s="53">
        <f>0.299748110831234/9.23</f>
        <v>3.2475418291574645E-2</v>
      </c>
      <c r="E156" s="54"/>
      <c r="F156" s="35">
        <f t="shared" si="16"/>
        <v>0</v>
      </c>
    </row>
    <row r="157" spans="1:6" ht="15.75" thickBot="1" x14ac:dyDescent="0.3">
      <c r="A157" s="18"/>
      <c r="B157" s="19"/>
      <c r="C157" s="19"/>
      <c r="D157" s="20"/>
      <c r="E157" s="56" t="s">
        <v>8</v>
      </c>
      <c r="F157" s="22">
        <f>SUM(F155:F156)</f>
        <v>0</v>
      </c>
    </row>
    <row r="158" spans="1:6" ht="15.75" thickBot="1" x14ac:dyDescent="0.3"/>
    <row r="159" spans="1:6" ht="15.75" thickBot="1" x14ac:dyDescent="0.3">
      <c r="A159" s="29"/>
      <c r="B159" s="30" t="s">
        <v>22</v>
      </c>
      <c r="F159" s="106">
        <v>100952</v>
      </c>
    </row>
    <row r="160" spans="1:6" ht="15.75" thickBot="1" x14ac:dyDescent="0.3">
      <c r="A160" s="72"/>
      <c r="B160" s="73" t="s">
        <v>0</v>
      </c>
      <c r="E160" s="74" t="s">
        <v>23</v>
      </c>
      <c r="F160" s="75"/>
    </row>
    <row r="161" spans="1:6" ht="27" customHeight="1" thickBot="1" x14ac:dyDescent="0.3">
      <c r="A161" s="76" t="s">
        <v>287</v>
      </c>
      <c r="B161" s="77" t="s">
        <v>288</v>
      </c>
      <c r="C161" s="24"/>
      <c r="D161" s="25"/>
      <c r="E161" s="78"/>
      <c r="F161" s="79" t="s">
        <v>266</v>
      </c>
    </row>
    <row r="162" spans="1:6" x14ac:dyDescent="0.25">
      <c r="A162" s="7" t="s">
        <v>1</v>
      </c>
      <c r="B162" s="8" t="s">
        <v>2</v>
      </c>
      <c r="C162" s="8" t="s">
        <v>3</v>
      </c>
      <c r="D162" s="9" t="s">
        <v>4</v>
      </c>
      <c r="E162" s="10" t="s">
        <v>5</v>
      </c>
      <c r="F162" s="11" t="s">
        <v>6</v>
      </c>
    </row>
    <row r="163" spans="1:6" ht="22.5" x14ac:dyDescent="0.25">
      <c r="A163" s="6" t="s">
        <v>257</v>
      </c>
      <c r="B163" s="51" t="s">
        <v>258</v>
      </c>
      <c r="C163" s="1" t="s">
        <v>47</v>
      </c>
      <c r="D163" s="105">
        <v>9.2999999999999992E-3</v>
      </c>
      <c r="E163" s="54"/>
      <c r="F163" s="35">
        <f t="shared" ref="F163:F164" si="17">TRUNC(D163*E163,2)</f>
        <v>0</v>
      </c>
    </row>
    <row r="164" spans="1:6" ht="23.25" thickBot="1" x14ac:dyDescent="0.3">
      <c r="A164" s="6" t="s">
        <v>257</v>
      </c>
      <c r="B164" s="51" t="s">
        <v>258</v>
      </c>
      <c r="C164" s="1" t="s">
        <v>239</v>
      </c>
      <c r="D164" s="53">
        <v>4.0000000000000001E-3</v>
      </c>
      <c r="E164" s="54"/>
      <c r="F164" s="35">
        <f t="shared" si="17"/>
        <v>0</v>
      </c>
    </row>
    <row r="165" spans="1:6" ht="15.75" thickBot="1" x14ac:dyDescent="0.3">
      <c r="A165" s="18"/>
      <c r="B165" s="19"/>
      <c r="C165" s="19"/>
      <c r="D165" s="20"/>
      <c r="E165" s="56" t="s">
        <v>8</v>
      </c>
      <c r="F165" s="22">
        <f>SUM(F163:F164)</f>
        <v>0</v>
      </c>
    </row>
    <row r="166" spans="1:6" ht="15.75" thickBot="1" x14ac:dyDescent="0.3"/>
    <row r="167" spans="1:6" ht="15.75" thickBot="1" x14ac:dyDescent="0.3">
      <c r="A167" s="29"/>
      <c r="B167" s="30" t="s">
        <v>22</v>
      </c>
      <c r="F167" s="106">
        <v>100952</v>
      </c>
    </row>
    <row r="168" spans="1:6" ht="15.75" thickBot="1" x14ac:dyDescent="0.3">
      <c r="A168" s="72"/>
      <c r="B168" s="73" t="s">
        <v>0</v>
      </c>
      <c r="E168" s="74" t="s">
        <v>23</v>
      </c>
      <c r="F168" s="75"/>
    </row>
    <row r="169" spans="1:6" ht="27.75" customHeight="1" thickBot="1" x14ac:dyDescent="0.3">
      <c r="A169" s="76" t="s">
        <v>289</v>
      </c>
      <c r="B169" s="77" t="s">
        <v>291</v>
      </c>
      <c r="C169" s="24"/>
      <c r="D169" s="25"/>
      <c r="E169" s="78"/>
      <c r="F169" s="79" t="s">
        <v>266</v>
      </c>
    </row>
    <row r="170" spans="1:6" x14ac:dyDescent="0.25">
      <c r="A170" s="7" t="s">
        <v>1</v>
      </c>
      <c r="B170" s="8" t="s">
        <v>2</v>
      </c>
      <c r="C170" s="8" t="s">
        <v>3</v>
      </c>
      <c r="D170" s="9" t="s">
        <v>4</v>
      </c>
      <c r="E170" s="10" t="s">
        <v>5</v>
      </c>
      <c r="F170" s="11" t="s">
        <v>6</v>
      </c>
    </row>
    <row r="171" spans="1:6" ht="22.5" x14ac:dyDescent="0.25">
      <c r="A171" s="6" t="s">
        <v>290</v>
      </c>
      <c r="B171" s="51" t="s">
        <v>292</v>
      </c>
      <c r="C171" s="1" t="s">
        <v>47</v>
      </c>
      <c r="D171" s="105">
        <v>9.2999999999999992E-3</v>
      </c>
      <c r="E171" s="54"/>
      <c r="F171" s="35">
        <f t="shared" ref="F171:F172" si="18">TRUNC(D171*E171,2)</f>
        <v>0</v>
      </c>
    </row>
    <row r="172" spans="1:6" ht="23.25" thickBot="1" x14ac:dyDescent="0.3">
      <c r="A172" s="6" t="s">
        <v>290</v>
      </c>
      <c r="B172" s="51" t="s">
        <v>292</v>
      </c>
      <c r="C172" s="1" t="s">
        <v>239</v>
      </c>
      <c r="D172" s="53">
        <v>4.0000000000000001E-3</v>
      </c>
      <c r="E172" s="54"/>
      <c r="F172" s="35">
        <f t="shared" si="18"/>
        <v>0</v>
      </c>
    </row>
    <row r="173" spans="1:6" ht="15.75" thickBot="1" x14ac:dyDescent="0.3">
      <c r="A173" s="18"/>
      <c r="B173" s="19"/>
      <c r="C173" s="19"/>
      <c r="D173" s="20"/>
      <c r="E173" s="56" t="s">
        <v>8</v>
      </c>
      <c r="F173" s="22">
        <f>SUM(F171:F172)</f>
        <v>0</v>
      </c>
    </row>
    <row r="174" spans="1:6" ht="15.75" thickBot="1" x14ac:dyDescent="0.3"/>
    <row r="175" spans="1:6" ht="15.75" thickBot="1" x14ac:dyDescent="0.3">
      <c r="A175" s="29"/>
      <c r="B175" s="30" t="s">
        <v>22</v>
      </c>
      <c r="F175" s="106"/>
    </row>
    <row r="176" spans="1:6" ht="15.75" thickBot="1" x14ac:dyDescent="0.3">
      <c r="A176" s="72"/>
      <c r="B176" s="73" t="s">
        <v>0</v>
      </c>
      <c r="E176" s="74" t="s">
        <v>23</v>
      </c>
      <c r="F176" s="75"/>
    </row>
    <row r="177" spans="1:6" ht="34.5" thickBot="1" x14ac:dyDescent="0.3">
      <c r="A177" s="76" t="s">
        <v>295</v>
      </c>
      <c r="B177" s="77" t="s">
        <v>308</v>
      </c>
      <c r="C177" s="24"/>
      <c r="D177" s="25"/>
      <c r="E177" s="78"/>
      <c r="F177" s="79" t="s">
        <v>237</v>
      </c>
    </row>
    <row r="178" spans="1:6" x14ac:dyDescent="0.25">
      <c r="A178" s="7" t="s">
        <v>1</v>
      </c>
      <c r="B178" s="8" t="s">
        <v>2</v>
      </c>
      <c r="C178" s="8" t="s">
        <v>3</v>
      </c>
      <c r="D178" s="9" t="s">
        <v>4</v>
      </c>
      <c r="E178" s="10" t="s">
        <v>5</v>
      </c>
      <c r="F178" s="11" t="s">
        <v>6</v>
      </c>
    </row>
    <row r="179" spans="1:6" ht="22.5" x14ac:dyDescent="0.25">
      <c r="A179" s="6" t="s">
        <v>238</v>
      </c>
      <c r="B179" s="51" t="s">
        <v>240</v>
      </c>
      <c r="C179" s="1" t="s">
        <v>47</v>
      </c>
      <c r="D179" s="53">
        <v>5</v>
      </c>
      <c r="E179" s="54"/>
      <c r="F179" s="35">
        <f t="shared" ref="F179:F180" si="19">TRUNC(D179*E179,2)</f>
        <v>0</v>
      </c>
    </row>
    <row r="180" spans="1:6" ht="23.25" thickBot="1" x14ac:dyDescent="0.3">
      <c r="A180" s="6" t="s">
        <v>238</v>
      </c>
      <c r="B180" s="51" t="s">
        <v>240</v>
      </c>
      <c r="C180" s="1" t="s">
        <v>239</v>
      </c>
      <c r="D180" s="53">
        <v>0.5</v>
      </c>
      <c r="E180" s="54"/>
      <c r="F180" s="35">
        <f t="shared" si="19"/>
        <v>0</v>
      </c>
    </row>
    <row r="181" spans="1:6" ht="15.75" thickBot="1" x14ac:dyDescent="0.3">
      <c r="A181" s="18"/>
      <c r="B181" s="19"/>
      <c r="C181" s="19"/>
      <c r="D181" s="20"/>
      <c r="E181" s="56" t="s">
        <v>8</v>
      </c>
      <c r="F181" s="22">
        <f>SUM(F179:F180)</f>
        <v>0</v>
      </c>
    </row>
    <row r="182" spans="1:6" ht="15.75" thickBot="1" x14ac:dyDescent="0.3"/>
    <row r="183" spans="1:6" ht="15.75" thickBot="1" x14ac:dyDescent="0.3">
      <c r="A183" s="29"/>
      <c r="B183" s="30" t="s">
        <v>22</v>
      </c>
      <c r="F183" s="106"/>
    </row>
    <row r="184" spans="1:6" ht="15.75" thickBot="1" x14ac:dyDescent="0.3">
      <c r="A184" s="72"/>
      <c r="B184" s="73" t="s">
        <v>0</v>
      </c>
      <c r="E184" s="74" t="s">
        <v>23</v>
      </c>
      <c r="F184" s="75"/>
    </row>
    <row r="185" spans="1:6" ht="34.5" thickBot="1" x14ac:dyDescent="0.3">
      <c r="A185" s="76" t="s">
        <v>310</v>
      </c>
      <c r="B185" s="77" t="s">
        <v>309</v>
      </c>
      <c r="C185" s="24"/>
      <c r="D185" s="25"/>
      <c r="E185" s="78"/>
      <c r="F185" s="79" t="s">
        <v>237</v>
      </c>
    </row>
    <row r="186" spans="1:6" x14ac:dyDescent="0.25">
      <c r="A186" s="7" t="s">
        <v>1</v>
      </c>
      <c r="B186" s="8" t="s">
        <v>2</v>
      </c>
      <c r="C186" s="8" t="s">
        <v>3</v>
      </c>
      <c r="D186" s="9" t="s">
        <v>4</v>
      </c>
      <c r="E186" s="10" t="s">
        <v>5</v>
      </c>
      <c r="F186" s="11" t="s">
        <v>6</v>
      </c>
    </row>
    <row r="187" spans="1:6" ht="22.5" x14ac:dyDescent="0.25">
      <c r="A187" s="6" t="s">
        <v>238</v>
      </c>
      <c r="B187" s="51" t="s">
        <v>240</v>
      </c>
      <c r="C187" s="1" t="s">
        <v>47</v>
      </c>
      <c r="D187" s="53">
        <v>5</v>
      </c>
      <c r="E187" s="54"/>
      <c r="F187" s="35">
        <f t="shared" ref="F187:F188" si="20">TRUNC(D187*E187,2)</f>
        <v>0</v>
      </c>
    </row>
    <row r="188" spans="1:6" ht="23.25" thickBot="1" x14ac:dyDescent="0.3">
      <c r="A188" s="6" t="s">
        <v>238</v>
      </c>
      <c r="B188" s="51" t="s">
        <v>240</v>
      </c>
      <c r="C188" s="1" t="s">
        <v>239</v>
      </c>
      <c r="D188" s="53">
        <v>0.5</v>
      </c>
      <c r="E188" s="54"/>
      <c r="F188" s="35">
        <f t="shared" si="20"/>
        <v>0</v>
      </c>
    </row>
    <row r="189" spans="1:6" ht="15.75" thickBot="1" x14ac:dyDescent="0.3">
      <c r="A189" s="18"/>
      <c r="B189" s="19"/>
      <c r="C189" s="19"/>
      <c r="D189" s="20"/>
      <c r="E189" s="56" t="s">
        <v>8</v>
      </c>
      <c r="F189" s="22">
        <f>SUM(F187:F188)</f>
        <v>0</v>
      </c>
    </row>
    <row r="190" spans="1:6" ht="15.75" thickBot="1" x14ac:dyDescent="0.3"/>
    <row r="191" spans="1:6" ht="15.75" thickBot="1" x14ac:dyDescent="0.3">
      <c r="A191" s="29"/>
      <c r="B191" s="30" t="s">
        <v>22</v>
      </c>
      <c r="F191" s="106"/>
    </row>
    <row r="192" spans="1:6" ht="15.75" thickBot="1" x14ac:dyDescent="0.3">
      <c r="A192" s="72"/>
      <c r="B192" s="73" t="s">
        <v>0</v>
      </c>
      <c r="E192" s="74" t="s">
        <v>23</v>
      </c>
      <c r="F192" s="75"/>
    </row>
    <row r="193" spans="1:6" ht="45.75" thickBot="1" x14ac:dyDescent="0.3">
      <c r="A193" s="76" t="s">
        <v>311</v>
      </c>
      <c r="B193" s="77" t="s">
        <v>312</v>
      </c>
      <c r="C193" s="24"/>
      <c r="D193" s="25"/>
      <c r="E193" s="78"/>
      <c r="F193" s="79" t="s">
        <v>237</v>
      </c>
    </row>
    <row r="194" spans="1:6" x14ac:dyDescent="0.25">
      <c r="A194" s="7" t="s">
        <v>1</v>
      </c>
      <c r="B194" s="8" t="s">
        <v>2</v>
      </c>
      <c r="C194" s="8" t="s">
        <v>3</v>
      </c>
      <c r="D194" s="9" t="s">
        <v>4</v>
      </c>
      <c r="E194" s="10" t="s">
        <v>5</v>
      </c>
      <c r="F194" s="11" t="s">
        <v>6</v>
      </c>
    </row>
    <row r="195" spans="1:6" ht="23.25" thickBot="1" x14ac:dyDescent="0.3">
      <c r="A195" s="6" t="s">
        <v>313</v>
      </c>
      <c r="B195" s="51" t="s">
        <v>314</v>
      </c>
      <c r="C195" s="1" t="s">
        <v>47</v>
      </c>
      <c r="D195" s="53">
        <v>1.6666666666666667</v>
      </c>
      <c r="E195" s="54"/>
      <c r="F195" s="35">
        <f>TRUNC(D195*E195,2)</f>
        <v>0</v>
      </c>
    </row>
    <row r="196" spans="1:6" ht="15.75" thickBot="1" x14ac:dyDescent="0.3">
      <c r="A196" s="18"/>
      <c r="B196" s="19"/>
      <c r="C196" s="19"/>
      <c r="D196" s="20"/>
      <c r="E196" s="56" t="s">
        <v>8</v>
      </c>
      <c r="F196" s="22">
        <f>SUM(F195:F195)</f>
        <v>0</v>
      </c>
    </row>
    <row r="197" spans="1:6" ht="15.75" thickBot="1" x14ac:dyDescent="0.3"/>
    <row r="198" spans="1:6" ht="15.75" thickBot="1" x14ac:dyDescent="0.3">
      <c r="A198" s="29"/>
      <c r="B198" s="30" t="s">
        <v>22</v>
      </c>
      <c r="F198" s="106"/>
    </row>
    <row r="199" spans="1:6" ht="15.75" thickBot="1" x14ac:dyDescent="0.3">
      <c r="A199" s="72"/>
      <c r="B199" s="73" t="s">
        <v>0</v>
      </c>
      <c r="E199" s="74" t="s">
        <v>23</v>
      </c>
      <c r="F199" s="75"/>
    </row>
    <row r="200" spans="1:6" ht="45.75" thickBot="1" x14ac:dyDescent="0.3">
      <c r="A200" s="76" t="s">
        <v>315</v>
      </c>
      <c r="B200" s="77" t="s">
        <v>316</v>
      </c>
      <c r="C200" s="24"/>
      <c r="D200" s="25"/>
      <c r="E200" s="78"/>
      <c r="F200" s="79" t="s">
        <v>237</v>
      </c>
    </row>
    <row r="201" spans="1:6" x14ac:dyDescent="0.25">
      <c r="A201" s="7" t="s">
        <v>1</v>
      </c>
      <c r="B201" s="8" t="s">
        <v>2</v>
      </c>
      <c r="C201" s="8" t="s">
        <v>3</v>
      </c>
      <c r="D201" s="9" t="s">
        <v>4</v>
      </c>
      <c r="E201" s="10" t="s">
        <v>5</v>
      </c>
      <c r="F201" s="11" t="s">
        <v>6</v>
      </c>
    </row>
    <row r="202" spans="1:6" ht="23.25" thickBot="1" x14ac:dyDescent="0.3">
      <c r="A202" s="6" t="s">
        <v>313</v>
      </c>
      <c r="B202" s="51" t="s">
        <v>314</v>
      </c>
      <c r="C202" s="1" t="s">
        <v>47</v>
      </c>
      <c r="D202" s="53">
        <v>1.6666666666666667</v>
      </c>
      <c r="E202" s="54"/>
      <c r="F202" s="35">
        <f>TRUNC(D202*E202,2)</f>
        <v>0</v>
      </c>
    </row>
    <row r="203" spans="1:6" ht="15.75" thickBot="1" x14ac:dyDescent="0.3">
      <c r="A203" s="18"/>
      <c r="B203" s="19"/>
      <c r="C203" s="19"/>
      <c r="D203" s="20"/>
      <c r="E203" s="56" t="s">
        <v>8</v>
      </c>
      <c r="F203" s="22">
        <f>SUM(F202:F202)</f>
        <v>0</v>
      </c>
    </row>
    <row r="204" spans="1:6" ht="15.75" thickBot="1" x14ac:dyDescent="0.3"/>
    <row r="205" spans="1:6" ht="15.75" thickBot="1" x14ac:dyDescent="0.3">
      <c r="A205" s="29"/>
      <c r="B205" s="30" t="s">
        <v>22</v>
      </c>
      <c r="F205" s="106"/>
    </row>
    <row r="206" spans="1:6" ht="15.75" thickBot="1" x14ac:dyDescent="0.3">
      <c r="A206" s="72"/>
      <c r="B206" s="73" t="s">
        <v>0</v>
      </c>
      <c r="E206" s="74" t="s">
        <v>23</v>
      </c>
      <c r="F206" s="75"/>
    </row>
    <row r="207" spans="1:6" ht="34.5" thickBot="1" x14ac:dyDescent="0.3">
      <c r="A207" s="76" t="s">
        <v>317</v>
      </c>
      <c r="B207" s="77" t="s">
        <v>319</v>
      </c>
      <c r="C207" s="24"/>
      <c r="D207" s="25"/>
      <c r="E207" s="78"/>
      <c r="F207" s="79" t="s">
        <v>237</v>
      </c>
    </row>
    <row r="208" spans="1:6" x14ac:dyDescent="0.25">
      <c r="A208" s="7" t="s">
        <v>1</v>
      </c>
      <c r="B208" s="8" t="s">
        <v>2</v>
      </c>
      <c r="C208" s="8" t="s">
        <v>3</v>
      </c>
      <c r="D208" s="9" t="s">
        <v>4</v>
      </c>
      <c r="E208" s="10" t="s">
        <v>5</v>
      </c>
      <c r="F208" s="11" t="s">
        <v>6</v>
      </c>
    </row>
    <row r="209" spans="1:6" ht="23.25" thickBot="1" x14ac:dyDescent="0.3">
      <c r="A209" s="6" t="s">
        <v>313</v>
      </c>
      <c r="B209" s="51" t="s">
        <v>314</v>
      </c>
      <c r="C209" s="1" t="s">
        <v>47</v>
      </c>
      <c r="D209" s="53">
        <v>1.6666666666666667</v>
      </c>
      <c r="E209" s="54"/>
      <c r="F209" s="35">
        <f>TRUNC(D209*E209,2)</f>
        <v>0</v>
      </c>
    </row>
    <row r="210" spans="1:6" ht="15.75" thickBot="1" x14ac:dyDescent="0.3">
      <c r="A210" s="18"/>
      <c r="B210" s="19"/>
      <c r="C210" s="19"/>
      <c r="D210" s="20"/>
      <c r="E210" s="56" t="s">
        <v>8</v>
      </c>
      <c r="F210" s="22">
        <f>SUM(F209:F209)</f>
        <v>0</v>
      </c>
    </row>
    <row r="211" spans="1:6" ht="15.75" thickBot="1" x14ac:dyDescent="0.3"/>
    <row r="212" spans="1:6" ht="15.75" thickBot="1" x14ac:dyDescent="0.3">
      <c r="A212" s="29"/>
      <c r="B212" s="30" t="s">
        <v>22</v>
      </c>
      <c r="F212" s="106"/>
    </row>
    <row r="213" spans="1:6" ht="15.75" thickBot="1" x14ac:dyDescent="0.3">
      <c r="A213" s="72"/>
      <c r="B213" s="73" t="s">
        <v>0</v>
      </c>
      <c r="E213" s="74" t="s">
        <v>23</v>
      </c>
      <c r="F213" s="75"/>
    </row>
    <row r="214" spans="1:6" ht="34.5" thickBot="1" x14ac:dyDescent="0.3">
      <c r="A214" s="76" t="s">
        <v>318</v>
      </c>
      <c r="B214" s="77" t="s">
        <v>320</v>
      </c>
      <c r="C214" s="24"/>
      <c r="D214" s="25"/>
      <c r="E214" s="78"/>
      <c r="F214" s="79" t="s">
        <v>237</v>
      </c>
    </row>
    <row r="215" spans="1:6" x14ac:dyDescent="0.25">
      <c r="A215" s="7" t="s">
        <v>1</v>
      </c>
      <c r="B215" s="8" t="s">
        <v>2</v>
      </c>
      <c r="C215" s="8" t="s">
        <v>3</v>
      </c>
      <c r="D215" s="9" t="s">
        <v>4</v>
      </c>
      <c r="E215" s="10" t="s">
        <v>5</v>
      </c>
      <c r="F215" s="11" t="s">
        <v>6</v>
      </c>
    </row>
    <row r="216" spans="1:6" ht="23.25" thickBot="1" x14ac:dyDescent="0.3">
      <c r="A216" s="6" t="s">
        <v>313</v>
      </c>
      <c r="B216" s="51" t="s">
        <v>314</v>
      </c>
      <c r="C216" s="1" t="s">
        <v>47</v>
      </c>
      <c r="D216" s="53">
        <v>1.6666666666666667</v>
      </c>
      <c r="E216" s="54"/>
      <c r="F216" s="35">
        <f>TRUNC(D216*E216,2)</f>
        <v>0</v>
      </c>
    </row>
    <row r="217" spans="1:6" ht="15.75" thickBot="1" x14ac:dyDescent="0.3">
      <c r="A217" s="18"/>
      <c r="B217" s="19"/>
      <c r="C217" s="19"/>
      <c r="D217" s="20"/>
      <c r="E217" s="56" t="s">
        <v>8</v>
      </c>
      <c r="F217" s="22">
        <f>SUM(F216:F216)</f>
        <v>0</v>
      </c>
    </row>
    <row r="218" spans="1:6" ht="15.75" thickBot="1" x14ac:dyDescent="0.3"/>
    <row r="219" spans="1:6" ht="15.75" thickBot="1" x14ac:dyDescent="0.3">
      <c r="A219" s="29"/>
      <c r="B219" s="30" t="s">
        <v>22</v>
      </c>
      <c r="F219" s="106"/>
    </row>
    <row r="220" spans="1:6" ht="15.75" thickBot="1" x14ac:dyDescent="0.3">
      <c r="A220" s="72"/>
      <c r="B220" s="73" t="s">
        <v>0</v>
      </c>
      <c r="E220" s="74" t="s">
        <v>23</v>
      </c>
      <c r="F220" s="75"/>
    </row>
    <row r="221" spans="1:6" ht="34.5" thickBot="1" x14ac:dyDescent="0.3">
      <c r="A221" s="76" t="s">
        <v>321</v>
      </c>
      <c r="B221" s="77" t="s">
        <v>323</v>
      </c>
      <c r="C221" s="24"/>
      <c r="D221" s="25"/>
      <c r="E221" s="78"/>
      <c r="F221" s="79" t="s">
        <v>237</v>
      </c>
    </row>
    <row r="222" spans="1:6" x14ac:dyDescent="0.25">
      <c r="A222" s="7" t="s">
        <v>1</v>
      </c>
      <c r="B222" s="8" t="s">
        <v>2</v>
      </c>
      <c r="C222" s="8" t="s">
        <v>3</v>
      </c>
      <c r="D222" s="9" t="s">
        <v>4</v>
      </c>
      <c r="E222" s="10" t="s">
        <v>5</v>
      </c>
      <c r="F222" s="11" t="s">
        <v>6</v>
      </c>
    </row>
    <row r="223" spans="1:6" ht="23.25" thickBot="1" x14ac:dyDescent="0.3">
      <c r="A223" s="6" t="s">
        <v>313</v>
      </c>
      <c r="B223" s="51" t="s">
        <v>314</v>
      </c>
      <c r="C223" s="1" t="s">
        <v>47</v>
      </c>
      <c r="D223" s="53">
        <v>1.6666666666666667</v>
      </c>
      <c r="E223" s="54"/>
      <c r="F223" s="35">
        <f>TRUNC(D223*E223,2)</f>
        <v>0</v>
      </c>
    </row>
    <row r="224" spans="1:6" ht="15.75" thickBot="1" x14ac:dyDescent="0.3">
      <c r="A224" s="18"/>
      <c r="B224" s="19"/>
      <c r="C224" s="19"/>
      <c r="D224" s="20"/>
      <c r="E224" s="56" t="s">
        <v>8</v>
      </c>
      <c r="F224" s="22">
        <f>SUM(F223:F223)</f>
        <v>0</v>
      </c>
    </row>
    <row r="225" spans="1:6" ht="15.75" thickBot="1" x14ac:dyDescent="0.3"/>
    <row r="226" spans="1:6" ht="15.75" thickBot="1" x14ac:dyDescent="0.3">
      <c r="A226" s="29"/>
      <c r="B226" s="30" t="s">
        <v>22</v>
      </c>
      <c r="F226" s="106"/>
    </row>
    <row r="227" spans="1:6" ht="15.75" thickBot="1" x14ac:dyDescent="0.3">
      <c r="A227" s="72"/>
      <c r="B227" s="73" t="s">
        <v>0</v>
      </c>
      <c r="E227" s="74" t="s">
        <v>23</v>
      </c>
      <c r="F227" s="75"/>
    </row>
    <row r="228" spans="1:6" ht="34.5" thickBot="1" x14ac:dyDescent="0.3">
      <c r="A228" s="76" t="s">
        <v>322</v>
      </c>
      <c r="B228" s="77" t="s">
        <v>334</v>
      </c>
      <c r="C228" s="24"/>
      <c r="D228" s="25"/>
      <c r="E228" s="78"/>
      <c r="F228" s="79" t="s">
        <v>237</v>
      </c>
    </row>
    <row r="229" spans="1:6" x14ac:dyDescent="0.25">
      <c r="A229" s="7" t="s">
        <v>1</v>
      </c>
      <c r="B229" s="8" t="s">
        <v>2</v>
      </c>
      <c r="C229" s="8" t="s">
        <v>3</v>
      </c>
      <c r="D229" s="9" t="s">
        <v>4</v>
      </c>
      <c r="E229" s="10" t="s">
        <v>5</v>
      </c>
      <c r="F229" s="11" t="s">
        <v>6</v>
      </c>
    </row>
    <row r="230" spans="1:6" ht="23.25" thickBot="1" x14ac:dyDescent="0.3">
      <c r="A230" s="6" t="s">
        <v>313</v>
      </c>
      <c r="B230" s="51" t="s">
        <v>314</v>
      </c>
      <c r="C230" s="1" t="s">
        <v>47</v>
      </c>
      <c r="D230" s="53">
        <v>1.6666666666666667</v>
      </c>
      <c r="E230" s="54"/>
      <c r="F230" s="35">
        <f>TRUNC(D230*E230,2)</f>
        <v>0</v>
      </c>
    </row>
    <row r="231" spans="1:6" ht="15.75" thickBot="1" x14ac:dyDescent="0.3">
      <c r="A231" s="18"/>
      <c r="B231" s="19"/>
      <c r="C231" s="19"/>
      <c r="D231" s="20"/>
      <c r="E231" s="56" t="s">
        <v>8</v>
      </c>
      <c r="F231" s="22">
        <f>SUM(F230:F230)</f>
        <v>0</v>
      </c>
    </row>
    <row r="232" spans="1:6" ht="15.75" thickBot="1" x14ac:dyDescent="0.3"/>
    <row r="233" spans="1:6" ht="15.75" thickBot="1" x14ac:dyDescent="0.3">
      <c r="A233" s="29"/>
      <c r="B233" s="30" t="s">
        <v>22</v>
      </c>
      <c r="F233" s="106"/>
    </row>
    <row r="234" spans="1:6" ht="15.75" thickBot="1" x14ac:dyDescent="0.3">
      <c r="A234" s="72"/>
      <c r="B234" s="73" t="s">
        <v>0</v>
      </c>
      <c r="E234" s="74" t="s">
        <v>23</v>
      </c>
      <c r="F234" s="75"/>
    </row>
    <row r="235" spans="1:6" ht="46.5" customHeight="1" thickBot="1" x14ac:dyDescent="0.3">
      <c r="A235" s="76" t="s">
        <v>324</v>
      </c>
      <c r="B235" s="77" t="s">
        <v>325</v>
      </c>
      <c r="C235" s="24"/>
      <c r="D235" s="25"/>
      <c r="E235" s="78"/>
      <c r="F235" s="79" t="s">
        <v>237</v>
      </c>
    </row>
    <row r="236" spans="1:6" x14ac:dyDescent="0.25">
      <c r="A236" s="7" t="s">
        <v>1</v>
      </c>
      <c r="B236" s="8" t="s">
        <v>2</v>
      </c>
      <c r="C236" s="8" t="s">
        <v>3</v>
      </c>
      <c r="D236" s="9" t="s">
        <v>4</v>
      </c>
      <c r="E236" s="10" t="s">
        <v>5</v>
      </c>
      <c r="F236" s="11" t="s">
        <v>6</v>
      </c>
    </row>
    <row r="237" spans="1:6" ht="22.5" x14ac:dyDescent="0.25">
      <c r="A237" s="6" t="s">
        <v>290</v>
      </c>
      <c r="B237" s="51" t="s">
        <v>292</v>
      </c>
      <c r="C237" s="1" t="s">
        <v>47</v>
      </c>
      <c r="D237" s="105">
        <v>2</v>
      </c>
      <c r="E237" s="54"/>
      <c r="F237" s="35">
        <f t="shared" ref="F237:F238" si="21">TRUNC(D237*E237,2)</f>
        <v>0</v>
      </c>
    </row>
    <row r="238" spans="1:6" ht="23.25" thickBot="1" x14ac:dyDescent="0.3">
      <c r="A238" s="6" t="s">
        <v>290</v>
      </c>
      <c r="B238" s="51" t="s">
        <v>292</v>
      </c>
      <c r="C238" s="1" t="s">
        <v>239</v>
      </c>
      <c r="D238" s="53">
        <v>0.5</v>
      </c>
      <c r="E238" s="54"/>
      <c r="F238" s="35">
        <f t="shared" si="21"/>
        <v>0</v>
      </c>
    </row>
    <row r="239" spans="1:6" ht="15.75" thickBot="1" x14ac:dyDescent="0.3">
      <c r="A239" s="18"/>
      <c r="B239" s="19"/>
      <c r="C239" s="19"/>
      <c r="D239" s="20"/>
      <c r="E239" s="56" t="s">
        <v>8</v>
      </c>
      <c r="F239" s="22">
        <f>SUM(F237:F238)</f>
        <v>0</v>
      </c>
    </row>
    <row r="240" spans="1:6" ht="15.75" thickBot="1" x14ac:dyDescent="0.3"/>
    <row r="241" spans="1:6" ht="15.75" thickBot="1" x14ac:dyDescent="0.3">
      <c r="A241" s="29"/>
      <c r="B241" s="30" t="s">
        <v>22</v>
      </c>
      <c r="F241" s="106"/>
    </row>
    <row r="242" spans="1:6" ht="15.75" thickBot="1" x14ac:dyDescent="0.3">
      <c r="A242" s="72"/>
      <c r="B242" s="73" t="s">
        <v>0</v>
      </c>
      <c r="E242" s="74" t="s">
        <v>23</v>
      </c>
      <c r="F242" s="75"/>
    </row>
    <row r="243" spans="1:6" ht="45.75" thickBot="1" x14ac:dyDescent="0.3">
      <c r="A243" s="76" t="s">
        <v>326</v>
      </c>
      <c r="B243" s="77" t="s">
        <v>327</v>
      </c>
      <c r="C243" s="24"/>
      <c r="D243" s="25"/>
      <c r="E243" s="78"/>
      <c r="F243" s="79" t="s">
        <v>237</v>
      </c>
    </row>
    <row r="244" spans="1:6" x14ac:dyDescent="0.25">
      <c r="A244" s="7" t="s">
        <v>1</v>
      </c>
      <c r="B244" s="8" t="s">
        <v>2</v>
      </c>
      <c r="C244" s="8" t="s">
        <v>3</v>
      </c>
      <c r="D244" s="9" t="s">
        <v>4</v>
      </c>
      <c r="E244" s="10" t="s">
        <v>5</v>
      </c>
      <c r="F244" s="11" t="s">
        <v>6</v>
      </c>
    </row>
    <row r="245" spans="1:6" ht="22.5" x14ac:dyDescent="0.25">
      <c r="A245" s="6" t="s">
        <v>290</v>
      </c>
      <c r="B245" s="51" t="s">
        <v>292</v>
      </c>
      <c r="C245" s="1" t="s">
        <v>47</v>
      </c>
      <c r="D245" s="105">
        <v>2</v>
      </c>
      <c r="E245" s="54"/>
      <c r="F245" s="35">
        <f t="shared" ref="F245:F246" si="22">TRUNC(D245*E245,2)</f>
        <v>0</v>
      </c>
    </row>
    <row r="246" spans="1:6" ht="23.25" thickBot="1" x14ac:dyDescent="0.3">
      <c r="A246" s="6" t="s">
        <v>290</v>
      </c>
      <c r="B246" s="51" t="s">
        <v>292</v>
      </c>
      <c r="C246" s="1" t="s">
        <v>239</v>
      </c>
      <c r="D246" s="53">
        <v>0.5</v>
      </c>
      <c r="E246" s="54"/>
      <c r="F246" s="35">
        <f t="shared" si="22"/>
        <v>0</v>
      </c>
    </row>
    <row r="247" spans="1:6" ht="15.75" thickBot="1" x14ac:dyDescent="0.3">
      <c r="A247" s="18"/>
      <c r="B247" s="19"/>
      <c r="C247" s="19"/>
      <c r="D247" s="20"/>
      <c r="E247" s="56" t="s">
        <v>8</v>
      </c>
      <c r="F247" s="22">
        <f>SUM(F245:F246)</f>
        <v>0</v>
      </c>
    </row>
    <row r="248" spans="1:6" ht="15.75" thickBot="1" x14ac:dyDescent="0.3"/>
    <row r="249" spans="1:6" ht="15.75" thickBot="1" x14ac:dyDescent="0.3">
      <c r="A249" s="29"/>
      <c r="B249" s="30" t="s">
        <v>22</v>
      </c>
      <c r="F249" s="106"/>
    </row>
    <row r="250" spans="1:6" ht="15.75" thickBot="1" x14ac:dyDescent="0.3">
      <c r="A250" s="72"/>
      <c r="B250" s="73" t="s">
        <v>0</v>
      </c>
      <c r="E250" s="74" t="s">
        <v>23</v>
      </c>
      <c r="F250" s="75"/>
    </row>
    <row r="251" spans="1:6" ht="23.25" thickBot="1" x14ac:dyDescent="0.3">
      <c r="A251" s="76" t="s">
        <v>328</v>
      </c>
      <c r="B251" s="77" t="s">
        <v>330</v>
      </c>
      <c r="C251" s="24"/>
      <c r="D251" s="25"/>
      <c r="E251" s="78"/>
      <c r="F251" s="79" t="s">
        <v>237</v>
      </c>
    </row>
    <row r="252" spans="1:6" x14ac:dyDescent="0.25">
      <c r="A252" s="7" t="s">
        <v>1</v>
      </c>
      <c r="B252" s="8" t="s">
        <v>2</v>
      </c>
      <c r="C252" s="8" t="s">
        <v>3</v>
      </c>
      <c r="D252" s="9" t="s">
        <v>4</v>
      </c>
      <c r="E252" s="10" t="s">
        <v>5</v>
      </c>
      <c r="F252" s="11" t="s">
        <v>6</v>
      </c>
    </row>
    <row r="253" spans="1:6" ht="22.5" x14ac:dyDescent="0.25">
      <c r="A253" s="6" t="s">
        <v>257</v>
      </c>
      <c r="B253" s="51" t="s">
        <v>258</v>
      </c>
      <c r="C253" s="1" t="s">
        <v>47</v>
      </c>
      <c r="D253" s="53">
        <v>2</v>
      </c>
      <c r="E253" s="54"/>
      <c r="F253" s="35">
        <f t="shared" ref="F253:F254" si="23">TRUNC(D253*E253,2)</f>
        <v>0</v>
      </c>
    </row>
    <row r="254" spans="1:6" ht="23.25" thickBot="1" x14ac:dyDescent="0.3">
      <c r="A254" s="6" t="s">
        <v>257</v>
      </c>
      <c r="B254" s="51" t="s">
        <v>258</v>
      </c>
      <c r="C254" s="1" t="s">
        <v>239</v>
      </c>
      <c r="D254" s="53">
        <v>0.5</v>
      </c>
      <c r="E254" s="54"/>
      <c r="F254" s="35">
        <f t="shared" si="23"/>
        <v>0</v>
      </c>
    </row>
    <row r="255" spans="1:6" ht="15.75" thickBot="1" x14ac:dyDescent="0.3">
      <c r="A255" s="18"/>
      <c r="B255" s="19"/>
      <c r="C255" s="19"/>
      <c r="D255" s="20"/>
      <c r="E255" s="56" t="s">
        <v>8</v>
      </c>
      <c r="F255" s="22">
        <f>SUM(F253:F254)</f>
        <v>0</v>
      </c>
    </row>
    <row r="256" spans="1:6" ht="15.75" thickBot="1" x14ac:dyDescent="0.3"/>
    <row r="257" spans="1:6" ht="15.75" thickBot="1" x14ac:dyDescent="0.3">
      <c r="A257" s="29"/>
      <c r="B257" s="30" t="s">
        <v>22</v>
      </c>
      <c r="F257" s="106"/>
    </row>
    <row r="258" spans="1:6" ht="15.75" thickBot="1" x14ac:dyDescent="0.3">
      <c r="A258" s="72"/>
      <c r="B258" s="73" t="s">
        <v>0</v>
      </c>
      <c r="E258" s="74" t="s">
        <v>23</v>
      </c>
      <c r="F258" s="75"/>
    </row>
    <row r="259" spans="1:6" ht="23.25" thickBot="1" x14ac:dyDescent="0.3">
      <c r="A259" s="76" t="s">
        <v>329</v>
      </c>
      <c r="B259" s="77" t="s">
        <v>331</v>
      </c>
      <c r="C259" s="24"/>
      <c r="D259" s="25"/>
      <c r="E259" s="78"/>
      <c r="F259" s="79" t="s">
        <v>237</v>
      </c>
    </row>
    <row r="260" spans="1:6" x14ac:dyDescent="0.25">
      <c r="A260" s="7" t="s">
        <v>1</v>
      </c>
      <c r="B260" s="8" t="s">
        <v>2</v>
      </c>
      <c r="C260" s="8" t="s">
        <v>3</v>
      </c>
      <c r="D260" s="9" t="s">
        <v>4</v>
      </c>
      <c r="E260" s="10" t="s">
        <v>5</v>
      </c>
      <c r="F260" s="11" t="s">
        <v>6</v>
      </c>
    </row>
    <row r="261" spans="1:6" ht="22.5" x14ac:dyDescent="0.25">
      <c r="A261" s="6" t="s">
        <v>257</v>
      </c>
      <c r="B261" s="51" t="s">
        <v>258</v>
      </c>
      <c r="C261" s="1" t="s">
        <v>47</v>
      </c>
      <c r="D261" s="53">
        <v>2</v>
      </c>
      <c r="E261" s="54"/>
      <c r="F261" s="35">
        <f>TRUNC(D261*E261,2)</f>
        <v>0</v>
      </c>
    </row>
    <row r="262" spans="1:6" ht="23.25" thickBot="1" x14ac:dyDescent="0.3">
      <c r="A262" s="6" t="s">
        <v>257</v>
      </c>
      <c r="B262" s="51" t="s">
        <v>258</v>
      </c>
      <c r="C262" s="1" t="s">
        <v>239</v>
      </c>
      <c r="D262" s="53">
        <v>0.5</v>
      </c>
      <c r="E262" s="54"/>
      <c r="F262" s="35">
        <f t="shared" ref="F262" si="24">TRUNC(D262*E262,2)</f>
        <v>0</v>
      </c>
    </row>
    <row r="263" spans="1:6" ht="15.75" thickBot="1" x14ac:dyDescent="0.3">
      <c r="A263" s="18"/>
      <c r="B263" s="19"/>
      <c r="C263" s="19"/>
      <c r="D263" s="20"/>
      <c r="E263" s="56" t="s">
        <v>8</v>
      </c>
      <c r="F263" s="22">
        <f>SUM(F261:F262)</f>
        <v>0</v>
      </c>
    </row>
  </sheetData>
  <mergeCells count="3">
    <mergeCell ref="A4:F4"/>
    <mergeCell ref="A6:F6"/>
    <mergeCell ref="A2:F2"/>
  </mergeCells>
  <conditionalFormatting sqref="F11:F13 A11:D11 D12:D13 A12:B13">
    <cfRule type="expression" dxfId="366" priority="369" stopIfTrue="1">
      <formula>AND(#REF!&lt;&gt;"COMPOSICAO",#REF!&lt;&gt;"INSUMO",#REF!&lt;&gt;"")</formula>
    </cfRule>
    <cfRule type="expression" dxfId="365" priority="370" stopIfTrue="1">
      <formula>AND(OR(#REF!="COMPOSICAO",#REF!="INSUMO",#REF!&lt;&gt;""),#REF!&lt;&gt;"")</formula>
    </cfRule>
  </conditionalFormatting>
  <conditionalFormatting sqref="F12:F13">
    <cfRule type="expression" dxfId="364" priority="367" stopIfTrue="1">
      <formula>AND(#REF!&lt;&gt;"COMPOSICAO",#REF!&lt;&gt;"INSUMO",#REF!&lt;&gt;"")</formula>
    </cfRule>
    <cfRule type="expression" dxfId="363" priority="368" stopIfTrue="1">
      <formula>AND(OR(#REF!="COMPOSICAO",#REF!="INSUMO",#REF!&lt;&gt;""),#REF!&lt;&gt;"")</formula>
    </cfRule>
  </conditionalFormatting>
  <conditionalFormatting sqref="A10:C10">
    <cfRule type="expression" dxfId="362" priority="365" stopIfTrue="1">
      <formula>AND(#REF!&lt;&gt;"COMPOSICAO",#REF!&lt;&gt;"INSUMO",#REF!&lt;&gt;"")</formula>
    </cfRule>
    <cfRule type="expression" dxfId="361" priority="366" stopIfTrue="1">
      <formula>AND(OR(#REF!="COMPOSICAO",#REF!="INSUMO",#REF!&lt;&gt;""),#REF!&lt;&gt;"")</formula>
    </cfRule>
  </conditionalFormatting>
  <conditionalFormatting sqref="E11:E13">
    <cfRule type="expression" dxfId="360" priority="363" stopIfTrue="1">
      <formula>AND(#REF!&lt;&gt;"COMPOSICAO",#REF!&lt;&gt;"INSUMO",#REF!&lt;&gt;"")</formula>
    </cfRule>
    <cfRule type="expression" dxfId="359" priority="364" stopIfTrue="1">
      <formula>AND(OR(#REF!="COMPOSICAO",#REF!="INSUMO",#REF!&lt;&gt;""),#REF!&lt;&gt;"")</formula>
    </cfRule>
  </conditionalFormatting>
  <conditionalFormatting sqref="C12:C13">
    <cfRule type="expression" dxfId="358" priority="361" stopIfTrue="1">
      <formula>AND(#REF!&lt;&gt;"COMPOSICAO",#REF!&lt;&gt;"INSUMO",#REF!&lt;&gt;"")</formula>
    </cfRule>
  </conditionalFormatting>
  <conditionalFormatting sqref="C12:C13">
    <cfRule type="expression" dxfId="357" priority="362" stopIfTrue="1">
      <formula>AND(OR(#REF!="COMPOSICAO",#REF!="INSUMO",#REF!&lt;&gt;""),#REF!&lt;&gt;"")</formula>
    </cfRule>
  </conditionalFormatting>
  <conditionalFormatting sqref="F19:F21 A19:D19 D20:D21 A20:B21">
    <cfRule type="expression" dxfId="356" priority="359" stopIfTrue="1">
      <formula>AND(#REF!&lt;&gt;"COMPOSICAO",#REF!&lt;&gt;"INSUMO",#REF!&lt;&gt;"")</formula>
    </cfRule>
    <cfRule type="expression" dxfId="355" priority="360" stopIfTrue="1">
      <formula>AND(OR(#REF!="COMPOSICAO",#REF!="INSUMO",#REF!&lt;&gt;""),#REF!&lt;&gt;"")</formula>
    </cfRule>
  </conditionalFormatting>
  <conditionalFormatting sqref="F20:F21">
    <cfRule type="expression" dxfId="354" priority="357" stopIfTrue="1">
      <formula>AND(#REF!&lt;&gt;"COMPOSICAO",#REF!&lt;&gt;"INSUMO",#REF!&lt;&gt;"")</formula>
    </cfRule>
    <cfRule type="expression" dxfId="353" priority="358" stopIfTrue="1">
      <formula>AND(OR(#REF!="COMPOSICAO",#REF!="INSUMO",#REF!&lt;&gt;""),#REF!&lt;&gt;"")</formula>
    </cfRule>
  </conditionalFormatting>
  <conditionalFormatting sqref="A18:C18">
    <cfRule type="expression" dxfId="352" priority="355" stopIfTrue="1">
      <formula>AND(#REF!&lt;&gt;"COMPOSICAO",#REF!&lt;&gt;"INSUMO",#REF!&lt;&gt;"")</formula>
    </cfRule>
    <cfRule type="expression" dxfId="351" priority="356" stopIfTrue="1">
      <formula>AND(OR(#REF!="COMPOSICAO",#REF!="INSUMO",#REF!&lt;&gt;""),#REF!&lt;&gt;"")</formula>
    </cfRule>
  </conditionalFormatting>
  <conditionalFormatting sqref="E19:E21">
    <cfRule type="expression" dxfId="350" priority="353" stopIfTrue="1">
      <formula>AND(#REF!&lt;&gt;"COMPOSICAO",#REF!&lt;&gt;"INSUMO",#REF!&lt;&gt;"")</formula>
    </cfRule>
    <cfRule type="expression" dxfId="349" priority="354" stopIfTrue="1">
      <formula>AND(OR(#REF!="COMPOSICAO",#REF!="INSUMO",#REF!&lt;&gt;""),#REF!&lt;&gt;"")</formula>
    </cfRule>
  </conditionalFormatting>
  <conditionalFormatting sqref="C20:C21">
    <cfRule type="expression" dxfId="348" priority="351" stopIfTrue="1">
      <formula>AND(#REF!&lt;&gt;"COMPOSICAO",#REF!&lt;&gt;"INSUMO",#REF!&lt;&gt;"")</formula>
    </cfRule>
  </conditionalFormatting>
  <conditionalFormatting sqref="C20:C21">
    <cfRule type="expression" dxfId="347" priority="352" stopIfTrue="1">
      <formula>AND(OR(#REF!="COMPOSICAO",#REF!="INSUMO",#REF!&lt;&gt;""),#REF!&lt;&gt;"")</formula>
    </cfRule>
  </conditionalFormatting>
  <conditionalFormatting sqref="F27:F29 A27:D27 D28:D29 A28:B29">
    <cfRule type="expression" dxfId="346" priority="349" stopIfTrue="1">
      <formula>AND(#REF!&lt;&gt;"COMPOSICAO",#REF!&lt;&gt;"INSUMO",#REF!&lt;&gt;"")</formula>
    </cfRule>
    <cfRule type="expression" dxfId="345" priority="350" stopIfTrue="1">
      <formula>AND(OR(#REF!="COMPOSICAO",#REF!="INSUMO",#REF!&lt;&gt;""),#REF!&lt;&gt;"")</formula>
    </cfRule>
  </conditionalFormatting>
  <conditionalFormatting sqref="F28:F29">
    <cfRule type="expression" dxfId="344" priority="347" stopIfTrue="1">
      <formula>AND(#REF!&lt;&gt;"COMPOSICAO",#REF!&lt;&gt;"INSUMO",#REF!&lt;&gt;"")</formula>
    </cfRule>
    <cfRule type="expression" dxfId="343" priority="348" stopIfTrue="1">
      <formula>AND(OR(#REF!="COMPOSICAO",#REF!="INSUMO",#REF!&lt;&gt;""),#REF!&lt;&gt;"")</formula>
    </cfRule>
  </conditionalFormatting>
  <conditionalFormatting sqref="A26:C26">
    <cfRule type="expression" dxfId="342" priority="345" stopIfTrue="1">
      <formula>AND(#REF!&lt;&gt;"COMPOSICAO",#REF!&lt;&gt;"INSUMO",#REF!&lt;&gt;"")</formula>
    </cfRule>
    <cfRule type="expression" dxfId="341" priority="346" stopIfTrue="1">
      <formula>AND(OR(#REF!="COMPOSICAO",#REF!="INSUMO",#REF!&lt;&gt;""),#REF!&lt;&gt;"")</formula>
    </cfRule>
  </conditionalFormatting>
  <conditionalFormatting sqref="E27:E29">
    <cfRule type="expression" dxfId="340" priority="343" stopIfTrue="1">
      <formula>AND(#REF!&lt;&gt;"COMPOSICAO",#REF!&lt;&gt;"INSUMO",#REF!&lt;&gt;"")</formula>
    </cfRule>
    <cfRule type="expression" dxfId="339" priority="344" stopIfTrue="1">
      <formula>AND(OR(#REF!="COMPOSICAO",#REF!="INSUMO",#REF!&lt;&gt;""),#REF!&lt;&gt;"")</formula>
    </cfRule>
  </conditionalFormatting>
  <conditionalFormatting sqref="C28:C29">
    <cfRule type="expression" dxfId="338" priority="341" stopIfTrue="1">
      <formula>AND(#REF!&lt;&gt;"COMPOSICAO",#REF!&lt;&gt;"INSUMO",#REF!&lt;&gt;"")</formula>
    </cfRule>
  </conditionalFormatting>
  <conditionalFormatting sqref="C28:C29">
    <cfRule type="expression" dxfId="337" priority="342" stopIfTrue="1">
      <formula>AND(OR(#REF!="COMPOSICAO",#REF!="INSUMO",#REF!&lt;&gt;""),#REF!&lt;&gt;"")</formula>
    </cfRule>
  </conditionalFormatting>
  <conditionalFormatting sqref="F35:F37 A35:D35 D36:D37 A36:B37">
    <cfRule type="expression" dxfId="336" priority="339" stopIfTrue="1">
      <formula>AND(#REF!&lt;&gt;"COMPOSICAO",#REF!&lt;&gt;"INSUMO",#REF!&lt;&gt;"")</formula>
    </cfRule>
    <cfRule type="expression" dxfId="335" priority="340" stopIfTrue="1">
      <formula>AND(OR(#REF!="COMPOSICAO",#REF!="INSUMO",#REF!&lt;&gt;""),#REF!&lt;&gt;"")</formula>
    </cfRule>
  </conditionalFormatting>
  <conditionalFormatting sqref="F36:F37">
    <cfRule type="expression" dxfId="334" priority="337" stopIfTrue="1">
      <formula>AND(#REF!&lt;&gt;"COMPOSICAO",#REF!&lt;&gt;"INSUMO",#REF!&lt;&gt;"")</formula>
    </cfRule>
    <cfRule type="expression" dxfId="333" priority="338" stopIfTrue="1">
      <formula>AND(OR(#REF!="COMPOSICAO",#REF!="INSUMO",#REF!&lt;&gt;""),#REF!&lt;&gt;"")</formula>
    </cfRule>
  </conditionalFormatting>
  <conditionalFormatting sqref="A34:C34">
    <cfRule type="expression" dxfId="332" priority="335" stopIfTrue="1">
      <formula>AND(#REF!&lt;&gt;"COMPOSICAO",#REF!&lt;&gt;"INSUMO",#REF!&lt;&gt;"")</formula>
    </cfRule>
    <cfRule type="expression" dxfId="331" priority="336" stopIfTrue="1">
      <formula>AND(OR(#REF!="COMPOSICAO",#REF!="INSUMO",#REF!&lt;&gt;""),#REF!&lt;&gt;"")</formula>
    </cfRule>
  </conditionalFormatting>
  <conditionalFormatting sqref="E35:E37">
    <cfRule type="expression" dxfId="330" priority="333" stopIfTrue="1">
      <formula>AND(#REF!&lt;&gt;"COMPOSICAO",#REF!&lt;&gt;"INSUMO",#REF!&lt;&gt;"")</formula>
    </cfRule>
    <cfRule type="expression" dxfId="329" priority="334" stopIfTrue="1">
      <formula>AND(OR(#REF!="COMPOSICAO",#REF!="INSUMO",#REF!&lt;&gt;""),#REF!&lt;&gt;"")</formula>
    </cfRule>
  </conditionalFormatting>
  <conditionalFormatting sqref="C36:C37">
    <cfRule type="expression" dxfId="328" priority="331" stopIfTrue="1">
      <formula>AND(#REF!&lt;&gt;"COMPOSICAO",#REF!&lt;&gt;"INSUMO",#REF!&lt;&gt;"")</formula>
    </cfRule>
  </conditionalFormatting>
  <conditionalFormatting sqref="C36:C37">
    <cfRule type="expression" dxfId="327" priority="332" stopIfTrue="1">
      <formula>AND(OR(#REF!="COMPOSICAO",#REF!="INSUMO",#REF!&lt;&gt;""),#REF!&lt;&gt;"")</formula>
    </cfRule>
  </conditionalFormatting>
  <conditionalFormatting sqref="F43:F45 A43:D43 D44:D45 A44:B45">
    <cfRule type="expression" dxfId="326" priority="329" stopIfTrue="1">
      <formula>AND(#REF!&lt;&gt;"COMPOSICAO",#REF!&lt;&gt;"INSUMO",#REF!&lt;&gt;"")</formula>
    </cfRule>
    <cfRule type="expression" dxfId="325" priority="330" stopIfTrue="1">
      <formula>AND(OR(#REF!="COMPOSICAO",#REF!="INSUMO",#REF!&lt;&gt;""),#REF!&lt;&gt;"")</formula>
    </cfRule>
  </conditionalFormatting>
  <conditionalFormatting sqref="F44:F45">
    <cfRule type="expression" dxfId="324" priority="327" stopIfTrue="1">
      <formula>AND(#REF!&lt;&gt;"COMPOSICAO",#REF!&lt;&gt;"INSUMO",#REF!&lt;&gt;"")</formula>
    </cfRule>
    <cfRule type="expression" dxfId="323" priority="328" stopIfTrue="1">
      <formula>AND(OR(#REF!="COMPOSICAO",#REF!="INSUMO",#REF!&lt;&gt;""),#REF!&lt;&gt;"")</formula>
    </cfRule>
  </conditionalFormatting>
  <conditionalFormatting sqref="A42:C42">
    <cfRule type="expression" dxfId="322" priority="325" stopIfTrue="1">
      <formula>AND(#REF!&lt;&gt;"COMPOSICAO",#REF!&lt;&gt;"INSUMO",#REF!&lt;&gt;"")</formula>
    </cfRule>
    <cfRule type="expression" dxfId="321" priority="326" stopIfTrue="1">
      <formula>AND(OR(#REF!="COMPOSICAO",#REF!="INSUMO",#REF!&lt;&gt;""),#REF!&lt;&gt;"")</formula>
    </cfRule>
  </conditionalFormatting>
  <conditionalFormatting sqref="E43:E45">
    <cfRule type="expression" dxfId="320" priority="323" stopIfTrue="1">
      <formula>AND(#REF!&lt;&gt;"COMPOSICAO",#REF!&lt;&gt;"INSUMO",#REF!&lt;&gt;"")</formula>
    </cfRule>
    <cfRule type="expression" dxfId="319" priority="324" stopIfTrue="1">
      <formula>AND(OR(#REF!="COMPOSICAO",#REF!="INSUMO",#REF!&lt;&gt;""),#REF!&lt;&gt;"")</formula>
    </cfRule>
  </conditionalFormatting>
  <conditionalFormatting sqref="C44:C45">
    <cfRule type="expression" dxfId="318" priority="321" stopIfTrue="1">
      <formula>AND(#REF!&lt;&gt;"COMPOSICAO",#REF!&lt;&gt;"INSUMO",#REF!&lt;&gt;"")</formula>
    </cfRule>
  </conditionalFormatting>
  <conditionalFormatting sqref="C44:C45">
    <cfRule type="expression" dxfId="317" priority="322" stopIfTrue="1">
      <formula>AND(OR(#REF!="COMPOSICAO",#REF!="INSUMO",#REF!&lt;&gt;""),#REF!&lt;&gt;"")</formula>
    </cfRule>
  </conditionalFormatting>
  <conditionalFormatting sqref="F51:F53 A51:D51 D52:D53 A52:B53">
    <cfRule type="expression" dxfId="316" priority="319" stopIfTrue="1">
      <formula>AND(#REF!&lt;&gt;"COMPOSICAO",#REF!&lt;&gt;"INSUMO",#REF!&lt;&gt;"")</formula>
    </cfRule>
    <cfRule type="expression" dxfId="315" priority="320" stopIfTrue="1">
      <formula>AND(OR(#REF!="COMPOSICAO",#REF!="INSUMO",#REF!&lt;&gt;""),#REF!&lt;&gt;"")</formula>
    </cfRule>
  </conditionalFormatting>
  <conditionalFormatting sqref="F52:F53">
    <cfRule type="expression" dxfId="314" priority="317" stopIfTrue="1">
      <formula>AND(#REF!&lt;&gt;"COMPOSICAO",#REF!&lt;&gt;"INSUMO",#REF!&lt;&gt;"")</formula>
    </cfRule>
    <cfRule type="expression" dxfId="313" priority="318" stopIfTrue="1">
      <formula>AND(OR(#REF!="COMPOSICAO",#REF!="INSUMO",#REF!&lt;&gt;""),#REF!&lt;&gt;"")</formula>
    </cfRule>
  </conditionalFormatting>
  <conditionalFormatting sqref="A50:C50">
    <cfRule type="expression" dxfId="312" priority="315" stopIfTrue="1">
      <formula>AND(#REF!&lt;&gt;"COMPOSICAO",#REF!&lt;&gt;"INSUMO",#REF!&lt;&gt;"")</formula>
    </cfRule>
    <cfRule type="expression" dxfId="311" priority="316" stopIfTrue="1">
      <formula>AND(OR(#REF!="COMPOSICAO",#REF!="INSUMO",#REF!&lt;&gt;""),#REF!&lt;&gt;"")</formula>
    </cfRule>
  </conditionalFormatting>
  <conditionalFormatting sqref="E51:E53">
    <cfRule type="expression" dxfId="310" priority="313" stopIfTrue="1">
      <formula>AND(#REF!&lt;&gt;"COMPOSICAO",#REF!&lt;&gt;"INSUMO",#REF!&lt;&gt;"")</formula>
    </cfRule>
    <cfRule type="expression" dxfId="309" priority="314" stopIfTrue="1">
      <formula>AND(OR(#REF!="COMPOSICAO",#REF!="INSUMO",#REF!&lt;&gt;""),#REF!&lt;&gt;"")</formula>
    </cfRule>
  </conditionalFormatting>
  <conditionalFormatting sqref="C52:C53">
    <cfRule type="expression" dxfId="308" priority="311" stopIfTrue="1">
      <formula>AND(#REF!&lt;&gt;"COMPOSICAO",#REF!&lt;&gt;"INSUMO",#REF!&lt;&gt;"")</formula>
    </cfRule>
  </conditionalFormatting>
  <conditionalFormatting sqref="C52:C53">
    <cfRule type="expression" dxfId="307" priority="312" stopIfTrue="1">
      <formula>AND(OR(#REF!="COMPOSICAO",#REF!="INSUMO",#REF!&lt;&gt;""),#REF!&lt;&gt;"")</formula>
    </cfRule>
  </conditionalFormatting>
  <conditionalFormatting sqref="F59:F61 A59:D59 D60:D61 A60:B61">
    <cfRule type="expression" dxfId="306" priority="309" stopIfTrue="1">
      <formula>AND(#REF!&lt;&gt;"COMPOSICAO",#REF!&lt;&gt;"INSUMO",#REF!&lt;&gt;"")</formula>
    </cfRule>
    <cfRule type="expression" dxfId="305" priority="310" stopIfTrue="1">
      <formula>AND(OR(#REF!="COMPOSICAO",#REF!="INSUMO",#REF!&lt;&gt;""),#REF!&lt;&gt;"")</formula>
    </cfRule>
  </conditionalFormatting>
  <conditionalFormatting sqref="F60:F61">
    <cfRule type="expression" dxfId="304" priority="307" stopIfTrue="1">
      <formula>AND(#REF!&lt;&gt;"COMPOSICAO",#REF!&lt;&gt;"INSUMO",#REF!&lt;&gt;"")</formula>
    </cfRule>
    <cfRule type="expression" dxfId="303" priority="308" stopIfTrue="1">
      <formula>AND(OR(#REF!="COMPOSICAO",#REF!="INSUMO",#REF!&lt;&gt;""),#REF!&lt;&gt;"")</formula>
    </cfRule>
  </conditionalFormatting>
  <conditionalFormatting sqref="A58:C58">
    <cfRule type="expression" dxfId="302" priority="305" stopIfTrue="1">
      <formula>AND(#REF!&lt;&gt;"COMPOSICAO",#REF!&lt;&gt;"INSUMO",#REF!&lt;&gt;"")</formula>
    </cfRule>
    <cfRule type="expression" dxfId="301" priority="306" stopIfTrue="1">
      <formula>AND(OR(#REF!="COMPOSICAO",#REF!="INSUMO",#REF!&lt;&gt;""),#REF!&lt;&gt;"")</formula>
    </cfRule>
  </conditionalFormatting>
  <conditionalFormatting sqref="E59:E61">
    <cfRule type="expression" dxfId="300" priority="303" stopIfTrue="1">
      <formula>AND(#REF!&lt;&gt;"COMPOSICAO",#REF!&lt;&gt;"INSUMO",#REF!&lt;&gt;"")</formula>
    </cfRule>
    <cfRule type="expression" dxfId="299" priority="304" stopIfTrue="1">
      <formula>AND(OR(#REF!="COMPOSICAO",#REF!="INSUMO",#REF!&lt;&gt;""),#REF!&lt;&gt;"")</formula>
    </cfRule>
  </conditionalFormatting>
  <conditionalFormatting sqref="C60:C61">
    <cfRule type="expression" dxfId="298" priority="301" stopIfTrue="1">
      <formula>AND(#REF!&lt;&gt;"COMPOSICAO",#REF!&lt;&gt;"INSUMO",#REF!&lt;&gt;"")</formula>
    </cfRule>
  </conditionalFormatting>
  <conditionalFormatting sqref="C60:C61">
    <cfRule type="expression" dxfId="297" priority="302" stopIfTrue="1">
      <formula>AND(OR(#REF!="COMPOSICAO",#REF!="INSUMO",#REF!&lt;&gt;""),#REF!&lt;&gt;"")</formula>
    </cfRule>
  </conditionalFormatting>
  <conditionalFormatting sqref="F67:F69 A67:D67 D68:D69 A68:B69">
    <cfRule type="expression" dxfId="296" priority="299" stopIfTrue="1">
      <formula>AND(#REF!&lt;&gt;"COMPOSICAO",#REF!&lt;&gt;"INSUMO",#REF!&lt;&gt;"")</formula>
    </cfRule>
    <cfRule type="expression" dxfId="295" priority="300" stopIfTrue="1">
      <formula>AND(OR(#REF!="COMPOSICAO",#REF!="INSUMO",#REF!&lt;&gt;""),#REF!&lt;&gt;"")</formula>
    </cfRule>
  </conditionalFormatting>
  <conditionalFormatting sqref="F68:F69">
    <cfRule type="expression" dxfId="294" priority="297" stopIfTrue="1">
      <formula>AND(#REF!&lt;&gt;"COMPOSICAO",#REF!&lt;&gt;"INSUMO",#REF!&lt;&gt;"")</formula>
    </cfRule>
    <cfRule type="expression" dxfId="293" priority="298" stopIfTrue="1">
      <formula>AND(OR(#REF!="COMPOSICAO",#REF!="INSUMO",#REF!&lt;&gt;""),#REF!&lt;&gt;"")</formula>
    </cfRule>
  </conditionalFormatting>
  <conditionalFormatting sqref="A66:C66">
    <cfRule type="expression" dxfId="292" priority="295" stopIfTrue="1">
      <formula>AND(#REF!&lt;&gt;"COMPOSICAO",#REF!&lt;&gt;"INSUMO",#REF!&lt;&gt;"")</formula>
    </cfRule>
    <cfRule type="expression" dxfId="291" priority="296" stopIfTrue="1">
      <formula>AND(OR(#REF!="COMPOSICAO",#REF!="INSUMO",#REF!&lt;&gt;""),#REF!&lt;&gt;"")</formula>
    </cfRule>
  </conditionalFormatting>
  <conditionalFormatting sqref="E67:E69">
    <cfRule type="expression" dxfId="290" priority="293" stopIfTrue="1">
      <formula>AND(#REF!&lt;&gt;"COMPOSICAO",#REF!&lt;&gt;"INSUMO",#REF!&lt;&gt;"")</formula>
    </cfRule>
    <cfRule type="expression" dxfId="289" priority="294" stopIfTrue="1">
      <formula>AND(OR(#REF!="COMPOSICAO",#REF!="INSUMO",#REF!&lt;&gt;""),#REF!&lt;&gt;"")</formula>
    </cfRule>
  </conditionalFormatting>
  <conditionalFormatting sqref="C68:C69">
    <cfRule type="expression" dxfId="288" priority="291" stopIfTrue="1">
      <formula>AND(#REF!&lt;&gt;"COMPOSICAO",#REF!&lt;&gt;"INSUMO",#REF!&lt;&gt;"")</formula>
    </cfRule>
  </conditionalFormatting>
  <conditionalFormatting sqref="C68:C69">
    <cfRule type="expression" dxfId="287" priority="292" stopIfTrue="1">
      <formula>AND(OR(#REF!="COMPOSICAO",#REF!="INSUMO",#REF!&lt;&gt;""),#REF!&lt;&gt;"")</formula>
    </cfRule>
  </conditionalFormatting>
  <conditionalFormatting sqref="F75:F77 A75:D75 D76:D77 A76:B77">
    <cfRule type="expression" dxfId="286" priority="289" stopIfTrue="1">
      <formula>AND(#REF!&lt;&gt;"COMPOSICAO",#REF!&lt;&gt;"INSUMO",#REF!&lt;&gt;"")</formula>
    </cfRule>
    <cfRule type="expression" dxfId="285" priority="290" stopIfTrue="1">
      <formula>AND(OR(#REF!="COMPOSICAO",#REF!="INSUMO",#REF!&lt;&gt;""),#REF!&lt;&gt;"")</formula>
    </cfRule>
  </conditionalFormatting>
  <conditionalFormatting sqref="F76:F77">
    <cfRule type="expression" dxfId="284" priority="287" stopIfTrue="1">
      <formula>AND(#REF!&lt;&gt;"COMPOSICAO",#REF!&lt;&gt;"INSUMO",#REF!&lt;&gt;"")</formula>
    </cfRule>
    <cfRule type="expression" dxfId="283" priority="288" stopIfTrue="1">
      <formula>AND(OR(#REF!="COMPOSICAO",#REF!="INSUMO",#REF!&lt;&gt;""),#REF!&lt;&gt;"")</formula>
    </cfRule>
  </conditionalFormatting>
  <conditionalFormatting sqref="A74:C74">
    <cfRule type="expression" dxfId="282" priority="285" stopIfTrue="1">
      <formula>AND(#REF!&lt;&gt;"COMPOSICAO",#REF!&lt;&gt;"INSUMO",#REF!&lt;&gt;"")</formula>
    </cfRule>
    <cfRule type="expression" dxfId="281" priority="286" stopIfTrue="1">
      <formula>AND(OR(#REF!="COMPOSICAO",#REF!="INSUMO",#REF!&lt;&gt;""),#REF!&lt;&gt;"")</formula>
    </cfRule>
  </conditionalFormatting>
  <conditionalFormatting sqref="E75:E77">
    <cfRule type="expression" dxfId="280" priority="283" stopIfTrue="1">
      <formula>AND(#REF!&lt;&gt;"COMPOSICAO",#REF!&lt;&gt;"INSUMO",#REF!&lt;&gt;"")</formula>
    </cfRule>
    <cfRule type="expression" dxfId="279" priority="284" stopIfTrue="1">
      <formula>AND(OR(#REF!="COMPOSICAO",#REF!="INSUMO",#REF!&lt;&gt;""),#REF!&lt;&gt;"")</formula>
    </cfRule>
  </conditionalFormatting>
  <conditionalFormatting sqref="C76:C77">
    <cfRule type="expression" dxfId="278" priority="281" stopIfTrue="1">
      <formula>AND(#REF!&lt;&gt;"COMPOSICAO",#REF!&lt;&gt;"INSUMO",#REF!&lt;&gt;"")</formula>
    </cfRule>
  </conditionalFormatting>
  <conditionalFormatting sqref="C76:C77">
    <cfRule type="expression" dxfId="277" priority="282" stopIfTrue="1">
      <formula>AND(OR(#REF!="COMPOSICAO",#REF!="INSUMO",#REF!&lt;&gt;""),#REF!&lt;&gt;"")</formula>
    </cfRule>
  </conditionalFormatting>
  <conditionalFormatting sqref="F83:F85 A83:D83 D84:D85 A84:B85">
    <cfRule type="expression" dxfId="276" priority="279" stopIfTrue="1">
      <formula>AND(#REF!&lt;&gt;"COMPOSICAO",#REF!&lt;&gt;"INSUMO",#REF!&lt;&gt;"")</formula>
    </cfRule>
    <cfRule type="expression" dxfId="275" priority="280" stopIfTrue="1">
      <formula>AND(OR(#REF!="COMPOSICAO",#REF!="INSUMO",#REF!&lt;&gt;""),#REF!&lt;&gt;"")</formula>
    </cfRule>
  </conditionalFormatting>
  <conditionalFormatting sqref="F84:F85">
    <cfRule type="expression" dxfId="274" priority="277" stopIfTrue="1">
      <formula>AND(#REF!&lt;&gt;"COMPOSICAO",#REF!&lt;&gt;"INSUMO",#REF!&lt;&gt;"")</formula>
    </cfRule>
    <cfRule type="expression" dxfId="273" priority="278" stopIfTrue="1">
      <formula>AND(OR(#REF!="COMPOSICAO",#REF!="INSUMO",#REF!&lt;&gt;""),#REF!&lt;&gt;"")</formula>
    </cfRule>
  </conditionalFormatting>
  <conditionalFormatting sqref="A82:C82">
    <cfRule type="expression" dxfId="272" priority="275" stopIfTrue="1">
      <formula>AND(#REF!&lt;&gt;"COMPOSICAO",#REF!&lt;&gt;"INSUMO",#REF!&lt;&gt;"")</formula>
    </cfRule>
    <cfRule type="expression" dxfId="271" priority="276" stopIfTrue="1">
      <formula>AND(OR(#REF!="COMPOSICAO",#REF!="INSUMO",#REF!&lt;&gt;""),#REF!&lt;&gt;"")</formula>
    </cfRule>
  </conditionalFormatting>
  <conditionalFormatting sqref="E83:E85">
    <cfRule type="expression" dxfId="270" priority="273" stopIfTrue="1">
      <formula>AND(#REF!&lt;&gt;"COMPOSICAO",#REF!&lt;&gt;"INSUMO",#REF!&lt;&gt;"")</formula>
    </cfRule>
    <cfRule type="expression" dxfId="269" priority="274" stopIfTrue="1">
      <formula>AND(OR(#REF!="COMPOSICAO",#REF!="INSUMO",#REF!&lt;&gt;""),#REF!&lt;&gt;"")</formula>
    </cfRule>
  </conditionalFormatting>
  <conditionalFormatting sqref="C84:C85">
    <cfRule type="expression" dxfId="268" priority="271" stopIfTrue="1">
      <formula>AND(#REF!&lt;&gt;"COMPOSICAO",#REF!&lt;&gt;"INSUMO",#REF!&lt;&gt;"")</formula>
    </cfRule>
  </conditionalFormatting>
  <conditionalFormatting sqref="C84:C85">
    <cfRule type="expression" dxfId="267" priority="272" stopIfTrue="1">
      <formula>AND(OR(#REF!="COMPOSICAO",#REF!="INSUMO",#REF!&lt;&gt;""),#REF!&lt;&gt;"")</formula>
    </cfRule>
  </conditionalFormatting>
  <conditionalFormatting sqref="F91:F93 A91:D91 D92:D93 A92:B93">
    <cfRule type="expression" dxfId="266" priority="269" stopIfTrue="1">
      <formula>AND(#REF!&lt;&gt;"COMPOSICAO",#REF!&lt;&gt;"INSUMO",#REF!&lt;&gt;"")</formula>
    </cfRule>
    <cfRule type="expression" dxfId="265" priority="270" stopIfTrue="1">
      <formula>AND(OR(#REF!="COMPOSICAO",#REF!="INSUMO",#REF!&lt;&gt;""),#REF!&lt;&gt;"")</formula>
    </cfRule>
  </conditionalFormatting>
  <conditionalFormatting sqref="F92:F93">
    <cfRule type="expression" dxfId="264" priority="267" stopIfTrue="1">
      <formula>AND(#REF!&lt;&gt;"COMPOSICAO",#REF!&lt;&gt;"INSUMO",#REF!&lt;&gt;"")</formula>
    </cfRule>
    <cfRule type="expression" dxfId="263" priority="268" stopIfTrue="1">
      <formula>AND(OR(#REF!="COMPOSICAO",#REF!="INSUMO",#REF!&lt;&gt;""),#REF!&lt;&gt;"")</formula>
    </cfRule>
  </conditionalFormatting>
  <conditionalFormatting sqref="A90:C90">
    <cfRule type="expression" dxfId="262" priority="265" stopIfTrue="1">
      <formula>AND(#REF!&lt;&gt;"COMPOSICAO",#REF!&lt;&gt;"INSUMO",#REF!&lt;&gt;"")</formula>
    </cfRule>
    <cfRule type="expression" dxfId="261" priority="266" stopIfTrue="1">
      <formula>AND(OR(#REF!="COMPOSICAO",#REF!="INSUMO",#REF!&lt;&gt;""),#REF!&lt;&gt;"")</formula>
    </cfRule>
  </conditionalFormatting>
  <conditionalFormatting sqref="E91:E93">
    <cfRule type="expression" dxfId="260" priority="263" stopIfTrue="1">
      <formula>AND(#REF!&lt;&gt;"COMPOSICAO",#REF!&lt;&gt;"INSUMO",#REF!&lt;&gt;"")</formula>
    </cfRule>
    <cfRule type="expression" dxfId="259" priority="264" stopIfTrue="1">
      <formula>AND(OR(#REF!="COMPOSICAO",#REF!="INSUMO",#REF!&lt;&gt;""),#REF!&lt;&gt;"")</formula>
    </cfRule>
  </conditionalFormatting>
  <conditionalFormatting sqref="C92:C93">
    <cfRule type="expression" dxfId="258" priority="261" stopIfTrue="1">
      <formula>AND(#REF!&lt;&gt;"COMPOSICAO",#REF!&lt;&gt;"INSUMO",#REF!&lt;&gt;"")</formula>
    </cfRule>
  </conditionalFormatting>
  <conditionalFormatting sqref="C92:C93">
    <cfRule type="expression" dxfId="257" priority="262" stopIfTrue="1">
      <formula>AND(OR(#REF!="COMPOSICAO",#REF!="INSUMO",#REF!&lt;&gt;""),#REF!&lt;&gt;"")</formula>
    </cfRule>
  </conditionalFormatting>
  <conditionalFormatting sqref="F99:F101 A99:D99 D100:D101 A100:B101">
    <cfRule type="expression" dxfId="256" priority="259" stopIfTrue="1">
      <formula>AND(#REF!&lt;&gt;"COMPOSICAO",#REF!&lt;&gt;"INSUMO",#REF!&lt;&gt;"")</formula>
    </cfRule>
    <cfRule type="expression" dxfId="255" priority="260" stopIfTrue="1">
      <formula>AND(OR(#REF!="COMPOSICAO",#REF!="INSUMO",#REF!&lt;&gt;""),#REF!&lt;&gt;"")</formula>
    </cfRule>
  </conditionalFormatting>
  <conditionalFormatting sqref="F100:F101">
    <cfRule type="expression" dxfId="254" priority="257" stopIfTrue="1">
      <formula>AND(#REF!&lt;&gt;"COMPOSICAO",#REF!&lt;&gt;"INSUMO",#REF!&lt;&gt;"")</formula>
    </cfRule>
    <cfRule type="expression" dxfId="253" priority="258" stopIfTrue="1">
      <formula>AND(OR(#REF!="COMPOSICAO",#REF!="INSUMO",#REF!&lt;&gt;""),#REF!&lt;&gt;"")</formula>
    </cfRule>
  </conditionalFormatting>
  <conditionalFormatting sqref="A98:C98">
    <cfRule type="expression" dxfId="252" priority="255" stopIfTrue="1">
      <formula>AND(#REF!&lt;&gt;"COMPOSICAO",#REF!&lt;&gt;"INSUMO",#REF!&lt;&gt;"")</formula>
    </cfRule>
    <cfRule type="expression" dxfId="251" priority="256" stopIfTrue="1">
      <formula>AND(OR(#REF!="COMPOSICAO",#REF!="INSUMO",#REF!&lt;&gt;""),#REF!&lt;&gt;"")</formula>
    </cfRule>
  </conditionalFormatting>
  <conditionalFormatting sqref="E99:E101">
    <cfRule type="expression" dxfId="250" priority="253" stopIfTrue="1">
      <formula>AND(#REF!&lt;&gt;"COMPOSICAO",#REF!&lt;&gt;"INSUMO",#REF!&lt;&gt;"")</formula>
    </cfRule>
    <cfRule type="expression" dxfId="249" priority="254" stopIfTrue="1">
      <formula>AND(OR(#REF!="COMPOSICAO",#REF!="INSUMO",#REF!&lt;&gt;""),#REF!&lt;&gt;"")</formula>
    </cfRule>
  </conditionalFormatting>
  <conditionalFormatting sqref="C100:C101">
    <cfRule type="expression" dxfId="248" priority="251" stopIfTrue="1">
      <formula>AND(#REF!&lt;&gt;"COMPOSICAO",#REF!&lt;&gt;"INSUMO",#REF!&lt;&gt;"")</formula>
    </cfRule>
  </conditionalFormatting>
  <conditionalFormatting sqref="C100:C101">
    <cfRule type="expression" dxfId="247" priority="252" stopIfTrue="1">
      <formula>AND(OR(#REF!="COMPOSICAO",#REF!="INSUMO",#REF!&lt;&gt;""),#REF!&lt;&gt;"")</formula>
    </cfRule>
  </conditionalFormatting>
  <conditionalFormatting sqref="F107:F108 A107:D107 D108 A108:B108">
    <cfRule type="expression" dxfId="246" priority="249" stopIfTrue="1">
      <formula>AND(#REF!&lt;&gt;"COMPOSICAO",#REF!&lt;&gt;"INSUMO",#REF!&lt;&gt;"")</formula>
    </cfRule>
    <cfRule type="expression" dxfId="245" priority="250" stopIfTrue="1">
      <formula>AND(OR(#REF!="COMPOSICAO",#REF!="INSUMO",#REF!&lt;&gt;""),#REF!&lt;&gt;"")</formula>
    </cfRule>
  </conditionalFormatting>
  <conditionalFormatting sqref="F108">
    <cfRule type="expression" dxfId="244" priority="247" stopIfTrue="1">
      <formula>AND(#REF!&lt;&gt;"COMPOSICAO",#REF!&lt;&gt;"INSUMO",#REF!&lt;&gt;"")</formula>
    </cfRule>
    <cfRule type="expression" dxfId="243" priority="248" stopIfTrue="1">
      <formula>AND(OR(#REF!="COMPOSICAO",#REF!="INSUMO",#REF!&lt;&gt;""),#REF!&lt;&gt;"")</formula>
    </cfRule>
  </conditionalFormatting>
  <conditionalFormatting sqref="A106:C106">
    <cfRule type="expression" dxfId="242" priority="245" stopIfTrue="1">
      <formula>AND(#REF!&lt;&gt;"COMPOSICAO",#REF!&lt;&gt;"INSUMO",#REF!&lt;&gt;"")</formula>
    </cfRule>
    <cfRule type="expression" dxfId="241" priority="246" stopIfTrue="1">
      <formula>AND(OR(#REF!="COMPOSICAO",#REF!="INSUMO",#REF!&lt;&gt;""),#REF!&lt;&gt;"")</formula>
    </cfRule>
  </conditionalFormatting>
  <conditionalFormatting sqref="E107:E108">
    <cfRule type="expression" dxfId="240" priority="243" stopIfTrue="1">
      <formula>AND(#REF!&lt;&gt;"COMPOSICAO",#REF!&lt;&gt;"INSUMO",#REF!&lt;&gt;"")</formula>
    </cfRule>
    <cfRule type="expression" dxfId="239" priority="244" stopIfTrue="1">
      <formula>AND(OR(#REF!="COMPOSICAO",#REF!="INSUMO",#REF!&lt;&gt;""),#REF!&lt;&gt;"")</formula>
    </cfRule>
  </conditionalFormatting>
  <conditionalFormatting sqref="C108">
    <cfRule type="expression" dxfId="238" priority="241" stopIfTrue="1">
      <formula>AND(#REF!&lt;&gt;"COMPOSICAO",#REF!&lt;&gt;"INSUMO",#REF!&lt;&gt;"")</formula>
    </cfRule>
  </conditionalFormatting>
  <conditionalFormatting sqref="C108">
    <cfRule type="expression" dxfId="237" priority="242" stopIfTrue="1">
      <formula>AND(OR(#REF!="COMPOSICAO",#REF!="INSUMO",#REF!&lt;&gt;""),#REF!&lt;&gt;"")</formula>
    </cfRule>
  </conditionalFormatting>
  <conditionalFormatting sqref="F114:F116 A114:D114 D115:D116 A115:B116">
    <cfRule type="expression" dxfId="236" priority="239" stopIfTrue="1">
      <formula>AND(#REF!&lt;&gt;"COMPOSICAO",#REF!&lt;&gt;"INSUMO",#REF!&lt;&gt;"")</formula>
    </cfRule>
    <cfRule type="expression" dxfId="235" priority="240" stopIfTrue="1">
      <formula>AND(OR(#REF!="COMPOSICAO",#REF!="INSUMO",#REF!&lt;&gt;""),#REF!&lt;&gt;"")</formula>
    </cfRule>
  </conditionalFormatting>
  <conditionalFormatting sqref="F115:F116">
    <cfRule type="expression" dxfId="234" priority="237" stopIfTrue="1">
      <formula>AND(#REF!&lt;&gt;"COMPOSICAO",#REF!&lt;&gt;"INSUMO",#REF!&lt;&gt;"")</formula>
    </cfRule>
    <cfRule type="expression" dxfId="233" priority="238" stopIfTrue="1">
      <formula>AND(OR(#REF!="COMPOSICAO",#REF!="INSUMO",#REF!&lt;&gt;""),#REF!&lt;&gt;"")</formula>
    </cfRule>
  </conditionalFormatting>
  <conditionalFormatting sqref="A113:C113">
    <cfRule type="expression" dxfId="232" priority="235" stopIfTrue="1">
      <formula>AND(#REF!&lt;&gt;"COMPOSICAO",#REF!&lt;&gt;"INSUMO",#REF!&lt;&gt;"")</formula>
    </cfRule>
    <cfRule type="expression" dxfId="231" priority="236" stopIfTrue="1">
      <formula>AND(OR(#REF!="COMPOSICAO",#REF!="INSUMO",#REF!&lt;&gt;""),#REF!&lt;&gt;"")</formula>
    </cfRule>
  </conditionalFormatting>
  <conditionalFormatting sqref="E114:E116">
    <cfRule type="expression" dxfId="230" priority="233" stopIfTrue="1">
      <formula>AND(#REF!&lt;&gt;"COMPOSICAO",#REF!&lt;&gt;"INSUMO",#REF!&lt;&gt;"")</formula>
    </cfRule>
    <cfRule type="expression" dxfId="229" priority="234" stopIfTrue="1">
      <formula>AND(OR(#REF!="COMPOSICAO",#REF!="INSUMO",#REF!&lt;&gt;""),#REF!&lt;&gt;"")</formula>
    </cfRule>
  </conditionalFormatting>
  <conditionalFormatting sqref="C115:C116">
    <cfRule type="expression" dxfId="228" priority="231" stopIfTrue="1">
      <formula>AND(#REF!&lt;&gt;"COMPOSICAO",#REF!&lt;&gt;"INSUMO",#REF!&lt;&gt;"")</formula>
    </cfRule>
  </conditionalFormatting>
  <conditionalFormatting sqref="C115:C116">
    <cfRule type="expression" dxfId="227" priority="232" stopIfTrue="1">
      <formula>AND(OR(#REF!="COMPOSICAO",#REF!="INSUMO",#REF!&lt;&gt;""),#REF!&lt;&gt;"")</formula>
    </cfRule>
  </conditionalFormatting>
  <conditionalFormatting sqref="F122:F124 A122:D122 D123:D124 A123:B124">
    <cfRule type="expression" dxfId="226" priority="229" stopIfTrue="1">
      <formula>AND(#REF!&lt;&gt;"COMPOSICAO",#REF!&lt;&gt;"INSUMO",#REF!&lt;&gt;"")</formula>
    </cfRule>
    <cfRule type="expression" dxfId="225" priority="230" stopIfTrue="1">
      <formula>AND(OR(#REF!="COMPOSICAO",#REF!="INSUMO",#REF!&lt;&gt;""),#REF!&lt;&gt;"")</formula>
    </cfRule>
  </conditionalFormatting>
  <conditionalFormatting sqref="F123:F124">
    <cfRule type="expression" dxfId="224" priority="227" stopIfTrue="1">
      <formula>AND(#REF!&lt;&gt;"COMPOSICAO",#REF!&lt;&gt;"INSUMO",#REF!&lt;&gt;"")</formula>
    </cfRule>
    <cfRule type="expression" dxfId="223" priority="228" stopIfTrue="1">
      <formula>AND(OR(#REF!="COMPOSICAO",#REF!="INSUMO",#REF!&lt;&gt;""),#REF!&lt;&gt;"")</formula>
    </cfRule>
  </conditionalFormatting>
  <conditionalFormatting sqref="A121:C121">
    <cfRule type="expression" dxfId="222" priority="225" stopIfTrue="1">
      <formula>AND(#REF!&lt;&gt;"COMPOSICAO",#REF!&lt;&gt;"INSUMO",#REF!&lt;&gt;"")</formula>
    </cfRule>
    <cfRule type="expression" dxfId="221" priority="226" stopIfTrue="1">
      <formula>AND(OR(#REF!="COMPOSICAO",#REF!="INSUMO",#REF!&lt;&gt;""),#REF!&lt;&gt;"")</formula>
    </cfRule>
  </conditionalFormatting>
  <conditionalFormatting sqref="E122:E124">
    <cfRule type="expression" dxfId="220" priority="223" stopIfTrue="1">
      <formula>AND(#REF!&lt;&gt;"COMPOSICAO",#REF!&lt;&gt;"INSUMO",#REF!&lt;&gt;"")</formula>
    </cfRule>
    <cfRule type="expression" dxfId="219" priority="224" stopIfTrue="1">
      <formula>AND(OR(#REF!="COMPOSICAO",#REF!="INSUMO",#REF!&lt;&gt;""),#REF!&lt;&gt;"")</formula>
    </cfRule>
  </conditionalFormatting>
  <conditionalFormatting sqref="C123:C124">
    <cfRule type="expression" dxfId="218" priority="221" stopIfTrue="1">
      <formula>AND(#REF!&lt;&gt;"COMPOSICAO",#REF!&lt;&gt;"INSUMO",#REF!&lt;&gt;"")</formula>
    </cfRule>
  </conditionalFormatting>
  <conditionalFormatting sqref="C123:C124">
    <cfRule type="expression" dxfId="217" priority="222" stopIfTrue="1">
      <formula>AND(OR(#REF!="COMPOSICAO",#REF!="INSUMO",#REF!&lt;&gt;""),#REF!&lt;&gt;"")</formula>
    </cfRule>
  </conditionalFormatting>
  <conditionalFormatting sqref="F130:F132 A130:D130 D131:D132 A131:B132">
    <cfRule type="expression" dxfId="216" priority="219" stopIfTrue="1">
      <formula>AND(#REF!&lt;&gt;"COMPOSICAO",#REF!&lt;&gt;"INSUMO",#REF!&lt;&gt;"")</formula>
    </cfRule>
    <cfRule type="expression" dxfId="215" priority="220" stopIfTrue="1">
      <formula>AND(OR(#REF!="COMPOSICAO",#REF!="INSUMO",#REF!&lt;&gt;""),#REF!&lt;&gt;"")</formula>
    </cfRule>
  </conditionalFormatting>
  <conditionalFormatting sqref="F131:F132">
    <cfRule type="expression" dxfId="214" priority="217" stopIfTrue="1">
      <formula>AND(#REF!&lt;&gt;"COMPOSICAO",#REF!&lt;&gt;"INSUMO",#REF!&lt;&gt;"")</formula>
    </cfRule>
    <cfRule type="expression" dxfId="213" priority="218" stopIfTrue="1">
      <formula>AND(OR(#REF!="COMPOSICAO",#REF!="INSUMO",#REF!&lt;&gt;""),#REF!&lt;&gt;"")</formula>
    </cfRule>
  </conditionalFormatting>
  <conditionalFormatting sqref="A129:C129">
    <cfRule type="expression" dxfId="212" priority="215" stopIfTrue="1">
      <formula>AND(#REF!&lt;&gt;"COMPOSICAO",#REF!&lt;&gt;"INSUMO",#REF!&lt;&gt;"")</formula>
    </cfRule>
    <cfRule type="expression" dxfId="211" priority="216" stopIfTrue="1">
      <formula>AND(OR(#REF!="COMPOSICAO",#REF!="INSUMO",#REF!&lt;&gt;""),#REF!&lt;&gt;"")</formula>
    </cfRule>
  </conditionalFormatting>
  <conditionalFormatting sqref="E130:E132">
    <cfRule type="expression" dxfId="210" priority="213" stopIfTrue="1">
      <formula>AND(#REF!&lt;&gt;"COMPOSICAO",#REF!&lt;&gt;"INSUMO",#REF!&lt;&gt;"")</formula>
    </cfRule>
    <cfRule type="expression" dxfId="209" priority="214" stopIfTrue="1">
      <formula>AND(OR(#REF!="COMPOSICAO",#REF!="INSUMO",#REF!&lt;&gt;""),#REF!&lt;&gt;"")</formula>
    </cfRule>
  </conditionalFormatting>
  <conditionalFormatting sqref="C131:C132">
    <cfRule type="expression" dxfId="208" priority="211" stopIfTrue="1">
      <formula>AND(#REF!&lt;&gt;"COMPOSICAO",#REF!&lt;&gt;"INSUMO",#REF!&lt;&gt;"")</formula>
    </cfRule>
  </conditionalFormatting>
  <conditionalFormatting sqref="C131:C132">
    <cfRule type="expression" dxfId="207" priority="212" stopIfTrue="1">
      <formula>AND(OR(#REF!="COMPOSICAO",#REF!="INSUMO",#REF!&lt;&gt;""),#REF!&lt;&gt;"")</formula>
    </cfRule>
  </conditionalFormatting>
  <conditionalFormatting sqref="F138:F140 A138:D138 D139:D140 A139:B140">
    <cfRule type="expression" dxfId="206" priority="209" stopIfTrue="1">
      <formula>AND(#REF!&lt;&gt;"COMPOSICAO",#REF!&lt;&gt;"INSUMO",#REF!&lt;&gt;"")</formula>
    </cfRule>
    <cfRule type="expression" dxfId="205" priority="210" stopIfTrue="1">
      <formula>AND(OR(#REF!="COMPOSICAO",#REF!="INSUMO",#REF!&lt;&gt;""),#REF!&lt;&gt;"")</formula>
    </cfRule>
  </conditionalFormatting>
  <conditionalFormatting sqref="F139:F140">
    <cfRule type="expression" dxfId="204" priority="207" stopIfTrue="1">
      <formula>AND(#REF!&lt;&gt;"COMPOSICAO",#REF!&lt;&gt;"INSUMO",#REF!&lt;&gt;"")</formula>
    </cfRule>
    <cfRule type="expression" dxfId="203" priority="208" stopIfTrue="1">
      <formula>AND(OR(#REF!="COMPOSICAO",#REF!="INSUMO",#REF!&lt;&gt;""),#REF!&lt;&gt;"")</formula>
    </cfRule>
  </conditionalFormatting>
  <conditionalFormatting sqref="A137:C137">
    <cfRule type="expression" dxfId="202" priority="205" stopIfTrue="1">
      <formula>AND(#REF!&lt;&gt;"COMPOSICAO",#REF!&lt;&gt;"INSUMO",#REF!&lt;&gt;"")</formula>
    </cfRule>
    <cfRule type="expression" dxfId="201" priority="206" stopIfTrue="1">
      <formula>AND(OR(#REF!="COMPOSICAO",#REF!="INSUMO",#REF!&lt;&gt;""),#REF!&lt;&gt;"")</formula>
    </cfRule>
  </conditionalFormatting>
  <conditionalFormatting sqref="E138:E140">
    <cfRule type="expression" dxfId="200" priority="203" stopIfTrue="1">
      <formula>AND(#REF!&lt;&gt;"COMPOSICAO",#REF!&lt;&gt;"INSUMO",#REF!&lt;&gt;"")</formula>
    </cfRule>
    <cfRule type="expression" dxfId="199" priority="204" stopIfTrue="1">
      <formula>AND(OR(#REF!="COMPOSICAO",#REF!="INSUMO",#REF!&lt;&gt;""),#REF!&lt;&gt;"")</formula>
    </cfRule>
  </conditionalFormatting>
  <conditionalFormatting sqref="C139:C140">
    <cfRule type="expression" dxfId="198" priority="201" stopIfTrue="1">
      <formula>AND(#REF!&lt;&gt;"COMPOSICAO",#REF!&lt;&gt;"INSUMO",#REF!&lt;&gt;"")</formula>
    </cfRule>
  </conditionalFormatting>
  <conditionalFormatting sqref="C139:C140">
    <cfRule type="expression" dxfId="197" priority="202" stopIfTrue="1">
      <formula>AND(OR(#REF!="COMPOSICAO",#REF!="INSUMO",#REF!&lt;&gt;""),#REF!&lt;&gt;"")</formula>
    </cfRule>
  </conditionalFormatting>
  <conditionalFormatting sqref="F146:F148 A146:D146 D147:D148 A147:B148">
    <cfRule type="expression" dxfId="196" priority="199" stopIfTrue="1">
      <formula>AND(#REF!&lt;&gt;"COMPOSICAO",#REF!&lt;&gt;"INSUMO",#REF!&lt;&gt;"")</formula>
    </cfRule>
    <cfRule type="expression" dxfId="195" priority="200" stopIfTrue="1">
      <formula>AND(OR(#REF!="COMPOSICAO",#REF!="INSUMO",#REF!&lt;&gt;""),#REF!&lt;&gt;"")</formula>
    </cfRule>
  </conditionalFormatting>
  <conditionalFormatting sqref="F147:F148">
    <cfRule type="expression" dxfId="194" priority="197" stopIfTrue="1">
      <formula>AND(#REF!&lt;&gt;"COMPOSICAO",#REF!&lt;&gt;"INSUMO",#REF!&lt;&gt;"")</formula>
    </cfRule>
    <cfRule type="expression" dxfId="193" priority="198" stopIfTrue="1">
      <formula>AND(OR(#REF!="COMPOSICAO",#REF!="INSUMO",#REF!&lt;&gt;""),#REF!&lt;&gt;"")</formula>
    </cfRule>
  </conditionalFormatting>
  <conditionalFormatting sqref="A145:C145">
    <cfRule type="expression" dxfId="192" priority="195" stopIfTrue="1">
      <formula>AND(#REF!&lt;&gt;"COMPOSICAO",#REF!&lt;&gt;"INSUMO",#REF!&lt;&gt;"")</formula>
    </cfRule>
    <cfRule type="expression" dxfId="191" priority="196" stopIfTrue="1">
      <formula>AND(OR(#REF!="COMPOSICAO",#REF!="INSUMO",#REF!&lt;&gt;""),#REF!&lt;&gt;"")</formula>
    </cfRule>
  </conditionalFormatting>
  <conditionalFormatting sqref="E146:E148">
    <cfRule type="expression" dxfId="190" priority="193" stopIfTrue="1">
      <formula>AND(#REF!&lt;&gt;"COMPOSICAO",#REF!&lt;&gt;"INSUMO",#REF!&lt;&gt;"")</formula>
    </cfRule>
    <cfRule type="expression" dxfId="189" priority="194" stopIfTrue="1">
      <formula>AND(OR(#REF!="COMPOSICAO",#REF!="INSUMO",#REF!&lt;&gt;""),#REF!&lt;&gt;"")</formula>
    </cfRule>
  </conditionalFormatting>
  <conditionalFormatting sqref="C147:C148">
    <cfRule type="expression" dxfId="188" priority="191" stopIfTrue="1">
      <formula>AND(#REF!&lt;&gt;"COMPOSICAO",#REF!&lt;&gt;"INSUMO",#REF!&lt;&gt;"")</formula>
    </cfRule>
  </conditionalFormatting>
  <conditionalFormatting sqref="C147:C148">
    <cfRule type="expression" dxfId="187" priority="192" stopIfTrue="1">
      <formula>AND(OR(#REF!="COMPOSICAO",#REF!="INSUMO",#REF!&lt;&gt;""),#REF!&lt;&gt;"")</formula>
    </cfRule>
  </conditionalFormatting>
  <conditionalFormatting sqref="F154:F156 A154:D154 D155:D156 A155:B156">
    <cfRule type="expression" dxfId="186" priority="189" stopIfTrue="1">
      <formula>AND(#REF!&lt;&gt;"COMPOSICAO",#REF!&lt;&gt;"INSUMO",#REF!&lt;&gt;"")</formula>
    </cfRule>
    <cfRule type="expression" dxfId="185" priority="190" stopIfTrue="1">
      <formula>AND(OR(#REF!="COMPOSICAO",#REF!="INSUMO",#REF!&lt;&gt;""),#REF!&lt;&gt;"")</formula>
    </cfRule>
  </conditionalFormatting>
  <conditionalFormatting sqref="F155:F156">
    <cfRule type="expression" dxfId="184" priority="187" stopIfTrue="1">
      <formula>AND(#REF!&lt;&gt;"COMPOSICAO",#REF!&lt;&gt;"INSUMO",#REF!&lt;&gt;"")</formula>
    </cfRule>
    <cfRule type="expression" dxfId="183" priority="188" stopIfTrue="1">
      <formula>AND(OR(#REF!="COMPOSICAO",#REF!="INSUMO",#REF!&lt;&gt;""),#REF!&lt;&gt;"")</formula>
    </cfRule>
  </conditionalFormatting>
  <conditionalFormatting sqref="A153:C153">
    <cfRule type="expression" dxfId="182" priority="185" stopIfTrue="1">
      <formula>AND(#REF!&lt;&gt;"COMPOSICAO",#REF!&lt;&gt;"INSUMO",#REF!&lt;&gt;"")</formula>
    </cfRule>
    <cfRule type="expression" dxfId="181" priority="186" stopIfTrue="1">
      <formula>AND(OR(#REF!="COMPOSICAO",#REF!="INSUMO",#REF!&lt;&gt;""),#REF!&lt;&gt;"")</formula>
    </cfRule>
  </conditionalFormatting>
  <conditionalFormatting sqref="E154:E156">
    <cfRule type="expression" dxfId="180" priority="183" stopIfTrue="1">
      <formula>AND(#REF!&lt;&gt;"COMPOSICAO",#REF!&lt;&gt;"INSUMO",#REF!&lt;&gt;"")</formula>
    </cfRule>
    <cfRule type="expression" dxfId="179" priority="184" stopIfTrue="1">
      <formula>AND(OR(#REF!="COMPOSICAO",#REF!="INSUMO",#REF!&lt;&gt;""),#REF!&lt;&gt;"")</formula>
    </cfRule>
  </conditionalFormatting>
  <conditionalFormatting sqref="C155:C156">
    <cfRule type="expression" dxfId="178" priority="181" stopIfTrue="1">
      <formula>AND(#REF!&lt;&gt;"COMPOSICAO",#REF!&lt;&gt;"INSUMO",#REF!&lt;&gt;"")</formula>
    </cfRule>
  </conditionalFormatting>
  <conditionalFormatting sqref="C155:C156">
    <cfRule type="expression" dxfId="177" priority="182" stopIfTrue="1">
      <formula>AND(OR(#REF!="COMPOSICAO",#REF!="INSUMO",#REF!&lt;&gt;""),#REF!&lt;&gt;"")</formula>
    </cfRule>
  </conditionalFormatting>
  <conditionalFormatting sqref="F162:F164 A162:D162 D163:D164 A163:A164">
    <cfRule type="expression" dxfId="176" priority="179" stopIfTrue="1">
      <formula>AND(#REF!&lt;&gt;"COMPOSICAO",#REF!&lt;&gt;"INSUMO",#REF!&lt;&gt;"")</formula>
    </cfRule>
    <cfRule type="expression" dxfId="175" priority="180" stopIfTrue="1">
      <formula>AND(OR(#REF!="COMPOSICAO",#REF!="INSUMO",#REF!&lt;&gt;""),#REF!&lt;&gt;"")</formula>
    </cfRule>
  </conditionalFormatting>
  <conditionalFormatting sqref="F163:F164">
    <cfRule type="expression" dxfId="174" priority="177" stopIfTrue="1">
      <formula>AND(#REF!&lt;&gt;"COMPOSICAO",#REF!&lt;&gt;"INSUMO",#REF!&lt;&gt;"")</formula>
    </cfRule>
    <cfRule type="expression" dxfId="173" priority="178" stopIfTrue="1">
      <formula>AND(OR(#REF!="COMPOSICAO",#REF!="INSUMO",#REF!&lt;&gt;""),#REF!&lt;&gt;"")</formula>
    </cfRule>
  </conditionalFormatting>
  <conditionalFormatting sqref="A161:C161">
    <cfRule type="expression" dxfId="172" priority="175" stopIfTrue="1">
      <formula>AND(#REF!&lt;&gt;"COMPOSICAO",#REF!&lt;&gt;"INSUMO",#REF!&lt;&gt;"")</formula>
    </cfRule>
    <cfRule type="expression" dxfId="171" priority="176" stopIfTrue="1">
      <formula>AND(OR(#REF!="COMPOSICAO",#REF!="INSUMO",#REF!&lt;&gt;""),#REF!&lt;&gt;"")</formula>
    </cfRule>
  </conditionalFormatting>
  <conditionalFormatting sqref="E162:E164">
    <cfRule type="expression" dxfId="170" priority="173" stopIfTrue="1">
      <formula>AND(#REF!&lt;&gt;"COMPOSICAO",#REF!&lt;&gt;"INSUMO",#REF!&lt;&gt;"")</formula>
    </cfRule>
    <cfRule type="expression" dxfId="169" priority="174" stopIfTrue="1">
      <formula>AND(OR(#REF!="COMPOSICAO",#REF!="INSUMO",#REF!&lt;&gt;""),#REF!&lt;&gt;"")</formula>
    </cfRule>
  </conditionalFormatting>
  <conditionalFormatting sqref="C163:C164">
    <cfRule type="expression" dxfId="168" priority="171" stopIfTrue="1">
      <formula>AND(#REF!&lt;&gt;"COMPOSICAO",#REF!&lt;&gt;"INSUMO",#REF!&lt;&gt;"")</formula>
    </cfRule>
  </conditionalFormatting>
  <conditionalFormatting sqref="C163:C164">
    <cfRule type="expression" dxfId="167" priority="172" stopIfTrue="1">
      <formula>AND(OR(#REF!="COMPOSICAO",#REF!="INSUMO",#REF!&lt;&gt;""),#REF!&lt;&gt;"")</formula>
    </cfRule>
  </conditionalFormatting>
  <conditionalFormatting sqref="B163:B164">
    <cfRule type="expression" dxfId="166" priority="169" stopIfTrue="1">
      <formula>AND(#REF!&lt;&gt;"COMPOSICAO",#REF!&lt;&gt;"INSUMO",#REF!&lt;&gt;"")</formula>
    </cfRule>
    <cfRule type="expression" dxfId="165" priority="170" stopIfTrue="1">
      <formula>AND(OR(#REF!="COMPOSICAO",#REF!="INSUMO",#REF!&lt;&gt;""),#REF!&lt;&gt;"")</formula>
    </cfRule>
  </conditionalFormatting>
  <conditionalFormatting sqref="F170:F172 A170:D170 D171:D172 A171:A172">
    <cfRule type="expression" dxfId="164" priority="167" stopIfTrue="1">
      <formula>AND(#REF!&lt;&gt;"COMPOSICAO",#REF!&lt;&gt;"INSUMO",#REF!&lt;&gt;"")</formula>
    </cfRule>
    <cfRule type="expression" dxfId="163" priority="168" stopIfTrue="1">
      <formula>AND(OR(#REF!="COMPOSICAO",#REF!="INSUMO",#REF!&lt;&gt;""),#REF!&lt;&gt;"")</formula>
    </cfRule>
  </conditionalFormatting>
  <conditionalFormatting sqref="F171:F172">
    <cfRule type="expression" dxfId="162" priority="165" stopIfTrue="1">
      <formula>AND(#REF!&lt;&gt;"COMPOSICAO",#REF!&lt;&gt;"INSUMO",#REF!&lt;&gt;"")</formula>
    </cfRule>
    <cfRule type="expression" dxfId="161" priority="166" stopIfTrue="1">
      <formula>AND(OR(#REF!="COMPOSICAO",#REF!="INSUMO",#REF!&lt;&gt;""),#REF!&lt;&gt;"")</formula>
    </cfRule>
  </conditionalFormatting>
  <conditionalFormatting sqref="A169:C169">
    <cfRule type="expression" dxfId="160" priority="163" stopIfTrue="1">
      <formula>AND(#REF!&lt;&gt;"COMPOSICAO",#REF!&lt;&gt;"INSUMO",#REF!&lt;&gt;"")</formula>
    </cfRule>
    <cfRule type="expression" dxfId="159" priority="164" stopIfTrue="1">
      <formula>AND(OR(#REF!="COMPOSICAO",#REF!="INSUMO",#REF!&lt;&gt;""),#REF!&lt;&gt;"")</formula>
    </cfRule>
  </conditionalFormatting>
  <conditionalFormatting sqref="E170:E172">
    <cfRule type="expression" dxfId="158" priority="161" stopIfTrue="1">
      <formula>AND(#REF!&lt;&gt;"COMPOSICAO",#REF!&lt;&gt;"INSUMO",#REF!&lt;&gt;"")</formula>
    </cfRule>
    <cfRule type="expression" dxfId="157" priority="162" stopIfTrue="1">
      <formula>AND(OR(#REF!="COMPOSICAO",#REF!="INSUMO",#REF!&lt;&gt;""),#REF!&lt;&gt;"")</formula>
    </cfRule>
  </conditionalFormatting>
  <conditionalFormatting sqref="C171:C172">
    <cfRule type="expression" dxfId="156" priority="159" stopIfTrue="1">
      <formula>AND(#REF!&lt;&gt;"COMPOSICAO",#REF!&lt;&gt;"INSUMO",#REF!&lt;&gt;"")</formula>
    </cfRule>
  </conditionalFormatting>
  <conditionalFormatting sqref="C171:C172">
    <cfRule type="expression" dxfId="155" priority="160" stopIfTrue="1">
      <formula>AND(OR(#REF!="COMPOSICAO",#REF!="INSUMO",#REF!&lt;&gt;""),#REF!&lt;&gt;"")</formula>
    </cfRule>
  </conditionalFormatting>
  <conditionalFormatting sqref="B171:B172">
    <cfRule type="expression" dxfId="154" priority="157" stopIfTrue="1">
      <formula>AND(#REF!&lt;&gt;"COMPOSICAO",#REF!&lt;&gt;"INSUMO",#REF!&lt;&gt;"")</formula>
    </cfRule>
    <cfRule type="expression" dxfId="153" priority="158" stopIfTrue="1">
      <formula>AND(OR(#REF!="COMPOSICAO",#REF!="INSUMO",#REF!&lt;&gt;""),#REF!&lt;&gt;"")</formula>
    </cfRule>
  </conditionalFormatting>
  <conditionalFormatting sqref="F178:F180 A178:D178">
    <cfRule type="expression" dxfId="152" priority="155" stopIfTrue="1">
      <formula>AND(#REF!&lt;&gt;"COMPOSICAO",#REF!&lt;&gt;"INSUMO",#REF!&lt;&gt;"")</formula>
    </cfRule>
    <cfRule type="expression" dxfId="151" priority="156" stopIfTrue="1">
      <formula>AND(OR(#REF!="COMPOSICAO",#REF!="INSUMO",#REF!&lt;&gt;""),#REF!&lt;&gt;"")</formula>
    </cfRule>
  </conditionalFormatting>
  <conditionalFormatting sqref="F179:F180">
    <cfRule type="expression" dxfId="150" priority="153" stopIfTrue="1">
      <formula>AND(#REF!&lt;&gt;"COMPOSICAO",#REF!&lt;&gt;"INSUMO",#REF!&lt;&gt;"")</formula>
    </cfRule>
    <cfRule type="expression" dxfId="149" priority="154" stopIfTrue="1">
      <formula>AND(OR(#REF!="COMPOSICAO",#REF!="INSUMO",#REF!&lt;&gt;""),#REF!&lt;&gt;"")</formula>
    </cfRule>
  </conditionalFormatting>
  <conditionalFormatting sqref="A177:C177">
    <cfRule type="expression" dxfId="148" priority="151" stopIfTrue="1">
      <formula>AND(#REF!&lt;&gt;"COMPOSICAO",#REF!&lt;&gt;"INSUMO",#REF!&lt;&gt;"")</formula>
    </cfRule>
    <cfRule type="expression" dxfId="147" priority="152" stopIfTrue="1">
      <formula>AND(OR(#REF!="COMPOSICAO",#REF!="INSUMO",#REF!&lt;&gt;""),#REF!&lt;&gt;"")</formula>
    </cfRule>
  </conditionalFormatting>
  <conditionalFormatting sqref="E178:E180">
    <cfRule type="expression" dxfId="146" priority="149" stopIfTrue="1">
      <formula>AND(#REF!&lt;&gt;"COMPOSICAO",#REF!&lt;&gt;"INSUMO",#REF!&lt;&gt;"")</formula>
    </cfRule>
    <cfRule type="expression" dxfId="145" priority="150" stopIfTrue="1">
      <formula>AND(OR(#REF!="COMPOSICAO",#REF!="INSUMO",#REF!&lt;&gt;""),#REF!&lt;&gt;"")</formula>
    </cfRule>
  </conditionalFormatting>
  <conditionalFormatting sqref="D179:D180 A179:B180">
    <cfRule type="expression" dxfId="144" priority="143" stopIfTrue="1">
      <formula>AND(#REF!&lt;&gt;"COMPOSICAO",#REF!&lt;&gt;"INSUMO",#REF!&lt;&gt;"")</formula>
    </cfRule>
    <cfRule type="expression" dxfId="143" priority="144" stopIfTrue="1">
      <formula>AND(OR(#REF!="COMPOSICAO",#REF!="INSUMO",#REF!&lt;&gt;""),#REF!&lt;&gt;"")</formula>
    </cfRule>
  </conditionalFormatting>
  <conditionalFormatting sqref="C179:C180">
    <cfRule type="expression" dxfId="142" priority="141" stopIfTrue="1">
      <formula>AND(#REF!&lt;&gt;"COMPOSICAO",#REF!&lt;&gt;"INSUMO",#REF!&lt;&gt;"")</formula>
    </cfRule>
  </conditionalFormatting>
  <conditionalFormatting sqref="C179:C180">
    <cfRule type="expression" dxfId="141" priority="142" stopIfTrue="1">
      <formula>AND(OR(#REF!="COMPOSICAO",#REF!="INSUMO",#REF!&lt;&gt;""),#REF!&lt;&gt;"")</formula>
    </cfRule>
  </conditionalFormatting>
  <conditionalFormatting sqref="F186:F188 A186:D186">
    <cfRule type="expression" dxfId="140" priority="139" stopIfTrue="1">
      <formula>AND(#REF!&lt;&gt;"COMPOSICAO",#REF!&lt;&gt;"INSUMO",#REF!&lt;&gt;"")</formula>
    </cfRule>
    <cfRule type="expression" dxfId="139" priority="140" stopIfTrue="1">
      <formula>AND(OR(#REF!="COMPOSICAO",#REF!="INSUMO",#REF!&lt;&gt;""),#REF!&lt;&gt;"")</formula>
    </cfRule>
  </conditionalFormatting>
  <conditionalFormatting sqref="F187:F188">
    <cfRule type="expression" dxfId="138" priority="137" stopIfTrue="1">
      <formula>AND(#REF!&lt;&gt;"COMPOSICAO",#REF!&lt;&gt;"INSUMO",#REF!&lt;&gt;"")</formula>
    </cfRule>
    <cfRule type="expression" dxfId="137" priority="138" stopIfTrue="1">
      <formula>AND(OR(#REF!="COMPOSICAO",#REF!="INSUMO",#REF!&lt;&gt;""),#REF!&lt;&gt;"")</formula>
    </cfRule>
  </conditionalFormatting>
  <conditionalFormatting sqref="A185:C185">
    <cfRule type="expression" dxfId="136" priority="135" stopIfTrue="1">
      <formula>AND(#REF!&lt;&gt;"COMPOSICAO",#REF!&lt;&gt;"INSUMO",#REF!&lt;&gt;"")</formula>
    </cfRule>
    <cfRule type="expression" dxfId="135" priority="136" stopIfTrue="1">
      <formula>AND(OR(#REF!="COMPOSICAO",#REF!="INSUMO",#REF!&lt;&gt;""),#REF!&lt;&gt;"")</formula>
    </cfRule>
  </conditionalFormatting>
  <conditionalFormatting sqref="E186:E188">
    <cfRule type="expression" dxfId="134" priority="133" stopIfTrue="1">
      <formula>AND(#REF!&lt;&gt;"COMPOSICAO",#REF!&lt;&gt;"INSUMO",#REF!&lt;&gt;"")</formula>
    </cfRule>
    <cfRule type="expression" dxfId="133" priority="134" stopIfTrue="1">
      <formula>AND(OR(#REF!="COMPOSICAO",#REF!="INSUMO",#REF!&lt;&gt;""),#REF!&lt;&gt;"")</formula>
    </cfRule>
  </conditionalFormatting>
  <conditionalFormatting sqref="D187:D188 A187:B188">
    <cfRule type="expression" dxfId="132" priority="131" stopIfTrue="1">
      <formula>AND(#REF!&lt;&gt;"COMPOSICAO",#REF!&lt;&gt;"INSUMO",#REF!&lt;&gt;"")</formula>
    </cfRule>
    <cfRule type="expression" dxfId="131" priority="132" stopIfTrue="1">
      <formula>AND(OR(#REF!="COMPOSICAO",#REF!="INSUMO",#REF!&lt;&gt;""),#REF!&lt;&gt;"")</formula>
    </cfRule>
  </conditionalFormatting>
  <conditionalFormatting sqref="C187:C188">
    <cfRule type="expression" dxfId="130" priority="129" stopIfTrue="1">
      <formula>AND(#REF!&lt;&gt;"COMPOSICAO",#REF!&lt;&gt;"INSUMO",#REF!&lt;&gt;"")</formula>
    </cfRule>
  </conditionalFormatting>
  <conditionalFormatting sqref="C187:C188">
    <cfRule type="expression" dxfId="129" priority="130" stopIfTrue="1">
      <formula>AND(OR(#REF!="COMPOSICAO",#REF!="INSUMO",#REF!&lt;&gt;""),#REF!&lt;&gt;"")</formula>
    </cfRule>
  </conditionalFormatting>
  <conditionalFormatting sqref="F194:F195 A194:D194">
    <cfRule type="expression" dxfId="128" priority="127" stopIfTrue="1">
      <formula>AND(#REF!&lt;&gt;"COMPOSICAO",#REF!&lt;&gt;"INSUMO",#REF!&lt;&gt;"")</formula>
    </cfRule>
    <cfRule type="expression" dxfId="127" priority="128" stopIfTrue="1">
      <formula>AND(OR(#REF!="COMPOSICAO",#REF!="INSUMO",#REF!&lt;&gt;""),#REF!&lt;&gt;"")</formula>
    </cfRule>
  </conditionalFormatting>
  <conditionalFormatting sqref="F195">
    <cfRule type="expression" dxfId="126" priority="125" stopIfTrue="1">
      <formula>AND(#REF!&lt;&gt;"COMPOSICAO",#REF!&lt;&gt;"INSUMO",#REF!&lt;&gt;"")</formula>
    </cfRule>
    <cfRule type="expression" dxfId="125" priority="126" stopIfTrue="1">
      <formula>AND(OR(#REF!="COMPOSICAO",#REF!="INSUMO",#REF!&lt;&gt;""),#REF!&lt;&gt;"")</formula>
    </cfRule>
  </conditionalFormatting>
  <conditionalFormatting sqref="A193:C193">
    <cfRule type="expression" dxfId="124" priority="123" stopIfTrue="1">
      <formula>AND(#REF!&lt;&gt;"COMPOSICAO",#REF!&lt;&gt;"INSUMO",#REF!&lt;&gt;"")</formula>
    </cfRule>
    <cfRule type="expression" dxfId="123" priority="124" stopIfTrue="1">
      <formula>AND(OR(#REF!="COMPOSICAO",#REF!="INSUMO",#REF!&lt;&gt;""),#REF!&lt;&gt;"")</formula>
    </cfRule>
  </conditionalFormatting>
  <conditionalFormatting sqref="E194:E195">
    <cfRule type="expression" dxfId="122" priority="121" stopIfTrue="1">
      <formula>AND(#REF!&lt;&gt;"COMPOSICAO",#REF!&lt;&gt;"INSUMO",#REF!&lt;&gt;"")</formula>
    </cfRule>
    <cfRule type="expression" dxfId="121" priority="122" stopIfTrue="1">
      <formula>AND(OR(#REF!="COMPOSICAO",#REF!="INSUMO",#REF!&lt;&gt;""),#REF!&lt;&gt;"")</formula>
    </cfRule>
  </conditionalFormatting>
  <conditionalFormatting sqref="D195 A195:B195">
    <cfRule type="expression" dxfId="120" priority="119" stopIfTrue="1">
      <formula>AND(#REF!&lt;&gt;"COMPOSICAO",#REF!&lt;&gt;"INSUMO",#REF!&lt;&gt;"")</formula>
    </cfRule>
    <cfRule type="expression" dxfId="119" priority="120" stopIfTrue="1">
      <formula>AND(OR(#REF!="COMPOSICAO",#REF!="INSUMO",#REF!&lt;&gt;""),#REF!&lt;&gt;"")</formula>
    </cfRule>
  </conditionalFormatting>
  <conditionalFormatting sqref="C195">
    <cfRule type="expression" dxfId="118" priority="117" stopIfTrue="1">
      <formula>AND(#REF!&lt;&gt;"COMPOSICAO",#REF!&lt;&gt;"INSUMO",#REF!&lt;&gt;"")</formula>
    </cfRule>
  </conditionalFormatting>
  <conditionalFormatting sqref="C195">
    <cfRule type="expression" dxfId="117" priority="118" stopIfTrue="1">
      <formula>AND(OR(#REF!="COMPOSICAO",#REF!="INSUMO",#REF!&lt;&gt;""),#REF!&lt;&gt;"")</formula>
    </cfRule>
  </conditionalFormatting>
  <conditionalFormatting sqref="F201:F202 A201:D201">
    <cfRule type="expression" dxfId="116" priority="115" stopIfTrue="1">
      <formula>AND(#REF!&lt;&gt;"COMPOSICAO",#REF!&lt;&gt;"INSUMO",#REF!&lt;&gt;"")</formula>
    </cfRule>
    <cfRule type="expression" dxfId="115" priority="116" stopIfTrue="1">
      <formula>AND(OR(#REF!="COMPOSICAO",#REF!="INSUMO",#REF!&lt;&gt;""),#REF!&lt;&gt;"")</formula>
    </cfRule>
  </conditionalFormatting>
  <conditionalFormatting sqref="F202">
    <cfRule type="expression" dxfId="114" priority="113" stopIfTrue="1">
      <formula>AND(#REF!&lt;&gt;"COMPOSICAO",#REF!&lt;&gt;"INSUMO",#REF!&lt;&gt;"")</formula>
    </cfRule>
    <cfRule type="expression" dxfId="113" priority="114" stopIfTrue="1">
      <formula>AND(OR(#REF!="COMPOSICAO",#REF!="INSUMO",#REF!&lt;&gt;""),#REF!&lt;&gt;"")</formula>
    </cfRule>
  </conditionalFormatting>
  <conditionalFormatting sqref="A200:C200">
    <cfRule type="expression" dxfId="112" priority="111" stopIfTrue="1">
      <formula>AND(#REF!&lt;&gt;"COMPOSICAO",#REF!&lt;&gt;"INSUMO",#REF!&lt;&gt;"")</formula>
    </cfRule>
    <cfRule type="expression" dxfId="111" priority="112" stopIfTrue="1">
      <formula>AND(OR(#REF!="COMPOSICAO",#REF!="INSUMO",#REF!&lt;&gt;""),#REF!&lt;&gt;"")</formula>
    </cfRule>
  </conditionalFormatting>
  <conditionalFormatting sqref="E201:E202">
    <cfRule type="expression" dxfId="110" priority="109" stopIfTrue="1">
      <formula>AND(#REF!&lt;&gt;"COMPOSICAO",#REF!&lt;&gt;"INSUMO",#REF!&lt;&gt;"")</formula>
    </cfRule>
    <cfRule type="expression" dxfId="109" priority="110" stopIfTrue="1">
      <formula>AND(OR(#REF!="COMPOSICAO",#REF!="INSUMO",#REF!&lt;&gt;""),#REF!&lt;&gt;"")</formula>
    </cfRule>
  </conditionalFormatting>
  <conditionalFormatting sqref="D202 A202:B202">
    <cfRule type="expression" dxfId="108" priority="107" stopIfTrue="1">
      <formula>AND(#REF!&lt;&gt;"COMPOSICAO",#REF!&lt;&gt;"INSUMO",#REF!&lt;&gt;"")</formula>
    </cfRule>
    <cfRule type="expression" dxfId="107" priority="108" stopIfTrue="1">
      <formula>AND(OR(#REF!="COMPOSICAO",#REF!="INSUMO",#REF!&lt;&gt;""),#REF!&lt;&gt;"")</formula>
    </cfRule>
  </conditionalFormatting>
  <conditionalFormatting sqref="C202">
    <cfRule type="expression" dxfId="106" priority="105" stopIfTrue="1">
      <formula>AND(#REF!&lt;&gt;"COMPOSICAO",#REF!&lt;&gt;"INSUMO",#REF!&lt;&gt;"")</formula>
    </cfRule>
  </conditionalFormatting>
  <conditionalFormatting sqref="C202">
    <cfRule type="expression" dxfId="105" priority="106" stopIfTrue="1">
      <formula>AND(OR(#REF!="COMPOSICAO",#REF!="INSUMO",#REF!&lt;&gt;""),#REF!&lt;&gt;"")</formula>
    </cfRule>
  </conditionalFormatting>
  <conditionalFormatting sqref="F208:F209 A208:D208">
    <cfRule type="expression" dxfId="104" priority="103" stopIfTrue="1">
      <formula>AND(#REF!&lt;&gt;"COMPOSICAO",#REF!&lt;&gt;"INSUMO",#REF!&lt;&gt;"")</formula>
    </cfRule>
    <cfRule type="expression" dxfId="103" priority="104" stopIfTrue="1">
      <formula>AND(OR(#REF!="COMPOSICAO",#REF!="INSUMO",#REF!&lt;&gt;""),#REF!&lt;&gt;"")</formula>
    </cfRule>
  </conditionalFormatting>
  <conditionalFormatting sqref="F209">
    <cfRule type="expression" dxfId="102" priority="101" stopIfTrue="1">
      <formula>AND(#REF!&lt;&gt;"COMPOSICAO",#REF!&lt;&gt;"INSUMO",#REF!&lt;&gt;"")</formula>
    </cfRule>
    <cfRule type="expression" dxfId="101" priority="102" stopIfTrue="1">
      <formula>AND(OR(#REF!="COMPOSICAO",#REF!="INSUMO",#REF!&lt;&gt;""),#REF!&lt;&gt;"")</formula>
    </cfRule>
  </conditionalFormatting>
  <conditionalFormatting sqref="A207:C207">
    <cfRule type="expression" dxfId="100" priority="99" stopIfTrue="1">
      <formula>AND(#REF!&lt;&gt;"COMPOSICAO",#REF!&lt;&gt;"INSUMO",#REF!&lt;&gt;"")</formula>
    </cfRule>
    <cfRule type="expression" dxfId="99" priority="100" stopIfTrue="1">
      <formula>AND(OR(#REF!="COMPOSICAO",#REF!="INSUMO",#REF!&lt;&gt;""),#REF!&lt;&gt;"")</formula>
    </cfRule>
  </conditionalFormatting>
  <conditionalFormatting sqref="E208:E209">
    <cfRule type="expression" dxfId="98" priority="97" stopIfTrue="1">
      <formula>AND(#REF!&lt;&gt;"COMPOSICAO",#REF!&lt;&gt;"INSUMO",#REF!&lt;&gt;"")</formula>
    </cfRule>
    <cfRule type="expression" dxfId="97" priority="98" stopIfTrue="1">
      <formula>AND(OR(#REF!="COMPOSICAO",#REF!="INSUMO",#REF!&lt;&gt;""),#REF!&lt;&gt;"")</formula>
    </cfRule>
  </conditionalFormatting>
  <conditionalFormatting sqref="D209 A209:B209">
    <cfRule type="expression" dxfId="96" priority="95" stopIfTrue="1">
      <formula>AND(#REF!&lt;&gt;"COMPOSICAO",#REF!&lt;&gt;"INSUMO",#REF!&lt;&gt;"")</formula>
    </cfRule>
    <cfRule type="expression" dxfId="95" priority="96" stopIfTrue="1">
      <formula>AND(OR(#REF!="COMPOSICAO",#REF!="INSUMO",#REF!&lt;&gt;""),#REF!&lt;&gt;"")</formula>
    </cfRule>
  </conditionalFormatting>
  <conditionalFormatting sqref="C209">
    <cfRule type="expression" dxfId="94" priority="93" stopIfTrue="1">
      <formula>AND(#REF!&lt;&gt;"COMPOSICAO",#REF!&lt;&gt;"INSUMO",#REF!&lt;&gt;"")</formula>
    </cfRule>
  </conditionalFormatting>
  <conditionalFormatting sqref="C209">
    <cfRule type="expression" dxfId="93" priority="94" stopIfTrue="1">
      <formula>AND(OR(#REF!="COMPOSICAO",#REF!="INSUMO",#REF!&lt;&gt;""),#REF!&lt;&gt;"")</formula>
    </cfRule>
  </conditionalFormatting>
  <conditionalFormatting sqref="F215:F216 A215:D215">
    <cfRule type="expression" dxfId="92" priority="91" stopIfTrue="1">
      <formula>AND(#REF!&lt;&gt;"COMPOSICAO",#REF!&lt;&gt;"INSUMO",#REF!&lt;&gt;"")</formula>
    </cfRule>
    <cfRule type="expression" dxfId="91" priority="92" stopIfTrue="1">
      <formula>AND(OR(#REF!="COMPOSICAO",#REF!="INSUMO",#REF!&lt;&gt;""),#REF!&lt;&gt;"")</formula>
    </cfRule>
  </conditionalFormatting>
  <conditionalFormatting sqref="F216">
    <cfRule type="expression" dxfId="90" priority="89" stopIfTrue="1">
      <formula>AND(#REF!&lt;&gt;"COMPOSICAO",#REF!&lt;&gt;"INSUMO",#REF!&lt;&gt;"")</formula>
    </cfRule>
    <cfRule type="expression" dxfId="89" priority="90" stopIfTrue="1">
      <formula>AND(OR(#REF!="COMPOSICAO",#REF!="INSUMO",#REF!&lt;&gt;""),#REF!&lt;&gt;"")</formula>
    </cfRule>
  </conditionalFormatting>
  <conditionalFormatting sqref="A214:C214">
    <cfRule type="expression" dxfId="88" priority="87" stopIfTrue="1">
      <formula>AND(#REF!&lt;&gt;"COMPOSICAO",#REF!&lt;&gt;"INSUMO",#REF!&lt;&gt;"")</formula>
    </cfRule>
    <cfRule type="expression" dxfId="87" priority="88" stopIfTrue="1">
      <formula>AND(OR(#REF!="COMPOSICAO",#REF!="INSUMO",#REF!&lt;&gt;""),#REF!&lt;&gt;"")</formula>
    </cfRule>
  </conditionalFormatting>
  <conditionalFormatting sqref="E215:E216">
    <cfRule type="expression" dxfId="86" priority="85" stopIfTrue="1">
      <formula>AND(#REF!&lt;&gt;"COMPOSICAO",#REF!&lt;&gt;"INSUMO",#REF!&lt;&gt;"")</formula>
    </cfRule>
    <cfRule type="expression" dxfId="85" priority="86" stopIfTrue="1">
      <formula>AND(OR(#REF!="COMPOSICAO",#REF!="INSUMO",#REF!&lt;&gt;""),#REF!&lt;&gt;"")</formula>
    </cfRule>
  </conditionalFormatting>
  <conditionalFormatting sqref="D216 A216:B216">
    <cfRule type="expression" dxfId="84" priority="83" stopIfTrue="1">
      <formula>AND(#REF!&lt;&gt;"COMPOSICAO",#REF!&lt;&gt;"INSUMO",#REF!&lt;&gt;"")</formula>
    </cfRule>
    <cfRule type="expression" dxfId="83" priority="84" stopIfTrue="1">
      <formula>AND(OR(#REF!="COMPOSICAO",#REF!="INSUMO",#REF!&lt;&gt;""),#REF!&lt;&gt;"")</formula>
    </cfRule>
  </conditionalFormatting>
  <conditionalFormatting sqref="C216">
    <cfRule type="expression" dxfId="82" priority="81" stopIfTrue="1">
      <formula>AND(#REF!&lt;&gt;"COMPOSICAO",#REF!&lt;&gt;"INSUMO",#REF!&lt;&gt;"")</formula>
    </cfRule>
  </conditionalFormatting>
  <conditionalFormatting sqref="C216">
    <cfRule type="expression" dxfId="81" priority="82" stopIfTrue="1">
      <formula>AND(OR(#REF!="COMPOSICAO",#REF!="INSUMO",#REF!&lt;&gt;""),#REF!&lt;&gt;"")</formula>
    </cfRule>
  </conditionalFormatting>
  <conditionalFormatting sqref="F222:F223 A222:D222">
    <cfRule type="expression" dxfId="80" priority="79" stopIfTrue="1">
      <formula>AND(#REF!&lt;&gt;"COMPOSICAO",#REF!&lt;&gt;"INSUMO",#REF!&lt;&gt;"")</formula>
    </cfRule>
    <cfRule type="expression" dxfId="79" priority="80" stopIfTrue="1">
      <formula>AND(OR(#REF!="COMPOSICAO",#REF!="INSUMO",#REF!&lt;&gt;""),#REF!&lt;&gt;"")</formula>
    </cfRule>
  </conditionalFormatting>
  <conditionalFormatting sqref="F223">
    <cfRule type="expression" dxfId="78" priority="77" stopIfTrue="1">
      <formula>AND(#REF!&lt;&gt;"COMPOSICAO",#REF!&lt;&gt;"INSUMO",#REF!&lt;&gt;"")</formula>
    </cfRule>
    <cfRule type="expression" dxfId="77" priority="78" stopIfTrue="1">
      <formula>AND(OR(#REF!="COMPOSICAO",#REF!="INSUMO",#REF!&lt;&gt;""),#REF!&lt;&gt;"")</formula>
    </cfRule>
  </conditionalFormatting>
  <conditionalFormatting sqref="A221:C221">
    <cfRule type="expression" dxfId="76" priority="75" stopIfTrue="1">
      <formula>AND(#REF!&lt;&gt;"COMPOSICAO",#REF!&lt;&gt;"INSUMO",#REF!&lt;&gt;"")</formula>
    </cfRule>
    <cfRule type="expression" dxfId="75" priority="76" stopIfTrue="1">
      <formula>AND(OR(#REF!="COMPOSICAO",#REF!="INSUMO",#REF!&lt;&gt;""),#REF!&lt;&gt;"")</formula>
    </cfRule>
  </conditionalFormatting>
  <conditionalFormatting sqref="E222:E223">
    <cfRule type="expression" dxfId="74" priority="73" stopIfTrue="1">
      <formula>AND(#REF!&lt;&gt;"COMPOSICAO",#REF!&lt;&gt;"INSUMO",#REF!&lt;&gt;"")</formula>
    </cfRule>
    <cfRule type="expression" dxfId="73" priority="74" stopIfTrue="1">
      <formula>AND(OR(#REF!="COMPOSICAO",#REF!="INSUMO",#REF!&lt;&gt;""),#REF!&lt;&gt;"")</formula>
    </cfRule>
  </conditionalFormatting>
  <conditionalFormatting sqref="D223 A223:B223">
    <cfRule type="expression" dxfId="72" priority="71" stopIfTrue="1">
      <formula>AND(#REF!&lt;&gt;"COMPOSICAO",#REF!&lt;&gt;"INSUMO",#REF!&lt;&gt;"")</formula>
    </cfRule>
    <cfRule type="expression" dxfId="71" priority="72" stopIfTrue="1">
      <formula>AND(OR(#REF!="COMPOSICAO",#REF!="INSUMO",#REF!&lt;&gt;""),#REF!&lt;&gt;"")</formula>
    </cfRule>
  </conditionalFormatting>
  <conditionalFormatting sqref="C223">
    <cfRule type="expression" dxfId="70" priority="69" stopIfTrue="1">
      <formula>AND(#REF!&lt;&gt;"COMPOSICAO",#REF!&lt;&gt;"INSUMO",#REF!&lt;&gt;"")</formula>
    </cfRule>
  </conditionalFormatting>
  <conditionalFormatting sqref="C223">
    <cfRule type="expression" dxfId="69" priority="70" stopIfTrue="1">
      <formula>AND(OR(#REF!="COMPOSICAO",#REF!="INSUMO",#REF!&lt;&gt;""),#REF!&lt;&gt;"")</formula>
    </cfRule>
  </conditionalFormatting>
  <conditionalFormatting sqref="F229:F230 A229:D229">
    <cfRule type="expression" dxfId="68" priority="67" stopIfTrue="1">
      <formula>AND(#REF!&lt;&gt;"COMPOSICAO",#REF!&lt;&gt;"INSUMO",#REF!&lt;&gt;"")</formula>
    </cfRule>
    <cfRule type="expression" dxfId="67" priority="68" stopIfTrue="1">
      <formula>AND(OR(#REF!="COMPOSICAO",#REF!="INSUMO",#REF!&lt;&gt;""),#REF!&lt;&gt;"")</formula>
    </cfRule>
  </conditionalFormatting>
  <conditionalFormatting sqref="F230">
    <cfRule type="expression" dxfId="66" priority="65" stopIfTrue="1">
      <formula>AND(#REF!&lt;&gt;"COMPOSICAO",#REF!&lt;&gt;"INSUMO",#REF!&lt;&gt;"")</formula>
    </cfRule>
    <cfRule type="expression" dxfId="65" priority="66" stopIfTrue="1">
      <formula>AND(OR(#REF!="COMPOSICAO",#REF!="INSUMO",#REF!&lt;&gt;""),#REF!&lt;&gt;"")</formula>
    </cfRule>
  </conditionalFormatting>
  <conditionalFormatting sqref="A228:C228">
    <cfRule type="expression" dxfId="64" priority="63" stopIfTrue="1">
      <formula>AND(#REF!&lt;&gt;"COMPOSICAO",#REF!&lt;&gt;"INSUMO",#REF!&lt;&gt;"")</formula>
    </cfRule>
    <cfRule type="expression" dxfId="63" priority="64" stopIfTrue="1">
      <formula>AND(OR(#REF!="COMPOSICAO",#REF!="INSUMO",#REF!&lt;&gt;""),#REF!&lt;&gt;"")</formula>
    </cfRule>
  </conditionalFormatting>
  <conditionalFormatting sqref="E229:E230">
    <cfRule type="expression" dxfId="62" priority="61" stopIfTrue="1">
      <formula>AND(#REF!&lt;&gt;"COMPOSICAO",#REF!&lt;&gt;"INSUMO",#REF!&lt;&gt;"")</formula>
    </cfRule>
    <cfRule type="expression" dxfId="61" priority="62" stopIfTrue="1">
      <formula>AND(OR(#REF!="COMPOSICAO",#REF!="INSUMO",#REF!&lt;&gt;""),#REF!&lt;&gt;"")</formula>
    </cfRule>
  </conditionalFormatting>
  <conditionalFormatting sqref="D230 A230:B230">
    <cfRule type="expression" dxfId="60" priority="59" stopIfTrue="1">
      <formula>AND(#REF!&lt;&gt;"COMPOSICAO",#REF!&lt;&gt;"INSUMO",#REF!&lt;&gt;"")</formula>
    </cfRule>
    <cfRule type="expression" dxfId="59" priority="60" stopIfTrue="1">
      <formula>AND(OR(#REF!="COMPOSICAO",#REF!="INSUMO",#REF!&lt;&gt;""),#REF!&lt;&gt;"")</formula>
    </cfRule>
  </conditionalFormatting>
  <conditionalFormatting sqref="C230">
    <cfRule type="expression" dxfId="58" priority="57" stopIfTrue="1">
      <formula>AND(#REF!&lt;&gt;"COMPOSICAO",#REF!&lt;&gt;"INSUMO",#REF!&lt;&gt;"")</formula>
    </cfRule>
  </conditionalFormatting>
  <conditionalFormatting sqref="C230">
    <cfRule type="expression" dxfId="57" priority="58" stopIfTrue="1">
      <formula>AND(OR(#REF!="COMPOSICAO",#REF!="INSUMO",#REF!&lt;&gt;""),#REF!&lt;&gt;"")</formula>
    </cfRule>
  </conditionalFormatting>
  <conditionalFormatting sqref="F236:F238 A236:D236 D237:D238 A237:A238">
    <cfRule type="expression" dxfId="56" priority="55" stopIfTrue="1">
      <formula>AND(#REF!&lt;&gt;"COMPOSICAO",#REF!&lt;&gt;"INSUMO",#REF!&lt;&gt;"")</formula>
    </cfRule>
    <cfRule type="expression" dxfId="55" priority="56" stopIfTrue="1">
      <formula>AND(OR(#REF!="COMPOSICAO",#REF!="INSUMO",#REF!&lt;&gt;""),#REF!&lt;&gt;"")</formula>
    </cfRule>
  </conditionalFormatting>
  <conditionalFormatting sqref="F237:F238">
    <cfRule type="expression" dxfId="54" priority="53" stopIfTrue="1">
      <formula>AND(#REF!&lt;&gt;"COMPOSICAO",#REF!&lt;&gt;"INSUMO",#REF!&lt;&gt;"")</formula>
    </cfRule>
    <cfRule type="expression" dxfId="53" priority="54" stopIfTrue="1">
      <formula>AND(OR(#REF!="COMPOSICAO",#REF!="INSUMO",#REF!&lt;&gt;""),#REF!&lt;&gt;"")</formula>
    </cfRule>
  </conditionalFormatting>
  <conditionalFormatting sqref="A235:C235">
    <cfRule type="expression" dxfId="52" priority="51" stopIfTrue="1">
      <formula>AND(#REF!&lt;&gt;"COMPOSICAO",#REF!&lt;&gt;"INSUMO",#REF!&lt;&gt;"")</formula>
    </cfRule>
    <cfRule type="expression" dxfId="51" priority="52" stopIfTrue="1">
      <formula>AND(OR(#REF!="COMPOSICAO",#REF!="INSUMO",#REF!&lt;&gt;""),#REF!&lt;&gt;"")</formula>
    </cfRule>
  </conditionalFormatting>
  <conditionalFormatting sqref="E236:E238">
    <cfRule type="expression" dxfId="50" priority="49" stopIfTrue="1">
      <formula>AND(#REF!&lt;&gt;"COMPOSICAO",#REF!&lt;&gt;"INSUMO",#REF!&lt;&gt;"")</formula>
    </cfRule>
    <cfRule type="expression" dxfId="49" priority="50" stopIfTrue="1">
      <formula>AND(OR(#REF!="COMPOSICAO",#REF!="INSUMO",#REF!&lt;&gt;""),#REF!&lt;&gt;"")</formula>
    </cfRule>
  </conditionalFormatting>
  <conditionalFormatting sqref="C237:C238">
    <cfRule type="expression" dxfId="48" priority="47" stopIfTrue="1">
      <formula>AND(#REF!&lt;&gt;"COMPOSICAO",#REF!&lt;&gt;"INSUMO",#REF!&lt;&gt;"")</formula>
    </cfRule>
  </conditionalFormatting>
  <conditionalFormatting sqref="C237:C238">
    <cfRule type="expression" dxfId="47" priority="48" stopIfTrue="1">
      <formula>AND(OR(#REF!="COMPOSICAO",#REF!="INSUMO",#REF!&lt;&gt;""),#REF!&lt;&gt;"")</formula>
    </cfRule>
  </conditionalFormatting>
  <conditionalFormatting sqref="B237:B238">
    <cfRule type="expression" dxfId="46" priority="45" stopIfTrue="1">
      <formula>AND(#REF!&lt;&gt;"COMPOSICAO",#REF!&lt;&gt;"INSUMO",#REF!&lt;&gt;"")</formula>
    </cfRule>
    <cfRule type="expression" dxfId="45" priority="46" stopIfTrue="1">
      <formula>AND(OR(#REF!="COMPOSICAO",#REF!="INSUMO",#REF!&lt;&gt;""),#REF!&lt;&gt;"")</formula>
    </cfRule>
  </conditionalFormatting>
  <conditionalFormatting sqref="F244:F246 A244:D244 D245:D246 A245:A246">
    <cfRule type="expression" dxfId="44" priority="43" stopIfTrue="1">
      <formula>AND(#REF!&lt;&gt;"COMPOSICAO",#REF!&lt;&gt;"INSUMO",#REF!&lt;&gt;"")</formula>
    </cfRule>
    <cfRule type="expression" dxfId="43" priority="44" stopIfTrue="1">
      <formula>AND(OR(#REF!="COMPOSICAO",#REF!="INSUMO",#REF!&lt;&gt;""),#REF!&lt;&gt;"")</formula>
    </cfRule>
  </conditionalFormatting>
  <conditionalFormatting sqref="F245:F246">
    <cfRule type="expression" dxfId="42" priority="41" stopIfTrue="1">
      <formula>AND(#REF!&lt;&gt;"COMPOSICAO",#REF!&lt;&gt;"INSUMO",#REF!&lt;&gt;"")</formula>
    </cfRule>
    <cfRule type="expression" dxfId="41" priority="42" stopIfTrue="1">
      <formula>AND(OR(#REF!="COMPOSICAO",#REF!="INSUMO",#REF!&lt;&gt;""),#REF!&lt;&gt;"")</formula>
    </cfRule>
  </conditionalFormatting>
  <conditionalFormatting sqref="A243:C243">
    <cfRule type="expression" dxfId="40" priority="39" stopIfTrue="1">
      <formula>AND(#REF!&lt;&gt;"COMPOSICAO",#REF!&lt;&gt;"INSUMO",#REF!&lt;&gt;"")</formula>
    </cfRule>
    <cfRule type="expression" dxfId="39" priority="40" stopIfTrue="1">
      <formula>AND(OR(#REF!="COMPOSICAO",#REF!="INSUMO",#REF!&lt;&gt;""),#REF!&lt;&gt;"")</formula>
    </cfRule>
  </conditionalFormatting>
  <conditionalFormatting sqref="E244:E246">
    <cfRule type="expression" dxfId="38" priority="37" stopIfTrue="1">
      <formula>AND(#REF!&lt;&gt;"COMPOSICAO",#REF!&lt;&gt;"INSUMO",#REF!&lt;&gt;"")</formula>
    </cfRule>
    <cfRule type="expression" dxfId="37" priority="38" stopIfTrue="1">
      <formula>AND(OR(#REF!="COMPOSICAO",#REF!="INSUMO",#REF!&lt;&gt;""),#REF!&lt;&gt;"")</formula>
    </cfRule>
  </conditionalFormatting>
  <conditionalFormatting sqref="C245:C246">
    <cfRule type="expression" dxfId="36" priority="35" stopIfTrue="1">
      <formula>AND(#REF!&lt;&gt;"COMPOSICAO",#REF!&lt;&gt;"INSUMO",#REF!&lt;&gt;"")</formula>
    </cfRule>
  </conditionalFormatting>
  <conditionalFormatting sqref="C245:C246">
    <cfRule type="expression" dxfId="35" priority="36" stopIfTrue="1">
      <formula>AND(OR(#REF!="COMPOSICAO",#REF!="INSUMO",#REF!&lt;&gt;""),#REF!&lt;&gt;"")</formula>
    </cfRule>
  </conditionalFormatting>
  <conditionalFormatting sqref="B245:B246">
    <cfRule type="expression" dxfId="34" priority="33" stopIfTrue="1">
      <formula>AND(#REF!&lt;&gt;"COMPOSICAO",#REF!&lt;&gt;"INSUMO",#REF!&lt;&gt;"")</formula>
    </cfRule>
    <cfRule type="expression" dxfId="33" priority="34" stopIfTrue="1">
      <formula>AND(OR(#REF!="COMPOSICAO",#REF!="INSUMO",#REF!&lt;&gt;""),#REF!&lt;&gt;"")</formula>
    </cfRule>
  </conditionalFormatting>
  <conditionalFormatting sqref="F252:F254 A252:D252">
    <cfRule type="expression" dxfId="32" priority="31" stopIfTrue="1">
      <formula>AND(#REF!&lt;&gt;"COMPOSICAO",#REF!&lt;&gt;"INSUMO",#REF!&lt;&gt;"")</formula>
    </cfRule>
    <cfRule type="expression" dxfId="31" priority="32" stopIfTrue="1">
      <formula>AND(OR(#REF!="COMPOSICAO",#REF!="INSUMO",#REF!&lt;&gt;""),#REF!&lt;&gt;"")</formula>
    </cfRule>
  </conditionalFormatting>
  <conditionalFormatting sqref="F253:F254">
    <cfRule type="expression" dxfId="30" priority="29" stopIfTrue="1">
      <formula>AND(#REF!&lt;&gt;"COMPOSICAO",#REF!&lt;&gt;"INSUMO",#REF!&lt;&gt;"")</formula>
    </cfRule>
    <cfRule type="expression" dxfId="29" priority="30" stopIfTrue="1">
      <formula>AND(OR(#REF!="COMPOSICAO",#REF!="INSUMO",#REF!&lt;&gt;""),#REF!&lt;&gt;"")</formula>
    </cfRule>
  </conditionalFormatting>
  <conditionalFormatting sqref="A251:C251">
    <cfRule type="expression" dxfId="28" priority="27" stopIfTrue="1">
      <formula>AND(#REF!&lt;&gt;"COMPOSICAO",#REF!&lt;&gt;"INSUMO",#REF!&lt;&gt;"")</formula>
    </cfRule>
    <cfRule type="expression" dxfId="27" priority="28" stopIfTrue="1">
      <formula>AND(OR(#REF!="COMPOSICAO",#REF!="INSUMO",#REF!&lt;&gt;""),#REF!&lt;&gt;"")</formula>
    </cfRule>
  </conditionalFormatting>
  <conditionalFormatting sqref="E252:E254">
    <cfRule type="expression" dxfId="26" priority="25" stopIfTrue="1">
      <formula>AND(#REF!&lt;&gt;"COMPOSICAO",#REF!&lt;&gt;"INSUMO",#REF!&lt;&gt;"")</formula>
    </cfRule>
    <cfRule type="expression" dxfId="25" priority="26" stopIfTrue="1">
      <formula>AND(OR(#REF!="COMPOSICAO",#REF!="INSUMO",#REF!&lt;&gt;""),#REF!&lt;&gt;"")</formula>
    </cfRule>
  </conditionalFormatting>
  <conditionalFormatting sqref="F260:F262 A260:D260">
    <cfRule type="expression" dxfId="24" priority="19" stopIfTrue="1">
      <formula>AND(#REF!&lt;&gt;"COMPOSICAO",#REF!&lt;&gt;"INSUMO",#REF!&lt;&gt;"")</formula>
    </cfRule>
    <cfRule type="expression" dxfId="23" priority="20" stopIfTrue="1">
      <formula>AND(OR(#REF!="COMPOSICAO",#REF!="INSUMO",#REF!&lt;&gt;""),#REF!&lt;&gt;"")</formula>
    </cfRule>
  </conditionalFormatting>
  <conditionalFormatting sqref="F261:F262">
    <cfRule type="expression" dxfId="22" priority="17" stopIfTrue="1">
      <formula>AND(#REF!&lt;&gt;"COMPOSICAO",#REF!&lt;&gt;"INSUMO",#REF!&lt;&gt;"")</formula>
    </cfRule>
    <cfRule type="expression" dxfId="21" priority="18" stopIfTrue="1">
      <formula>AND(OR(#REF!="COMPOSICAO",#REF!="INSUMO",#REF!&lt;&gt;""),#REF!&lt;&gt;"")</formula>
    </cfRule>
  </conditionalFormatting>
  <conditionalFormatting sqref="A259:C259">
    <cfRule type="expression" dxfId="20" priority="15" stopIfTrue="1">
      <formula>AND(#REF!&lt;&gt;"COMPOSICAO",#REF!&lt;&gt;"INSUMO",#REF!&lt;&gt;"")</formula>
    </cfRule>
    <cfRule type="expression" dxfId="19" priority="16" stopIfTrue="1">
      <formula>AND(OR(#REF!="COMPOSICAO",#REF!="INSUMO",#REF!&lt;&gt;""),#REF!&lt;&gt;"")</formula>
    </cfRule>
  </conditionalFormatting>
  <conditionalFormatting sqref="E260:E262">
    <cfRule type="expression" dxfId="18" priority="13" stopIfTrue="1">
      <formula>AND(#REF!&lt;&gt;"COMPOSICAO",#REF!&lt;&gt;"INSUMO",#REF!&lt;&gt;"")</formula>
    </cfRule>
    <cfRule type="expression" dxfId="17" priority="14" stopIfTrue="1">
      <formula>AND(OR(#REF!="COMPOSICAO",#REF!="INSUMO",#REF!&lt;&gt;""),#REF!&lt;&gt;"")</formula>
    </cfRule>
  </conditionalFormatting>
  <conditionalFormatting sqref="D253:D254 A253:B254">
    <cfRule type="expression" dxfId="16" priority="7" stopIfTrue="1">
      <formula>AND(#REF!&lt;&gt;"COMPOSICAO",#REF!&lt;&gt;"INSUMO",#REF!&lt;&gt;"")</formula>
    </cfRule>
    <cfRule type="expression" dxfId="15" priority="8" stopIfTrue="1">
      <formula>AND(OR(#REF!="COMPOSICAO",#REF!="INSUMO",#REF!&lt;&gt;""),#REF!&lt;&gt;"")</formula>
    </cfRule>
  </conditionalFormatting>
  <conditionalFormatting sqref="C253:C254">
    <cfRule type="expression" dxfId="14" priority="5" stopIfTrue="1">
      <formula>AND(#REF!&lt;&gt;"COMPOSICAO",#REF!&lt;&gt;"INSUMO",#REF!&lt;&gt;"")</formula>
    </cfRule>
  </conditionalFormatting>
  <conditionalFormatting sqref="C253:C254">
    <cfRule type="expression" dxfId="13" priority="6" stopIfTrue="1">
      <formula>AND(OR(#REF!="COMPOSICAO",#REF!="INSUMO",#REF!&lt;&gt;""),#REF!&lt;&gt;"")</formula>
    </cfRule>
  </conditionalFormatting>
  <conditionalFormatting sqref="D261:D262 A261:B262">
    <cfRule type="expression" dxfId="12" priority="3" stopIfTrue="1">
      <formula>AND(#REF!&lt;&gt;"COMPOSICAO",#REF!&lt;&gt;"INSUMO",#REF!&lt;&gt;"")</formula>
    </cfRule>
    <cfRule type="expression" dxfId="11" priority="4" stopIfTrue="1">
      <formula>AND(OR(#REF!="COMPOSICAO",#REF!="INSUMO",#REF!&lt;&gt;""),#REF!&lt;&gt;"")</formula>
    </cfRule>
  </conditionalFormatting>
  <conditionalFormatting sqref="C261:C262">
    <cfRule type="expression" dxfId="10" priority="1" stopIfTrue="1">
      <formula>AND(#REF!&lt;&gt;"COMPOSICAO",#REF!&lt;&gt;"INSUMO",#REF!&lt;&gt;"")</formula>
    </cfRule>
  </conditionalFormatting>
  <conditionalFormatting sqref="C261:C262">
    <cfRule type="expression" dxfId="9" priority="2" stopIfTrue="1">
      <formula>AND(OR(#REF!="COMPOSICAO",#REF!="INSUMO",#REF!&lt;&gt;""),#REF!&lt;&gt;"")</formula>
    </cfRule>
  </conditionalFormatting>
  <pageMargins left="0.78740157480314965" right="0.31496062992125984" top="0.78740157480314965" bottom="0.78740157480314965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F6386-B1E7-4799-BB26-61742473D471}">
  <dimension ref="A2:R38"/>
  <sheetViews>
    <sheetView topLeftCell="A7" workbookViewId="0">
      <selection activeCell="M27" sqref="M27"/>
    </sheetView>
  </sheetViews>
  <sheetFormatPr defaultRowHeight="15" x14ac:dyDescent="0.25"/>
  <cols>
    <col min="3" max="3" width="12.140625" customWidth="1"/>
    <col min="4" max="4" width="13.140625" customWidth="1"/>
    <col min="7" max="7" width="13.28515625" customWidth="1"/>
    <col min="11" max="11" width="12" customWidth="1"/>
    <col min="13" max="13" width="13.42578125" customWidth="1"/>
    <col min="14" max="14" width="12.7109375" customWidth="1"/>
    <col min="15" max="15" width="12" customWidth="1"/>
  </cols>
  <sheetData>
    <row r="2" spans="1:18" ht="15.75" x14ac:dyDescent="0.25">
      <c r="A2" s="69" t="s">
        <v>95</v>
      </c>
      <c r="B2" s="59"/>
      <c r="C2" s="60"/>
      <c r="D2" s="61"/>
      <c r="E2" s="62"/>
      <c r="F2" s="69" t="s">
        <v>94</v>
      </c>
      <c r="G2" s="62"/>
      <c r="H2" s="62"/>
      <c r="I2" s="62"/>
    </row>
    <row r="3" spans="1:18" x14ac:dyDescent="0.25">
      <c r="A3" s="58"/>
      <c r="B3" s="62"/>
      <c r="C3" s="62"/>
      <c r="D3" s="62"/>
      <c r="E3" s="62"/>
      <c r="F3" s="62"/>
      <c r="G3" s="62"/>
      <c r="H3" s="62"/>
      <c r="I3" s="62"/>
    </row>
    <row r="4" spans="1:18" x14ac:dyDescent="0.25">
      <c r="A4" s="61" t="s">
        <v>96</v>
      </c>
      <c r="B4" s="62"/>
      <c r="C4" s="62"/>
      <c r="D4" s="62"/>
      <c r="E4" s="62"/>
      <c r="F4" s="62"/>
      <c r="G4" s="62"/>
      <c r="H4" s="62"/>
      <c r="I4" s="62"/>
      <c r="J4" s="62"/>
      <c r="K4" s="61" t="s">
        <v>119</v>
      </c>
      <c r="L4" s="62"/>
      <c r="M4" s="62"/>
      <c r="N4" s="62"/>
      <c r="O4" s="62"/>
      <c r="P4" s="62"/>
      <c r="Q4" s="62"/>
      <c r="R4" s="62"/>
    </row>
    <row r="5" spans="1:18" x14ac:dyDescent="0.25">
      <c r="A5" s="62"/>
      <c r="B5" s="62" t="s">
        <v>97</v>
      </c>
      <c r="C5" s="62"/>
      <c r="D5" s="60">
        <v>750000</v>
      </c>
      <c r="E5" s="63">
        <v>413</v>
      </c>
      <c r="F5" s="62" t="s">
        <v>98</v>
      </c>
      <c r="G5" s="64">
        <f>D5/E5</f>
        <v>1815.9806295399517</v>
      </c>
      <c r="H5" s="62" t="s">
        <v>99</v>
      </c>
      <c r="I5" s="62" t="s">
        <v>100</v>
      </c>
      <c r="J5" s="62"/>
      <c r="K5" s="62" t="s">
        <v>120</v>
      </c>
      <c r="L5" s="62"/>
      <c r="M5" s="62"/>
      <c r="N5" s="64"/>
      <c r="O5" s="64">
        <f>500*G21</f>
        <v>678485.89886405016</v>
      </c>
      <c r="P5" s="62"/>
      <c r="Q5" s="62"/>
      <c r="R5" s="62"/>
    </row>
    <row r="6" spans="1:18" x14ac:dyDescent="0.25">
      <c r="A6" s="62"/>
      <c r="B6" s="62" t="s">
        <v>101</v>
      </c>
      <c r="C6" s="62"/>
      <c r="D6" s="60">
        <v>520000</v>
      </c>
      <c r="E6" s="63">
        <v>550</v>
      </c>
      <c r="F6" s="62" t="s">
        <v>98</v>
      </c>
      <c r="G6" s="60">
        <f t="shared" ref="G6:G14" si="0">D6/E6</f>
        <v>945.4545454545455</v>
      </c>
      <c r="H6" s="62" t="s">
        <v>99</v>
      </c>
      <c r="I6" s="62" t="s">
        <v>100</v>
      </c>
      <c r="J6" s="62"/>
      <c r="K6" s="68" t="s">
        <v>121</v>
      </c>
      <c r="L6" s="62"/>
      <c r="M6" s="62"/>
      <c r="N6" s="62"/>
      <c r="O6" s="64">
        <f>0.75*O5</f>
        <v>508864.42414803762</v>
      </c>
      <c r="P6" s="62"/>
      <c r="Q6" s="62"/>
      <c r="R6" s="62"/>
    </row>
    <row r="7" spans="1:18" x14ac:dyDescent="0.25">
      <c r="A7" s="62"/>
      <c r="B7" s="62" t="s">
        <v>102</v>
      </c>
      <c r="C7" s="62"/>
      <c r="D7" s="60">
        <v>310000</v>
      </c>
      <c r="E7" s="63">
        <v>509</v>
      </c>
      <c r="F7" s="62" t="s">
        <v>98</v>
      </c>
      <c r="G7" s="65">
        <f t="shared" si="0"/>
        <v>609.03732809430255</v>
      </c>
      <c r="H7" s="62" t="s">
        <v>99</v>
      </c>
      <c r="I7" s="62" t="s">
        <v>100</v>
      </c>
      <c r="J7" s="62"/>
      <c r="K7" s="62" t="s">
        <v>122</v>
      </c>
      <c r="L7" s="62"/>
      <c r="M7" s="60">
        <v>160000</v>
      </c>
      <c r="N7" s="64">
        <f>M7*0.5%</f>
        <v>800</v>
      </c>
      <c r="O7" s="62"/>
      <c r="P7" s="62"/>
      <c r="Q7" s="62"/>
      <c r="R7" s="62"/>
    </row>
    <row r="8" spans="1:18" x14ac:dyDescent="0.25">
      <c r="A8" s="62"/>
      <c r="B8" s="62" t="s">
        <v>103</v>
      </c>
      <c r="C8" s="62"/>
      <c r="D8" s="60">
        <v>600000</v>
      </c>
      <c r="E8" s="63">
        <v>432</v>
      </c>
      <c r="F8" s="62" t="s">
        <v>98</v>
      </c>
      <c r="G8" s="65">
        <f t="shared" si="0"/>
        <v>1388.8888888888889</v>
      </c>
      <c r="H8" s="62" t="s">
        <v>99</v>
      </c>
      <c r="I8" s="62"/>
      <c r="J8" s="62"/>
      <c r="K8" s="62" t="s">
        <v>123</v>
      </c>
      <c r="L8" s="62"/>
      <c r="M8" s="60">
        <f>214000-160000.01</f>
        <v>53999.989999999991</v>
      </c>
      <c r="N8" s="64">
        <f>M8*0.63%</f>
        <v>340.19993699999992</v>
      </c>
      <c r="O8" s="62"/>
      <c r="P8" s="62"/>
      <c r="Q8" s="62"/>
      <c r="R8" s="62"/>
    </row>
    <row r="9" spans="1:18" x14ac:dyDescent="0.25">
      <c r="A9" s="62"/>
      <c r="B9" s="62" t="s">
        <v>104</v>
      </c>
      <c r="C9" s="62"/>
      <c r="D9" s="60">
        <v>638000</v>
      </c>
      <c r="E9" s="63">
        <v>441</v>
      </c>
      <c r="F9" s="62" t="s">
        <v>98</v>
      </c>
      <c r="G9" s="65">
        <f t="shared" si="0"/>
        <v>1446.7120181405896</v>
      </c>
      <c r="H9" s="62" t="s">
        <v>99</v>
      </c>
      <c r="I9" s="62"/>
      <c r="J9" s="62"/>
      <c r="K9" s="62" t="s">
        <v>124</v>
      </c>
      <c r="L9" s="62"/>
      <c r="M9" s="60">
        <f>268000-214000.01</f>
        <v>53999.989999999991</v>
      </c>
      <c r="N9" s="64">
        <f>M9*0.75%</f>
        <v>404.99992499999991</v>
      </c>
      <c r="O9" s="62"/>
      <c r="P9" s="62"/>
      <c r="Q9" s="62"/>
      <c r="R9" s="62"/>
    </row>
    <row r="10" spans="1:18" x14ac:dyDescent="0.25">
      <c r="A10" s="62"/>
      <c r="B10" s="62" t="s">
        <v>105</v>
      </c>
      <c r="C10" s="62"/>
      <c r="D10" s="60">
        <v>750000</v>
      </c>
      <c r="E10" s="63">
        <v>600</v>
      </c>
      <c r="F10" s="62" t="s">
        <v>98</v>
      </c>
      <c r="G10" s="65">
        <f t="shared" si="0"/>
        <v>1250</v>
      </c>
      <c r="H10" s="62" t="s">
        <v>99</v>
      </c>
      <c r="I10" s="62"/>
      <c r="J10" s="62"/>
      <c r="K10" s="62" t="s">
        <v>125</v>
      </c>
      <c r="L10" s="62"/>
      <c r="M10" s="64">
        <f>320000-268000.01</f>
        <v>51999.989999999991</v>
      </c>
      <c r="N10" s="64">
        <f>M10*0.88%</f>
        <v>457.59991199999996</v>
      </c>
      <c r="O10" s="62"/>
      <c r="P10" s="62"/>
      <c r="Q10" s="62"/>
    </row>
    <row r="11" spans="1:18" x14ac:dyDescent="0.25">
      <c r="A11" s="62"/>
      <c r="B11" s="62" t="s">
        <v>106</v>
      </c>
      <c r="C11" s="62"/>
      <c r="D11" s="60">
        <v>525000</v>
      </c>
      <c r="E11" s="63">
        <v>425</v>
      </c>
      <c r="F11" s="62" t="s">
        <v>98</v>
      </c>
      <c r="G11" s="65">
        <f t="shared" si="0"/>
        <v>1235.2941176470588</v>
      </c>
      <c r="H11" s="62" t="s">
        <v>99</v>
      </c>
      <c r="I11" s="62"/>
      <c r="J11" s="62"/>
      <c r="K11" s="62" t="s">
        <v>126</v>
      </c>
      <c r="L11" s="62"/>
      <c r="M11" s="64">
        <f>O6-M8-M9-M10-M7</f>
        <v>188864.45414803765</v>
      </c>
      <c r="N11" s="64">
        <f>M11*1%</f>
        <v>1888.6445414803766</v>
      </c>
      <c r="O11" s="62"/>
      <c r="P11" s="62"/>
      <c r="Q11" s="62"/>
      <c r="R11" s="62"/>
    </row>
    <row r="12" spans="1:18" x14ac:dyDescent="0.25">
      <c r="A12" s="62"/>
      <c r="B12" s="62" t="s">
        <v>107</v>
      </c>
      <c r="C12" s="62"/>
      <c r="D12" s="60">
        <v>750000</v>
      </c>
      <c r="E12" s="63">
        <v>413</v>
      </c>
      <c r="F12" s="62" t="s">
        <v>98</v>
      </c>
      <c r="G12" s="65">
        <f t="shared" si="0"/>
        <v>1815.9806295399517</v>
      </c>
      <c r="H12" s="62" t="s">
        <v>99</v>
      </c>
      <c r="I12" s="62" t="s">
        <v>100</v>
      </c>
      <c r="J12" s="62"/>
      <c r="K12" s="62" t="s">
        <v>127</v>
      </c>
      <c r="L12" s="62"/>
      <c r="M12" s="62"/>
      <c r="N12" s="64">
        <f>SUM(N8:N11)</f>
        <v>3091.4443154803766</v>
      </c>
      <c r="O12" s="62"/>
      <c r="P12" s="62"/>
      <c r="Q12" s="62"/>
      <c r="R12" s="62"/>
    </row>
    <row r="13" spans="1:18" x14ac:dyDescent="0.25">
      <c r="A13" s="62"/>
      <c r="B13" s="62" t="s">
        <v>108</v>
      </c>
      <c r="C13" s="62"/>
      <c r="D13" s="60">
        <v>650000</v>
      </c>
      <c r="E13" s="63">
        <v>444</v>
      </c>
      <c r="F13" s="62" t="s">
        <v>98</v>
      </c>
      <c r="G13" s="65">
        <f t="shared" si="0"/>
        <v>1463.963963963964</v>
      </c>
      <c r="H13" s="62" t="s">
        <v>99</v>
      </c>
      <c r="I13" s="62"/>
      <c r="J13" s="61"/>
      <c r="K13" s="61" t="s">
        <v>128</v>
      </c>
      <c r="L13" s="61"/>
      <c r="M13" s="61"/>
      <c r="N13" s="67">
        <f>N12/12</f>
        <v>257.62035962336472</v>
      </c>
      <c r="O13" s="61" t="s">
        <v>94</v>
      </c>
      <c r="P13" s="62"/>
      <c r="Q13" s="62"/>
      <c r="R13" s="62"/>
    </row>
    <row r="14" spans="1:18" x14ac:dyDescent="0.25">
      <c r="A14" s="62"/>
      <c r="B14" s="62" t="s">
        <v>109</v>
      </c>
      <c r="C14" s="62"/>
      <c r="D14" s="60">
        <v>430000</v>
      </c>
      <c r="E14" s="63">
        <v>483</v>
      </c>
      <c r="F14" s="62" t="s">
        <v>98</v>
      </c>
      <c r="G14" s="65">
        <f t="shared" si="0"/>
        <v>890.26915113871632</v>
      </c>
      <c r="H14" s="62" t="s">
        <v>99</v>
      </c>
      <c r="I14" s="62" t="s">
        <v>100</v>
      </c>
      <c r="J14" s="61"/>
      <c r="K14" s="61"/>
      <c r="L14" s="61"/>
      <c r="M14" s="61"/>
      <c r="N14" s="67"/>
      <c r="O14" s="61"/>
      <c r="P14" s="62"/>
      <c r="Q14" s="62"/>
      <c r="R14" s="62"/>
    </row>
    <row r="15" spans="1:18" x14ac:dyDescent="0.25">
      <c r="A15" s="62"/>
      <c r="B15" s="62"/>
      <c r="C15" s="62"/>
      <c r="D15" s="62"/>
      <c r="E15" s="62" t="s">
        <v>110</v>
      </c>
      <c r="F15" s="62"/>
      <c r="G15" s="64">
        <f>AVERAGE(G5:G14)</f>
        <v>1286.1581272407971</v>
      </c>
      <c r="H15" s="62" t="s">
        <v>99</v>
      </c>
      <c r="I15" s="62"/>
    </row>
    <row r="16" spans="1:18" x14ac:dyDescent="0.25">
      <c r="A16" s="62"/>
      <c r="B16" s="62"/>
      <c r="C16" s="62"/>
      <c r="D16" s="62"/>
      <c r="E16" s="62" t="s">
        <v>111</v>
      </c>
      <c r="F16" s="62"/>
      <c r="G16" s="62">
        <f>STDEV(G5:G14)</f>
        <v>389.38184501494612</v>
      </c>
      <c r="H16" s="62"/>
      <c r="I16" s="62"/>
    </row>
    <row r="17" spans="1:12" x14ac:dyDescent="0.25">
      <c r="A17" s="62"/>
      <c r="B17" s="62"/>
      <c r="C17" s="62"/>
      <c r="D17" s="62"/>
      <c r="E17" s="62" t="s">
        <v>112</v>
      </c>
      <c r="F17" s="62"/>
      <c r="G17" s="66">
        <f>G16/G15</f>
        <v>0.30274803445070114</v>
      </c>
      <c r="H17" s="62" t="s">
        <v>113</v>
      </c>
      <c r="I17" s="62"/>
    </row>
    <row r="18" spans="1:12" x14ac:dyDescent="0.25">
      <c r="A18" s="62"/>
      <c r="B18" s="62"/>
      <c r="C18" s="62"/>
      <c r="D18" s="62"/>
      <c r="E18" s="62" t="s">
        <v>114</v>
      </c>
      <c r="F18" s="62"/>
      <c r="G18" s="64">
        <f>G15*(1+0.25)</f>
        <v>1607.6976590509962</v>
      </c>
      <c r="H18" s="62"/>
      <c r="I18" s="62"/>
    </row>
    <row r="19" spans="1:12" x14ac:dyDescent="0.25">
      <c r="A19" s="62"/>
      <c r="B19" s="62"/>
      <c r="C19" s="62"/>
      <c r="D19" s="62"/>
      <c r="E19" s="62" t="s">
        <v>115</v>
      </c>
      <c r="F19" s="62"/>
      <c r="G19" s="60">
        <f>G15*(1-0.25)</f>
        <v>964.61859543059779</v>
      </c>
      <c r="H19" s="62"/>
      <c r="I19" s="62"/>
    </row>
    <row r="20" spans="1:12" x14ac:dyDescent="0.25">
      <c r="A20" s="62"/>
      <c r="B20" s="62"/>
      <c r="C20" s="62"/>
      <c r="D20" s="62"/>
      <c r="E20" s="62"/>
      <c r="F20" s="62"/>
      <c r="G20" s="62"/>
      <c r="H20" s="62"/>
      <c r="I20" s="62"/>
    </row>
    <row r="21" spans="1:12" x14ac:dyDescent="0.25">
      <c r="A21" s="62"/>
      <c r="B21" s="62"/>
      <c r="C21" s="62"/>
      <c r="D21" s="61"/>
      <c r="E21" s="61" t="s">
        <v>116</v>
      </c>
      <c r="F21" s="61"/>
      <c r="G21" s="67">
        <f>AVERAGE(G11,G8,G9,G10,G13)</f>
        <v>1356.9717977281002</v>
      </c>
      <c r="H21" s="62" t="s">
        <v>99</v>
      </c>
      <c r="I21" s="62"/>
    </row>
    <row r="22" spans="1:12" x14ac:dyDescent="0.25">
      <c r="A22" s="62"/>
      <c r="B22" s="62"/>
      <c r="C22" s="62"/>
      <c r="D22" s="62"/>
      <c r="E22" s="62" t="s">
        <v>111</v>
      </c>
      <c r="F22" s="62"/>
      <c r="G22" s="62">
        <f>STDEV(G8,G9,G10,G11,G13)</f>
        <v>108.12926852011074</v>
      </c>
      <c r="H22" s="62"/>
      <c r="I22" s="62"/>
    </row>
    <row r="23" spans="1:12" x14ac:dyDescent="0.25">
      <c r="A23" s="62"/>
      <c r="B23" s="62"/>
      <c r="C23" s="62"/>
      <c r="D23" s="62"/>
      <c r="E23" s="62" t="s">
        <v>112</v>
      </c>
      <c r="F23" s="62"/>
      <c r="G23" s="66">
        <f>G22/G21</f>
        <v>7.9684241559880131E-2</v>
      </c>
      <c r="H23" s="62" t="s">
        <v>117</v>
      </c>
      <c r="I23" s="62"/>
    </row>
    <row r="24" spans="1:12" x14ac:dyDescent="0.25">
      <c r="A24" s="62"/>
      <c r="B24" s="62"/>
      <c r="C24" s="62"/>
      <c r="D24" s="62"/>
      <c r="E24" s="62" t="s">
        <v>114</v>
      </c>
      <c r="F24" s="62"/>
      <c r="G24" s="64">
        <f>G21*(1+0.25)</f>
        <v>1696.2147471601252</v>
      </c>
      <c r="H24" s="62" t="s">
        <v>118</v>
      </c>
      <c r="I24" s="62"/>
    </row>
    <row r="25" spans="1:12" x14ac:dyDescent="0.25">
      <c r="A25" s="62"/>
      <c r="B25" s="62"/>
      <c r="C25" s="62"/>
      <c r="D25" s="62"/>
      <c r="E25" s="62" t="s">
        <v>115</v>
      </c>
      <c r="F25" s="62"/>
      <c r="G25" s="64">
        <f>G21*(1-0.25)</f>
        <v>1017.7288482960752</v>
      </c>
      <c r="H25" s="62" t="s">
        <v>118</v>
      </c>
      <c r="I25" s="62"/>
    </row>
    <row r="27" spans="1:12" x14ac:dyDescent="0.25">
      <c r="A27" s="119" t="s">
        <v>293</v>
      </c>
      <c r="B27" s="119"/>
      <c r="C27" s="68" t="s">
        <v>294</v>
      </c>
      <c r="D27" s="68"/>
      <c r="E27" s="68"/>
      <c r="F27" s="107">
        <f>(C34*C35*C36)/C37</f>
        <v>1.6666666666666667</v>
      </c>
      <c r="G27" s="107"/>
      <c r="H27" s="107" t="s">
        <v>311</v>
      </c>
      <c r="I27" s="68"/>
      <c r="J27" s="68"/>
      <c r="K27" s="68"/>
      <c r="L27" s="68"/>
    </row>
    <row r="28" spans="1:12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x14ac:dyDescent="0.25">
      <c r="A29" s="68"/>
      <c r="B29" s="108" t="s">
        <v>296</v>
      </c>
      <c r="C29" s="68" t="s">
        <v>297</v>
      </c>
      <c r="D29" s="68"/>
      <c r="E29" s="68"/>
      <c r="F29" s="68"/>
      <c r="G29" s="68"/>
      <c r="H29" s="68"/>
      <c r="I29" s="68"/>
      <c r="J29" s="68"/>
      <c r="K29" s="68"/>
      <c r="L29" s="68"/>
    </row>
    <row r="30" spans="1:12" x14ac:dyDescent="0.25">
      <c r="A30" s="68"/>
      <c r="B30" s="108" t="s">
        <v>298</v>
      </c>
      <c r="C30" s="68" t="s">
        <v>299</v>
      </c>
      <c r="D30" s="68"/>
      <c r="E30" s="68"/>
      <c r="F30" s="68"/>
      <c r="G30" s="68"/>
      <c r="H30" s="68"/>
      <c r="I30" s="68"/>
      <c r="J30" s="68"/>
      <c r="K30" s="68"/>
      <c r="L30" s="68"/>
    </row>
    <row r="31" spans="1:12" x14ac:dyDescent="0.25">
      <c r="A31" s="68"/>
      <c r="B31" s="108" t="s">
        <v>300</v>
      </c>
      <c r="C31" s="68" t="s">
        <v>301</v>
      </c>
      <c r="D31" s="68"/>
      <c r="E31" s="68"/>
      <c r="F31" s="68"/>
      <c r="G31" s="68"/>
      <c r="H31" s="68"/>
      <c r="I31" s="68"/>
      <c r="J31" s="68"/>
      <c r="K31" s="68"/>
      <c r="L31" s="68"/>
    </row>
    <row r="32" spans="1:12" x14ac:dyDescent="0.25">
      <c r="A32" s="68"/>
      <c r="B32" s="108" t="s">
        <v>302</v>
      </c>
      <c r="C32" s="68" t="s">
        <v>303</v>
      </c>
      <c r="D32" s="68"/>
      <c r="E32" s="68"/>
      <c r="F32" s="68"/>
      <c r="G32" s="68"/>
      <c r="H32" s="68"/>
      <c r="I32" s="68"/>
      <c r="J32" s="68"/>
      <c r="K32" s="68"/>
      <c r="L32" s="68"/>
    </row>
    <row r="33" spans="1:12" x14ac:dyDescent="0.25">
      <c r="A33" s="68"/>
      <c r="B33" s="10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 x14ac:dyDescent="0.25">
      <c r="A34" s="68"/>
      <c r="B34" s="108" t="s">
        <v>296</v>
      </c>
      <c r="C34" s="68">
        <v>50</v>
      </c>
      <c r="D34" s="68" t="s">
        <v>304</v>
      </c>
      <c r="E34" s="68"/>
      <c r="F34" s="68"/>
      <c r="G34" s="68"/>
      <c r="H34" s="68"/>
      <c r="I34" s="68"/>
      <c r="J34" s="68"/>
      <c r="K34" s="68"/>
      <c r="L34" s="68"/>
    </row>
    <row r="35" spans="1:12" x14ac:dyDescent="0.25">
      <c r="A35" s="68"/>
      <c r="B35" s="108" t="s">
        <v>298</v>
      </c>
      <c r="C35" s="68">
        <v>2</v>
      </c>
      <c r="D35" s="68" t="s">
        <v>305</v>
      </c>
      <c r="E35" s="68"/>
      <c r="F35" s="68"/>
      <c r="G35" s="68"/>
      <c r="H35" s="68"/>
      <c r="I35" s="68"/>
      <c r="J35" s="68"/>
      <c r="K35" s="68"/>
      <c r="L35" s="68"/>
    </row>
    <row r="36" spans="1:12" x14ac:dyDescent="0.25">
      <c r="A36" s="68"/>
      <c r="B36" s="108" t="s">
        <v>300</v>
      </c>
      <c r="C36" s="68">
        <v>1</v>
      </c>
      <c r="D36" s="68" t="s">
        <v>306</v>
      </c>
      <c r="E36" s="68"/>
      <c r="F36" s="68"/>
      <c r="G36" s="68"/>
      <c r="H36" s="68"/>
      <c r="I36" s="68"/>
      <c r="J36" s="68"/>
      <c r="K36" s="68"/>
      <c r="L36" s="68"/>
    </row>
    <row r="37" spans="1:12" x14ac:dyDescent="0.25">
      <c r="A37" s="68"/>
      <c r="B37" s="108" t="s">
        <v>302</v>
      </c>
      <c r="C37" s="68">
        <v>60</v>
      </c>
      <c r="D37" s="68" t="s">
        <v>307</v>
      </c>
      <c r="E37" s="68"/>
      <c r="F37" s="68"/>
      <c r="G37" s="68"/>
      <c r="H37" s="68"/>
      <c r="I37" s="68"/>
      <c r="J37" s="68"/>
      <c r="K37" s="68"/>
      <c r="L37" s="68"/>
    </row>
    <row r="38" spans="1:12" x14ac:dyDescent="0.25">
      <c r="A38" s="68"/>
      <c r="B38" s="108"/>
      <c r="C38" s="68"/>
      <c r="D38" s="68"/>
      <c r="E38" s="68"/>
      <c r="F38" s="68"/>
      <c r="G38" s="68"/>
      <c r="H38" s="68"/>
      <c r="I38" s="68"/>
      <c r="J38" s="68"/>
      <c r="K38" s="68"/>
      <c r="L38" s="68"/>
    </row>
  </sheetData>
  <mergeCells count="1">
    <mergeCell ref="A27:B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ALO</vt:lpstr>
      <vt:lpstr>INSTALAÇÃO DO CANTEIRO DA OBRA</vt:lpstr>
      <vt:lpstr>MOB., DESMOB. E TRANSPORTES</vt:lpstr>
      <vt:lpstr>MEMORIAS DE CÁLCULO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Levis de Bittencourt</dc:creator>
  <cp:lastModifiedBy>Humberto Levis de Bittencourt</cp:lastModifiedBy>
  <cp:lastPrinted>2024-06-26T14:20:05Z</cp:lastPrinted>
  <dcterms:created xsi:type="dcterms:W3CDTF">2024-06-20T12:07:08Z</dcterms:created>
  <dcterms:modified xsi:type="dcterms:W3CDTF">2024-11-12T11:54:39Z</dcterms:modified>
</cp:coreProperties>
</file>