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T:\02 - Gerência Técnica e de Controle - FC-2G\Publicações Relatórios RREO RGF Audiências\RREO - RGF - Balanços - publicações no DOM\2020\"/>
    </mc:Choice>
  </mc:AlternateContent>
  <xr:revisionPtr revIDLastSave="0" documentId="13_ncr:1_{7A9EE8AA-4140-4E59-BEE0-A89ED4851219}" xr6:coauthVersionLast="45" xr6:coauthVersionMax="45" xr10:uidLastSave="{00000000-0000-0000-0000-000000000000}"/>
  <bookViews>
    <workbookView xWindow="-120" yWindow="-120" windowWidth="29040" windowHeight="15840" xr2:uid="{017874F1-1675-4843-ABFA-06B23558314A}"/>
  </bookViews>
  <sheets>
    <sheet name="RREO - Anexo 1 - Bal_Orç" sheetId="1" r:id="rId1"/>
    <sheet name="RREO - Anexo 2 - Função" sheetId="2" r:id="rId2"/>
    <sheet name="RREO - Anexo 3 - RCL" sheetId="3" r:id="rId3"/>
    <sheet name="RREO - Anexo 4 - RPPS" sheetId="4" r:id="rId4"/>
    <sheet name="RREO - Anexo 6 - Nom-Prim" sheetId="5" r:id="rId5"/>
    <sheet name="RREO - Anexo 7 - RP" sheetId="6" r:id="rId6"/>
    <sheet name="RREO - Anexo 8 - MDE" sheetId="7" r:id="rId7"/>
    <sheet name="RREO - Anexo 9 - OP" sheetId="8" r:id="rId8"/>
    <sheet name="RREO - Anexo 10 - Proj Atuarial" sheetId="9" r:id="rId9"/>
    <sheet name="RREO - Anexo 11 - Alienações" sheetId="10" r:id="rId10"/>
    <sheet name="RREO - Anexo 12 - Saúde" sheetId="11" r:id="rId11"/>
    <sheet name="RREO - Anexo 13 - PPP" sheetId="12" r:id="rId12"/>
    <sheet name="RREO - Anexo 14 - Simplificado" sheetId="13" r:id="rId1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5" i="3" l="1"/>
  <c r="E85" i="3"/>
  <c r="D85" i="3"/>
  <c r="C85" i="3"/>
  <c r="B85" i="3"/>
  <c r="D82" i="3"/>
  <c r="C82" i="3"/>
  <c r="F82" i="3"/>
  <c r="B82" i="3"/>
  <c r="E82" i="3"/>
  <c r="F80" i="3"/>
  <c r="E80" i="3"/>
  <c r="D80" i="3"/>
  <c r="C80" i="3"/>
  <c r="B80" i="3"/>
  <c r="B9" i="12"/>
  <c r="M41" i="12"/>
  <c r="L41" i="12"/>
  <c r="K41" i="12"/>
  <c r="J41" i="12"/>
  <c r="I41" i="12"/>
  <c r="H41" i="12"/>
  <c r="G41" i="12"/>
  <c r="F41" i="12"/>
  <c r="E41" i="12"/>
  <c r="D41" i="12"/>
  <c r="C41" i="12"/>
  <c r="B41" i="12"/>
  <c r="K112" i="11"/>
  <c r="K109" i="11"/>
  <c r="G143" i="11"/>
  <c r="I143" i="11" s="1"/>
  <c r="G117" i="11"/>
  <c r="I117" i="11" s="1"/>
  <c r="K113" i="11"/>
  <c r="G34" i="11"/>
  <c r="I34" i="11" s="1"/>
  <c r="G33" i="10"/>
  <c r="C19" i="10"/>
  <c r="B24" i="8"/>
  <c r="F20" i="8"/>
  <c r="F19" i="8"/>
  <c r="F18" i="8"/>
  <c r="D24" i="8"/>
  <c r="F12" i="8"/>
  <c r="F22" i="8"/>
  <c r="F21" i="8"/>
  <c r="H133" i="4"/>
  <c r="H161" i="4" s="1"/>
  <c r="I133" i="4"/>
  <c r="I161" i="4" s="1"/>
  <c r="E133" i="4"/>
  <c r="E161" i="4" s="1"/>
  <c r="D133" i="4"/>
  <c r="D161" i="4" s="1"/>
  <c r="L124" i="2"/>
  <c r="B203" i="2"/>
  <c r="B197" i="2"/>
  <c r="A197" i="2"/>
  <c r="B196" i="2"/>
  <c r="A196" i="2"/>
  <c r="B195" i="2"/>
  <c r="A195" i="2"/>
  <c r="C287" i="2" s="1"/>
  <c r="B194" i="2"/>
  <c r="A194" i="2"/>
  <c r="B193" i="2"/>
  <c r="A193" i="2"/>
  <c r="L125" i="2"/>
  <c r="L14" i="2"/>
  <c r="F137" i="2"/>
  <c r="A132" i="1"/>
  <c r="D131" i="1"/>
  <c r="D133" i="1" s="1"/>
  <c r="I123" i="1"/>
  <c r="I119" i="1"/>
  <c r="F110" i="1"/>
  <c r="F108" i="1"/>
  <c r="D132" i="1"/>
  <c r="A129" i="1"/>
  <c r="A127" i="1"/>
  <c r="H26" i="1"/>
  <c r="E74" i="1"/>
  <c r="G73" i="1"/>
  <c r="E71" i="1"/>
  <c r="G70" i="1"/>
  <c r="G66" i="1"/>
  <c r="G64" i="1"/>
  <c r="H54" i="1"/>
  <c r="G50" i="1"/>
  <c r="G45" i="1"/>
  <c r="G33" i="1"/>
  <c r="E25" i="1"/>
  <c r="E22" i="1"/>
  <c r="H15" i="1"/>
  <c r="E63" i="1"/>
  <c r="B31" i="12" l="1"/>
  <c r="C31" i="12" s="1"/>
  <c r="D31" i="12" s="1"/>
  <c r="E31" i="12" s="1"/>
  <c r="F31" i="12" s="1"/>
  <c r="G31" i="12" s="1"/>
  <c r="H31" i="12" s="1"/>
  <c r="I31" i="12" s="1"/>
  <c r="J31" i="12" s="1"/>
  <c r="K31" i="12" s="1"/>
  <c r="L31" i="12" s="1"/>
  <c r="M31" i="12" s="1"/>
  <c r="K111" i="11"/>
  <c r="E31" i="11"/>
  <c r="D57" i="11"/>
  <c r="K110" i="11"/>
  <c r="A158" i="11"/>
  <c r="K114" i="11"/>
  <c r="K108" i="11"/>
  <c r="D33" i="10"/>
  <c r="F33" i="10"/>
  <c r="E33" i="10"/>
  <c r="C12" i="10"/>
  <c r="C33" i="10"/>
  <c r="H16" i="10"/>
  <c r="H11" i="10"/>
  <c r="H13" i="10"/>
  <c r="F19" i="10"/>
  <c r="H14" i="10"/>
  <c r="D26" i="8"/>
  <c r="F17" i="8"/>
  <c r="F24" i="8" s="1"/>
  <c r="B26" i="8"/>
  <c r="C104" i="5"/>
  <c r="C103" i="5" s="1"/>
  <c r="F133" i="4"/>
  <c r="F161" i="4" s="1"/>
  <c r="F154" i="4"/>
  <c r="F95" i="4"/>
  <c r="H95" i="4"/>
  <c r="H154" i="4"/>
  <c r="G133" i="4"/>
  <c r="G161" i="4" s="1"/>
  <c r="H125" i="2"/>
  <c r="C289" i="2"/>
  <c r="C364" i="2"/>
  <c r="H124" i="2"/>
  <c r="L13" i="2"/>
  <c r="C323" i="2"/>
  <c r="J137" i="2"/>
  <c r="C336" i="2"/>
  <c r="D307" i="2"/>
  <c r="D281" i="2"/>
  <c r="C282" i="2"/>
  <c r="C286" i="2"/>
  <c r="C292" i="2"/>
  <c r="D279" i="2"/>
  <c r="D283" i="2"/>
  <c r="D301" i="2"/>
  <c r="D328" i="2"/>
  <c r="C335" i="2"/>
  <c r="C340" i="2"/>
  <c r="C291" i="2"/>
  <c r="C298" i="2"/>
  <c r="H14" i="2"/>
  <c r="E279" i="2"/>
  <c r="D340" i="2"/>
  <c r="C344" i="2"/>
  <c r="C352" i="2"/>
  <c r="D310" i="2"/>
  <c r="C317" i="2"/>
  <c r="C337" i="2"/>
  <c r="C341" i="2"/>
  <c r="C342" i="2"/>
  <c r="D374" i="2"/>
  <c r="C281" i="2"/>
  <c r="C299" i="2"/>
  <c r="C319" i="2"/>
  <c r="C327" i="2"/>
  <c r="C343" i="2"/>
  <c r="D298" i="2"/>
  <c r="D299" i="2"/>
  <c r="D314" i="2"/>
  <c r="C316" i="2"/>
  <c r="D319" i="2"/>
  <c r="D322" i="2"/>
  <c r="D358" i="2"/>
  <c r="C285" i="2"/>
  <c r="C288" i="2"/>
  <c r="C302" i="2"/>
  <c r="F274" i="2"/>
  <c r="J274" i="2" s="1"/>
  <c r="F251" i="2"/>
  <c r="J251" i="2" s="1"/>
  <c r="C283" i="2"/>
  <c r="D302" i="2"/>
  <c r="D364" i="2"/>
  <c r="D370" i="2"/>
  <c r="C377" i="2"/>
  <c r="C380" i="2"/>
  <c r="D349" i="2"/>
  <c r="C357" i="2"/>
  <c r="C374" i="2"/>
  <c r="D377" i="2"/>
  <c r="C379" i="2"/>
  <c r="D380" i="2"/>
  <c r="D383" i="2"/>
  <c r="C324" i="2"/>
  <c r="D337" i="2"/>
  <c r="D352" i="2"/>
  <c r="C362" i="2"/>
  <c r="D379" i="2"/>
  <c r="C300" i="2"/>
  <c r="D324" i="2"/>
  <c r="C345" i="2"/>
  <c r="C361" i="2"/>
  <c r="D362" i="2"/>
  <c r="D388" i="2"/>
  <c r="D282" i="2"/>
  <c r="D361" i="2"/>
  <c r="C384" i="2"/>
  <c r="C301" i="2"/>
  <c r="D278" i="2"/>
  <c r="D287" i="2"/>
  <c r="C311" i="2"/>
  <c r="D300" i="2"/>
  <c r="D332" i="2"/>
  <c r="C329" i="2"/>
  <c r="C363" i="2"/>
  <c r="D344" i="2"/>
  <c r="C320" i="2"/>
  <c r="E389" i="2"/>
  <c r="J389" i="2"/>
  <c r="D389" i="2"/>
  <c r="I389" i="2"/>
  <c r="C389" i="2"/>
  <c r="I325" i="2"/>
  <c r="F389" i="2"/>
  <c r="C325" i="2"/>
  <c r="J325" i="2"/>
  <c r="F325" i="2"/>
  <c r="E325" i="2"/>
  <c r="D325" i="2"/>
  <c r="E28" i="1"/>
  <c r="H32" i="1"/>
  <c r="E40" i="1"/>
  <c r="H44" i="1"/>
  <c r="E46" i="1"/>
  <c r="H56" i="1"/>
  <c r="E68" i="1"/>
  <c r="E80" i="1"/>
  <c r="F119" i="1"/>
  <c r="H49" i="1"/>
  <c r="H79" i="1"/>
  <c r="H82" i="1"/>
  <c r="H29" i="1"/>
  <c r="H35" i="1"/>
  <c r="E37" i="1"/>
  <c r="G41" i="1"/>
  <c r="E47" i="1"/>
  <c r="G53" i="1"/>
  <c r="E55" i="1"/>
  <c r="H47" i="1"/>
  <c r="E49" i="1"/>
  <c r="E41" i="1"/>
  <c r="H73" i="1"/>
  <c r="F106" i="1"/>
  <c r="F114" i="1"/>
  <c r="F112" i="1"/>
  <c r="F102" i="1"/>
  <c r="I103" i="1"/>
  <c r="I105" i="1"/>
  <c r="F107" i="1"/>
  <c r="I113" i="1"/>
  <c r="I115" i="1"/>
  <c r="F101" i="1"/>
  <c r="I102" i="1"/>
  <c r="F103" i="1"/>
  <c r="F105" i="1"/>
  <c r="I106" i="1"/>
  <c r="I109" i="1"/>
  <c r="I112" i="1"/>
  <c r="F113" i="1"/>
  <c r="I114" i="1"/>
  <c r="F115" i="1"/>
  <c r="F116" i="1"/>
  <c r="F104" i="1"/>
  <c r="A131" i="1"/>
  <c r="I100" i="1"/>
  <c r="I101" i="1"/>
  <c r="I107" i="1"/>
  <c r="I116" i="1"/>
  <c r="F123" i="1"/>
  <c r="F109" i="1"/>
  <c r="G76" i="1"/>
  <c r="H22" i="1"/>
  <c r="G32" i="1"/>
  <c r="E70" i="1"/>
  <c r="H70" i="1"/>
  <c r="H46" i="1"/>
  <c r="G29" i="1"/>
  <c r="E32" i="1"/>
  <c r="G57" i="1"/>
  <c r="H41" i="1"/>
  <c r="H55" i="1"/>
  <c r="E64" i="1"/>
  <c r="G22" i="1"/>
  <c r="H48" i="1"/>
  <c r="E54" i="1"/>
  <c r="H61" i="1"/>
  <c r="H74" i="1"/>
  <c r="G82" i="1"/>
  <c r="H19" i="1"/>
  <c r="H37" i="1"/>
  <c r="H52" i="1"/>
  <c r="E16" i="1"/>
  <c r="E29" i="1"/>
  <c r="G36" i="1"/>
  <c r="H42" i="1"/>
  <c r="E50" i="1"/>
  <c r="E60" i="1"/>
  <c r="E61" i="1"/>
  <c r="H66" i="1"/>
  <c r="E73" i="1"/>
  <c r="H76" i="1"/>
  <c r="E26" i="1"/>
  <c r="G42" i="1"/>
  <c r="G61" i="1"/>
  <c r="E79" i="1"/>
  <c r="G26" i="1"/>
  <c r="G35" i="1"/>
  <c r="H36" i="1"/>
  <c r="H34" i="1" s="1"/>
  <c r="E44" i="1"/>
  <c r="H45" i="1"/>
  <c r="G55" i="1"/>
  <c r="G60" i="1"/>
  <c r="E76" i="1"/>
  <c r="G16" i="1"/>
  <c r="H16" i="1"/>
  <c r="G25" i="1"/>
  <c r="H33" i="1"/>
  <c r="E43" i="1"/>
  <c r="G63" i="1"/>
  <c r="E66" i="1"/>
  <c r="H71" i="1"/>
  <c r="G79" i="1"/>
  <c r="E19" i="1"/>
  <c r="H21" i="1"/>
  <c r="H25" i="1"/>
  <c r="G54" i="1"/>
  <c r="E82" i="1"/>
  <c r="H18" i="1"/>
  <c r="G19" i="1"/>
  <c r="E27" i="1"/>
  <c r="H30" i="1"/>
  <c r="G15" i="1"/>
  <c r="H24" i="1"/>
  <c r="H28" i="1"/>
  <c r="G28" i="1"/>
  <c r="E31" i="1"/>
  <c r="E15" i="1"/>
  <c r="G18" i="1"/>
  <c r="E18" i="1"/>
  <c r="G30" i="1"/>
  <c r="G21" i="1"/>
  <c r="E21" i="1"/>
  <c r="H31" i="1"/>
  <c r="G31" i="1"/>
  <c r="G24" i="1"/>
  <c r="E24" i="1"/>
  <c r="E35" i="1"/>
  <c r="G37" i="1"/>
  <c r="G40" i="1"/>
  <c r="G43" i="1"/>
  <c r="G46" i="1"/>
  <c r="G49" i="1"/>
  <c r="G52" i="1"/>
  <c r="H40" i="1"/>
  <c r="H43" i="1"/>
  <c r="E52" i="1"/>
  <c r="G59" i="1"/>
  <c r="E30" i="1"/>
  <c r="E33" i="1"/>
  <c r="E36" i="1"/>
  <c r="E39" i="1"/>
  <c r="E42" i="1"/>
  <c r="G44" i="1"/>
  <c r="E45" i="1"/>
  <c r="G47" i="1"/>
  <c r="E48" i="1"/>
  <c r="E53" i="1"/>
  <c r="H53" i="1"/>
  <c r="G56" i="1"/>
  <c r="E56" i="1"/>
  <c r="E57" i="1"/>
  <c r="H59" i="1"/>
  <c r="G62" i="1"/>
  <c r="H65" i="1"/>
  <c r="G65" i="1"/>
  <c r="E65" i="1"/>
  <c r="G39" i="1"/>
  <c r="G48" i="1"/>
  <c r="H50" i="1"/>
  <c r="H68" i="1"/>
  <c r="H57" i="1"/>
  <c r="H60" i="1"/>
  <c r="H63" i="1"/>
  <c r="G68" i="1"/>
  <c r="E69" i="1"/>
  <c r="G71" i="1"/>
  <c r="E72" i="1"/>
  <c r="G74" i="1"/>
  <c r="E75" i="1"/>
  <c r="E78" i="1"/>
  <c r="G80" i="1"/>
  <c r="E81" i="1"/>
  <c r="H80" i="1"/>
  <c r="H64" i="1"/>
  <c r="G69" i="1"/>
  <c r="G72" i="1"/>
  <c r="G75" i="1"/>
  <c r="G78" i="1"/>
  <c r="G81" i="1"/>
  <c r="H69" i="1"/>
  <c r="H72" i="1"/>
  <c r="H75" i="1"/>
  <c r="H78" i="1"/>
  <c r="H81" i="1"/>
  <c r="C57" i="11" l="1"/>
  <c r="I57" i="11"/>
  <c r="G57" i="11"/>
  <c r="E57" i="11"/>
  <c r="I31" i="11"/>
  <c r="G31" i="11"/>
  <c r="H12" i="10"/>
  <c r="H19" i="10"/>
  <c r="B33" i="10"/>
  <c r="H33" i="10"/>
  <c r="E37" i="10"/>
  <c r="H37" i="10" s="1"/>
  <c r="F26" i="8"/>
  <c r="H119" i="7"/>
  <c r="H118" i="7"/>
  <c r="C383" i="2"/>
  <c r="C347" i="2"/>
  <c r="D343" i="2"/>
  <c r="C372" i="2"/>
  <c r="C315" i="2"/>
  <c r="C378" i="2"/>
  <c r="D371" i="2"/>
  <c r="D366" i="2"/>
  <c r="D354" i="2"/>
  <c r="D376" i="2"/>
  <c r="D368" i="2"/>
  <c r="C349" i="2"/>
  <c r="C382" i="2"/>
  <c r="D372" i="2"/>
  <c r="C354" i="2"/>
  <c r="C353" i="2"/>
  <c r="C309" i="2"/>
  <c r="D288" i="2"/>
  <c r="C346" i="2"/>
  <c r="C306" i="2"/>
  <c r="D342" i="2"/>
  <c r="D331" i="2"/>
  <c r="C293" i="2"/>
  <c r="D327" i="2"/>
  <c r="D382" i="2"/>
  <c r="D357" i="2"/>
  <c r="D351" i="2"/>
  <c r="D353" i="2"/>
  <c r="D309" i="2"/>
  <c r="D346" i="2"/>
  <c r="C322" i="2"/>
  <c r="C307" i="2"/>
  <c r="C358" i="2"/>
  <c r="C351" i="2"/>
  <c r="C331" i="2"/>
  <c r="D313" i="2"/>
  <c r="D306" i="2"/>
  <c r="H13" i="2"/>
  <c r="D335" i="2"/>
  <c r="D384" i="2"/>
  <c r="C366" i="2"/>
  <c r="D323" i="2"/>
  <c r="C305" i="2"/>
  <c r="D289" i="2"/>
  <c r="D293" i="2"/>
  <c r="C334" i="2"/>
  <c r="C328" i="2"/>
  <c r="D280" i="2"/>
  <c r="C284" i="2"/>
  <c r="D345" i="2"/>
  <c r="C385" i="2"/>
  <c r="D373" i="2"/>
  <c r="C370" i="2"/>
  <c r="C376" i="2"/>
  <c r="C371" i="2"/>
  <c r="D360" i="2"/>
  <c r="C359" i="2"/>
  <c r="C350" i="2"/>
  <c r="C360" i="2"/>
  <c r="C339" i="2"/>
  <c r="C333" i="2"/>
  <c r="C313" i="2"/>
  <c r="C294" i="2"/>
  <c r="C314" i="2"/>
  <c r="C303" i="2"/>
  <c r="D329" i="2"/>
  <c r="D311" i="2"/>
  <c r="H389" i="2"/>
  <c r="L389" i="2"/>
  <c r="H325" i="2"/>
  <c r="L325" i="2"/>
  <c r="C373" i="2"/>
  <c r="D336" i="2"/>
  <c r="C387" i="2"/>
  <c r="D378" i="2"/>
  <c r="D333" i="2"/>
  <c r="D316" i="2"/>
  <c r="D334" i="2"/>
  <c r="C356" i="2"/>
  <c r="D317" i="2"/>
  <c r="C280" i="2"/>
  <c r="D290" i="2"/>
  <c r="D347" i="2"/>
  <c r="C318" i="2"/>
  <c r="D305" i="2"/>
  <c r="D320" i="2"/>
  <c r="D363" i="2"/>
  <c r="D359" i="2"/>
  <c r="C332" i="2"/>
  <c r="D303" i="2"/>
  <c r="D385" i="2"/>
  <c r="C388" i="2"/>
  <c r="D387" i="2"/>
  <c r="C368" i="2"/>
  <c r="D339" i="2"/>
  <c r="D308" i="2"/>
  <c r="D292" i="2"/>
  <c r="D286" i="2"/>
  <c r="E278" i="2"/>
  <c r="D356" i="2"/>
  <c r="D341" i="2"/>
  <c r="D350" i="2"/>
  <c r="D318" i="2"/>
  <c r="C308" i="2"/>
  <c r="D285" i="2"/>
  <c r="C310" i="2"/>
  <c r="D294" i="2"/>
  <c r="C290" i="2"/>
  <c r="D291" i="2"/>
  <c r="F111" i="1"/>
  <c r="F100" i="1"/>
  <c r="F99" i="1" s="1"/>
  <c r="I104" i="1"/>
  <c r="I99" i="1" s="1"/>
  <c r="I111" i="1"/>
  <c r="I118" i="1"/>
  <c r="F118" i="1"/>
  <c r="H62" i="1"/>
  <c r="H27" i="1"/>
  <c r="H51" i="1"/>
  <c r="H39" i="1"/>
  <c r="E62" i="1"/>
  <c r="G27" i="1"/>
  <c r="G67" i="1"/>
  <c r="E67" i="1"/>
  <c r="H67" i="1"/>
  <c r="E14" i="1"/>
  <c r="H14" i="1"/>
  <c r="G14" i="1"/>
  <c r="E77" i="1"/>
  <c r="H77" i="1"/>
  <c r="G77" i="1"/>
  <c r="H38" i="1"/>
  <c r="G38" i="1"/>
  <c r="E38" i="1"/>
  <c r="G17" i="1"/>
  <c r="E17" i="1"/>
  <c r="H17" i="1"/>
  <c r="E59" i="1"/>
  <c r="G23" i="1"/>
  <c r="E23" i="1"/>
  <c r="H23" i="1"/>
  <c r="E34" i="1"/>
  <c r="G34" i="1"/>
  <c r="G51" i="1"/>
  <c r="E51" i="1"/>
  <c r="G20" i="1"/>
  <c r="E20" i="1"/>
  <c r="H20" i="1"/>
  <c r="C155" i="11" l="1"/>
  <c r="D155" i="11"/>
  <c r="K57" i="11"/>
  <c r="K31" i="11"/>
  <c r="J57" i="11"/>
  <c r="F57" i="11"/>
  <c r="H57" i="11"/>
  <c r="H120" i="7"/>
  <c r="H117" i="7"/>
  <c r="D338" i="2"/>
  <c r="C386" i="2"/>
  <c r="C326" i="2"/>
  <c r="C304" i="2"/>
  <c r="C330" i="2"/>
  <c r="C381" i="2"/>
  <c r="C348" i="2"/>
  <c r="D297" i="2"/>
  <c r="D369" i="2"/>
  <c r="D386" i="2"/>
  <c r="D315" i="2"/>
  <c r="D321" i="2"/>
  <c r="D312" i="2"/>
  <c r="C297" i="2"/>
  <c r="D348" i="2"/>
  <c r="D326" i="2"/>
  <c r="D365" i="2"/>
  <c r="C375" i="2"/>
  <c r="C369" i="2"/>
  <c r="C365" i="2"/>
  <c r="D367" i="2"/>
  <c r="D375" i="2"/>
  <c r="D304" i="2"/>
  <c r="C338" i="2"/>
  <c r="C321" i="2"/>
  <c r="D330" i="2"/>
  <c r="D355" i="2"/>
  <c r="C355" i="2"/>
  <c r="D381" i="2"/>
  <c r="D284" i="2"/>
  <c r="C367" i="2"/>
  <c r="C312" i="2"/>
  <c r="I120" i="1"/>
  <c r="F120" i="1"/>
  <c r="E13" i="1"/>
  <c r="H13" i="1"/>
  <c r="G13" i="1"/>
  <c r="H58" i="1"/>
  <c r="G58" i="1"/>
  <c r="E58" i="1"/>
  <c r="K155" i="11" l="1"/>
  <c r="G155" i="11"/>
  <c r="I155" i="11"/>
  <c r="E155" i="11"/>
  <c r="C254" i="2"/>
  <c r="D254" i="2"/>
  <c r="G12" i="1"/>
  <c r="H12" i="1"/>
  <c r="H11" i="1" s="1"/>
  <c r="H84" i="1" s="1"/>
  <c r="H86" i="1" s="1"/>
  <c r="H88" i="1" s="1"/>
  <c r="E12" i="1"/>
  <c r="G69" i="11" l="1"/>
  <c r="F134" i="7"/>
  <c r="B134" i="7"/>
  <c r="C59" i="6"/>
  <c r="K59" i="6"/>
  <c r="D59" i="6"/>
  <c r="E59" i="6"/>
  <c r="G11" i="1"/>
  <c r="E11" i="1"/>
  <c r="G164" i="7" l="1"/>
  <c r="H164" i="7" s="1"/>
  <c r="J59" i="6"/>
  <c r="F59" i="6"/>
  <c r="I59" i="6"/>
  <c r="B59" i="6"/>
  <c r="H59" i="6"/>
  <c r="G59" i="6"/>
  <c r="E84" i="1"/>
  <c r="G84" i="1"/>
  <c r="D134" i="7" l="1"/>
  <c r="H134" i="7" s="1"/>
  <c r="E86" i="1"/>
  <c r="G86" i="1"/>
  <c r="E88" i="1" l="1"/>
  <c r="G88" i="1"/>
  <c r="L59" i="6" l="1"/>
  <c r="M59" i="6" l="1"/>
  <c r="C108" i="5" l="1"/>
  <c r="C111" i="5"/>
  <c r="C55" i="5"/>
  <c r="G85" i="5" s="1"/>
  <c r="F63" i="5" l="1"/>
  <c r="G74" i="5" l="1"/>
  <c r="G63" i="5"/>
  <c r="F74" i="5"/>
  <c r="F78" i="5" s="1"/>
  <c r="G78" i="5" l="1"/>
  <c r="H74" i="5" l="1"/>
  <c r="H63" i="5" l="1"/>
  <c r="H78" i="5" s="1"/>
  <c r="H238" i="2" l="1"/>
  <c r="H214" i="2"/>
  <c r="H150" i="2"/>
  <c r="H55" i="2"/>
  <c r="E287" i="2"/>
  <c r="H186" i="2"/>
  <c r="H211" i="2"/>
  <c r="H191" i="2"/>
  <c r="H152" i="2"/>
  <c r="H230" i="2"/>
  <c r="H204" i="2"/>
  <c r="H224" i="2"/>
  <c r="L214" i="2"/>
  <c r="H173" i="2"/>
  <c r="H225" i="2"/>
  <c r="E329" i="2"/>
  <c r="H175" i="2"/>
  <c r="H157" i="2"/>
  <c r="H218" i="2"/>
  <c r="H151" i="2"/>
  <c r="H240" i="2" l="1"/>
  <c r="L241" i="2"/>
  <c r="H243" i="2"/>
  <c r="L245" i="2"/>
  <c r="L243" i="2"/>
  <c r="H241" i="2"/>
  <c r="L240" i="2"/>
  <c r="H245" i="2"/>
  <c r="E311" i="2"/>
  <c r="I311" i="2"/>
  <c r="I349" i="2"/>
  <c r="E363" i="2"/>
  <c r="I323" i="2"/>
  <c r="E382" i="2"/>
  <c r="H236" i="2"/>
  <c r="L225" i="2"/>
  <c r="L148" i="2"/>
  <c r="L220" i="2"/>
  <c r="L238" i="2"/>
  <c r="I329" i="2"/>
  <c r="L151" i="2"/>
  <c r="L162" i="2"/>
  <c r="I342" i="2"/>
  <c r="L187" i="2"/>
  <c r="L199" i="2"/>
  <c r="L206" i="2"/>
  <c r="L164" i="2"/>
  <c r="L150" i="2"/>
  <c r="L208" i="2"/>
  <c r="I296" i="2"/>
  <c r="L230" i="2"/>
  <c r="L165" i="2"/>
  <c r="L202" i="2"/>
  <c r="L211" i="2"/>
  <c r="L145" i="2"/>
  <c r="L207" i="2"/>
  <c r="L236" i="2"/>
  <c r="I363" i="2"/>
  <c r="L224" i="2"/>
  <c r="J320" i="2"/>
  <c r="L320" i="2" s="1"/>
  <c r="L182" i="2"/>
  <c r="I289" i="2"/>
  <c r="L222" i="2"/>
  <c r="L175" i="2"/>
  <c r="L194" i="2"/>
  <c r="I320" i="2"/>
  <c r="L204" i="2"/>
  <c r="L159" i="2"/>
  <c r="L163" i="2"/>
  <c r="L168" i="2"/>
  <c r="L205" i="2"/>
  <c r="L156" i="2"/>
  <c r="L216" i="2"/>
  <c r="L203" i="2"/>
  <c r="L209" i="2"/>
  <c r="L173" i="2"/>
  <c r="L195" i="2"/>
  <c r="L221" i="2"/>
  <c r="I364" i="2"/>
  <c r="I301" i="2"/>
  <c r="L186" i="2"/>
  <c r="L191" i="2"/>
  <c r="L154" i="2"/>
  <c r="L223" i="2"/>
  <c r="L157" i="2"/>
  <c r="L227" i="2"/>
  <c r="I287" i="2"/>
  <c r="L196" i="2"/>
  <c r="L215" i="2"/>
  <c r="L218" i="2"/>
  <c r="L185" i="2"/>
  <c r="L152" i="2"/>
  <c r="H203" i="2"/>
  <c r="H159" i="2"/>
  <c r="D296" i="2"/>
  <c r="F320" i="2"/>
  <c r="H320" i="2" s="1"/>
  <c r="H182" i="2"/>
  <c r="H195" i="2"/>
  <c r="H163" i="2"/>
  <c r="H165" i="2"/>
  <c r="H215" i="2"/>
  <c r="H199" i="2"/>
  <c r="E296" i="2"/>
  <c r="H194" i="2"/>
  <c r="H145" i="2"/>
  <c r="H185" i="2"/>
  <c r="H187" i="2"/>
  <c r="H156" i="2"/>
  <c r="E364" i="2"/>
  <c r="H208" i="2"/>
  <c r="E342" i="2"/>
  <c r="H220" i="2"/>
  <c r="H227" i="2"/>
  <c r="E323" i="2"/>
  <c r="E289" i="2"/>
  <c r="H206" i="2"/>
  <c r="H202" i="2"/>
  <c r="H207" i="2"/>
  <c r="H168" i="2"/>
  <c r="H196" i="2"/>
  <c r="H221" i="2"/>
  <c r="H154" i="2"/>
  <c r="H148" i="2"/>
  <c r="H162" i="2"/>
  <c r="H223" i="2"/>
  <c r="H209" i="2"/>
  <c r="H216" i="2"/>
  <c r="H164" i="2"/>
  <c r="H222" i="2"/>
  <c r="H205" i="2"/>
  <c r="E320" i="2"/>
  <c r="L36" i="2"/>
  <c r="J301" i="2"/>
  <c r="L301" i="2" s="1"/>
  <c r="L99" i="2"/>
  <c r="L58" i="2"/>
  <c r="I382" i="2"/>
  <c r="L55" i="2"/>
  <c r="L22" i="2"/>
  <c r="L46" i="2"/>
  <c r="L77" i="2"/>
  <c r="I313" i="2"/>
  <c r="L59" i="2"/>
  <c r="J289" i="2"/>
  <c r="L289" i="2" s="1"/>
  <c r="L24" i="2"/>
  <c r="L84" i="2"/>
  <c r="L98" i="2"/>
  <c r="L31" i="2"/>
  <c r="L48" i="2"/>
  <c r="L64" i="2"/>
  <c r="L117" i="2"/>
  <c r="I387" i="2"/>
  <c r="J387" i="2"/>
  <c r="L387" i="2" s="1"/>
  <c r="L122" i="2"/>
  <c r="H22" i="2"/>
  <c r="F287" i="2"/>
  <c r="H287" i="2" s="1"/>
  <c r="H24" i="2"/>
  <c r="F289" i="2"/>
  <c r="H289" i="2" s="1"/>
  <c r="F349" i="2"/>
  <c r="H349" i="2" s="1"/>
  <c r="H84" i="2"/>
  <c r="F342" i="2"/>
  <c r="H342" i="2" s="1"/>
  <c r="H77" i="2"/>
  <c r="H36" i="2"/>
  <c r="F301" i="2"/>
  <c r="H301" i="2" s="1"/>
  <c r="F387" i="2"/>
  <c r="H387" i="2" s="1"/>
  <c r="H122" i="2"/>
  <c r="F313" i="2"/>
  <c r="H48" i="2"/>
  <c r="E349" i="2"/>
  <c r="H64" i="2"/>
  <c r="F329" i="2"/>
  <c r="H329" i="2" s="1"/>
  <c r="H46" i="2"/>
  <c r="F311" i="2"/>
  <c r="H311" i="2" s="1"/>
  <c r="F364" i="2"/>
  <c r="H364" i="2" s="1"/>
  <c r="H99" i="2"/>
  <c r="F382" i="2"/>
  <c r="H382" i="2" s="1"/>
  <c r="H117" i="2"/>
  <c r="E387" i="2"/>
  <c r="E301" i="2"/>
  <c r="E313" i="2"/>
  <c r="F296" i="2"/>
  <c r="H31" i="2"/>
  <c r="F363" i="2"/>
  <c r="H363" i="2" s="1"/>
  <c r="H98" i="2"/>
  <c r="H58" i="2"/>
  <c r="H59" i="2"/>
  <c r="F323" i="2"/>
  <c r="H323" i="2" s="1"/>
  <c r="H242" i="2" l="1"/>
  <c r="H244" i="2"/>
  <c r="J313" i="2"/>
  <c r="L313" i="2" s="1"/>
  <c r="J382" i="2"/>
  <c r="L382" i="2" s="1"/>
  <c r="J363" i="2"/>
  <c r="L363" i="2" s="1"/>
  <c r="J296" i="2"/>
  <c r="L296" i="2" s="1"/>
  <c r="J287" i="2"/>
  <c r="L287" i="2" s="1"/>
  <c r="J311" i="2"/>
  <c r="L311" i="2" s="1"/>
  <c r="H296" i="2"/>
  <c r="J364" i="2"/>
  <c r="L364" i="2" s="1"/>
  <c r="J329" i="2"/>
  <c r="L329" i="2" s="1"/>
  <c r="J349" i="2"/>
  <c r="L349" i="2" s="1"/>
  <c r="J342" i="2"/>
  <c r="L342" i="2" s="1"/>
  <c r="J323" i="2"/>
  <c r="L323" i="2" s="1"/>
  <c r="I295" i="2"/>
  <c r="L226" i="2"/>
  <c r="L213" i="2"/>
  <c r="L198" i="2"/>
  <c r="H158" i="2"/>
  <c r="D295" i="2"/>
  <c r="H213" i="2"/>
  <c r="H198" i="2"/>
  <c r="H226" i="2"/>
  <c r="L30" i="2"/>
  <c r="H313" i="2"/>
  <c r="H30" i="2"/>
  <c r="F295" i="2"/>
  <c r="L244" i="2" l="1"/>
  <c r="L242" i="2"/>
  <c r="H295" i="2"/>
  <c r="E295" i="2"/>
  <c r="J295" i="2"/>
  <c r="L295" i="2" s="1"/>
  <c r="L158" i="2"/>
  <c r="D390" i="2"/>
  <c r="D276" i="2"/>
  <c r="F104" i="5" l="1"/>
  <c r="F103" i="5" s="1"/>
  <c r="F108" i="5" s="1"/>
  <c r="G109" i="5" s="1"/>
  <c r="H239" i="2" l="1"/>
  <c r="H235" i="2"/>
  <c r="L153" i="2"/>
  <c r="L193" i="2"/>
  <c r="L146" i="2"/>
  <c r="L235" i="2"/>
  <c r="L201" i="2"/>
  <c r="L169" i="2"/>
  <c r="I279" i="2"/>
  <c r="L212" i="2"/>
  <c r="L178" i="2"/>
  <c r="L144" i="2"/>
  <c r="L232" i="2"/>
  <c r="L170" i="2"/>
  <c r="L167" i="2"/>
  <c r="L155" i="2"/>
  <c r="L231" i="2"/>
  <c r="L149" i="2"/>
  <c r="L197" i="2"/>
  <c r="L172" i="2"/>
  <c r="L142" i="2"/>
  <c r="J279" i="2"/>
  <c r="L279" i="2" s="1"/>
  <c r="I378" i="2"/>
  <c r="L184" i="2"/>
  <c r="L179" i="2"/>
  <c r="L161" i="2"/>
  <c r="L219" i="2"/>
  <c r="H161" i="2"/>
  <c r="H179" i="2"/>
  <c r="H155" i="2"/>
  <c r="H229" i="2"/>
  <c r="H234" i="2"/>
  <c r="H190" i="2"/>
  <c r="H193" i="2"/>
  <c r="H184" i="2"/>
  <c r="H212" i="2"/>
  <c r="H149" i="2"/>
  <c r="H167" i="2"/>
  <c r="H201" i="2"/>
  <c r="H170" i="2"/>
  <c r="H144" i="2"/>
  <c r="H153" i="2"/>
  <c r="H231" i="2"/>
  <c r="H172" i="2"/>
  <c r="H171" i="2"/>
  <c r="H197" i="2"/>
  <c r="H169" i="2"/>
  <c r="H146" i="2"/>
  <c r="H232" i="2"/>
  <c r="H176" i="2"/>
  <c r="L106" i="2"/>
  <c r="J371" i="2"/>
  <c r="L371" i="2" s="1"/>
  <c r="I302" i="2"/>
  <c r="L34" i="2"/>
  <c r="J299" i="2"/>
  <c r="L299" i="2" s="1"/>
  <c r="L82" i="2"/>
  <c r="J347" i="2"/>
  <c r="L347" i="2" s="1"/>
  <c r="I357" i="2"/>
  <c r="I306" i="2"/>
  <c r="J354" i="2"/>
  <c r="L354" i="2" s="1"/>
  <c r="L89" i="2"/>
  <c r="I341" i="2"/>
  <c r="L69" i="2"/>
  <c r="J334" i="2"/>
  <c r="L334" i="2" s="1"/>
  <c r="L23" i="2"/>
  <c r="J288" i="2"/>
  <c r="I316" i="2"/>
  <c r="L75" i="2"/>
  <c r="J340" i="2"/>
  <c r="L340" i="2" s="1"/>
  <c r="I281" i="2"/>
  <c r="L28" i="2"/>
  <c r="J293" i="2"/>
  <c r="L293" i="2" s="1"/>
  <c r="L17" i="2"/>
  <c r="J282" i="2"/>
  <c r="I324" i="2"/>
  <c r="L76" i="2"/>
  <c r="J341" i="2"/>
  <c r="L341" i="2" s="1"/>
  <c r="I352" i="2"/>
  <c r="L16" i="2"/>
  <c r="J281" i="2"/>
  <c r="I359" i="2"/>
  <c r="I358" i="2"/>
  <c r="I282" i="2"/>
  <c r="J346" i="2"/>
  <c r="L346" i="2" s="1"/>
  <c r="L81" i="2"/>
  <c r="L97" i="2"/>
  <c r="J362" i="2"/>
  <c r="L362" i="2" s="1"/>
  <c r="J305" i="2"/>
  <c r="L305" i="2" s="1"/>
  <c r="L40" i="2"/>
  <c r="L25" i="2"/>
  <c r="J290" i="2"/>
  <c r="L290" i="2" s="1"/>
  <c r="I347" i="2"/>
  <c r="I334" i="2"/>
  <c r="L101" i="2"/>
  <c r="J366" i="2"/>
  <c r="L366" i="2" s="1"/>
  <c r="I293" i="2"/>
  <c r="L109" i="2"/>
  <c r="J374" i="2"/>
  <c r="L374" i="2" s="1"/>
  <c r="L103" i="2"/>
  <c r="J368" i="2"/>
  <c r="L368" i="2" s="1"/>
  <c r="I288" i="2"/>
  <c r="I360" i="2"/>
  <c r="I371" i="2"/>
  <c r="J384" i="2"/>
  <c r="L384" i="2" s="1"/>
  <c r="L119" i="2"/>
  <c r="I362" i="2"/>
  <c r="I361" i="2"/>
  <c r="I300" i="2"/>
  <c r="I303" i="2"/>
  <c r="J359" i="2"/>
  <c r="L359" i="2" s="1"/>
  <c r="L94" i="2"/>
  <c r="I318" i="2"/>
  <c r="I337" i="2"/>
  <c r="I366" i="2"/>
  <c r="I374" i="2"/>
  <c r="J379" i="2"/>
  <c r="L379" i="2" s="1"/>
  <c r="L114" i="2"/>
  <c r="L49" i="2"/>
  <c r="I294" i="2"/>
  <c r="L66" i="2"/>
  <c r="J331" i="2"/>
  <c r="L331" i="2" s="1"/>
  <c r="I388" i="2"/>
  <c r="L67" i="2"/>
  <c r="J332" i="2"/>
  <c r="L332" i="2" s="1"/>
  <c r="J291" i="2"/>
  <c r="L291" i="2" s="1"/>
  <c r="L26" i="2"/>
  <c r="L93" i="2"/>
  <c r="J358" i="2"/>
  <c r="L358" i="2" s="1"/>
  <c r="I299" i="2"/>
  <c r="I346" i="2"/>
  <c r="I285" i="2"/>
  <c r="I368" i="2"/>
  <c r="I291" i="2"/>
  <c r="I380" i="2"/>
  <c r="J333" i="2"/>
  <c r="L333" i="2" s="1"/>
  <c r="L68" i="2"/>
  <c r="J292" i="2"/>
  <c r="L292" i="2" s="1"/>
  <c r="L27" i="2"/>
  <c r="L74" i="2"/>
  <c r="J339" i="2"/>
  <c r="L339" i="2" s="1"/>
  <c r="I332" i="2"/>
  <c r="I333" i="2"/>
  <c r="J306" i="2"/>
  <c r="L306" i="2" s="1"/>
  <c r="L41" i="2"/>
  <c r="I377" i="2"/>
  <c r="J298" i="2"/>
  <c r="L298" i="2" s="1"/>
  <c r="L33" i="2"/>
  <c r="L113" i="2"/>
  <c r="J378" i="2"/>
  <c r="L378" i="2" s="1"/>
  <c r="L72" i="2"/>
  <c r="J337" i="2"/>
  <c r="L337" i="2" s="1"/>
  <c r="L20" i="2"/>
  <c r="J285" i="2"/>
  <c r="L285" i="2" s="1"/>
  <c r="J377" i="2"/>
  <c r="L377" i="2" s="1"/>
  <c r="L112" i="2"/>
  <c r="J352" i="2"/>
  <c r="L352" i="2" s="1"/>
  <c r="L87" i="2"/>
  <c r="L111" i="2"/>
  <c r="I353" i="2"/>
  <c r="L107" i="2"/>
  <c r="J372" i="2"/>
  <c r="L372" i="2" s="1"/>
  <c r="J294" i="2"/>
  <c r="L294" i="2" s="1"/>
  <c r="L29" i="2"/>
  <c r="I379" i="2"/>
  <c r="L123" i="2"/>
  <c r="J388" i="2"/>
  <c r="L388" i="2" s="1"/>
  <c r="L92" i="2"/>
  <c r="J357" i="2"/>
  <c r="L357" i="2" s="1"/>
  <c r="I340" i="2"/>
  <c r="J303" i="2"/>
  <c r="L303" i="2" s="1"/>
  <c r="L38" i="2"/>
  <c r="E322" i="2"/>
  <c r="E306" i="2"/>
  <c r="F343" i="2"/>
  <c r="H343" i="2" s="1"/>
  <c r="H78" i="2"/>
  <c r="F378" i="2"/>
  <c r="H378" i="2" s="1"/>
  <c r="H113" i="2"/>
  <c r="H85" i="2"/>
  <c r="F350" i="2"/>
  <c r="H350" i="2" s="1"/>
  <c r="E340" i="2"/>
  <c r="H66" i="2"/>
  <c r="F331" i="2"/>
  <c r="H331" i="2" s="1"/>
  <c r="H42" i="2"/>
  <c r="F307" i="2"/>
  <c r="H307" i="2" s="1"/>
  <c r="E332" i="2"/>
  <c r="H115" i="2"/>
  <c r="F380" i="2"/>
  <c r="H380" i="2" s="1"/>
  <c r="E380" i="2"/>
  <c r="E354" i="2"/>
  <c r="F333" i="2"/>
  <c r="H333" i="2" s="1"/>
  <c r="H68" i="2"/>
  <c r="F294" i="2"/>
  <c r="H294" i="2" s="1"/>
  <c r="H29" i="2"/>
  <c r="F373" i="2"/>
  <c r="H373" i="2" s="1"/>
  <c r="H108" i="2"/>
  <c r="F346" i="2"/>
  <c r="H346" i="2" s="1"/>
  <c r="H81" i="2"/>
  <c r="H82" i="2"/>
  <c r="F347" i="2"/>
  <c r="H347" i="2" s="1"/>
  <c r="E359" i="2"/>
  <c r="F302" i="2"/>
  <c r="H302" i="2" s="1"/>
  <c r="H37" i="2"/>
  <c r="F285" i="2"/>
  <c r="H285" i="2" s="1"/>
  <c r="H20" i="2"/>
  <c r="H112" i="2"/>
  <c r="F377" i="2"/>
  <c r="H377" i="2" s="1"/>
  <c r="E314" i="2"/>
  <c r="F362" i="2"/>
  <c r="H362" i="2" s="1"/>
  <c r="H97" i="2"/>
  <c r="H114" i="2"/>
  <c r="F379" i="2"/>
  <c r="H379" i="2" s="1"/>
  <c r="F303" i="2"/>
  <c r="H303" i="2" s="1"/>
  <c r="H38" i="2"/>
  <c r="F314" i="2"/>
  <c r="H314" i="2" s="1"/>
  <c r="H49" i="2"/>
  <c r="E288" i="2"/>
  <c r="E305" i="2"/>
  <c r="E368" i="2"/>
  <c r="H70" i="2"/>
  <c r="F335" i="2"/>
  <c r="H335" i="2" s="1"/>
  <c r="E300" i="2"/>
  <c r="F345" i="2"/>
  <c r="H345" i="2" s="1"/>
  <c r="H80" i="2"/>
  <c r="F328" i="2"/>
  <c r="H328" i="2" s="1"/>
  <c r="H63" i="2"/>
  <c r="F334" i="2"/>
  <c r="H334" i="2" s="1"/>
  <c r="H69" i="2"/>
  <c r="E294" i="2"/>
  <c r="H16" i="2"/>
  <c r="F281" i="2"/>
  <c r="E285" i="2"/>
  <c r="E374" i="2"/>
  <c r="F341" i="2"/>
  <c r="H341" i="2" s="1"/>
  <c r="H76" i="2"/>
  <c r="E333" i="2"/>
  <c r="H25" i="2"/>
  <c r="F290" i="2"/>
  <c r="H290" i="2" s="1"/>
  <c r="H17" i="2"/>
  <c r="F282" i="2"/>
  <c r="H282" i="2" s="1"/>
  <c r="E347" i="2"/>
  <c r="E377" i="2"/>
  <c r="E303" i="2"/>
  <c r="E378" i="2"/>
  <c r="E352" i="2"/>
  <c r="E362" i="2"/>
  <c r="H40" i="2"/>
  <c r="F305" i="2"/>
  <c r="H305" i="2" s="1"/>
  <c r="F306" i="2"/>
  <c r="H306" i="2" s="1"/>
  <c r="H41" i="2"/>
  <c r="H28" i="2"/>
  <c r="F293" i="2"/>
  <c r="H293" i="2" s="1"/>
  <c r="E371" i="2"/>
  <c r="E379" i="2"/>
  <c r="E346" i="2"/>
  <c r="E281" i="2"/>
  <c r="F352" i="2"/>
  <c r="H352" i="2" s="1"/>
  <c r="H87" i="2"/>
  <c r="H79" i="2"/>
  <c r="F344" i="2"/>
  <c r="H344" i="2" s="1"/>
  <c r="H93" i="2"/>
  <c r="F358" i="2"/>
  <c r="H358" i="2" s="1"/>
  <c r="H75" i="2"/>
  <c r="F340" i="2"/>
  <c r="F332" i="2"/>
  <c r="H332" i="2" s="1"/>
  <c r="H67" i="2"/>
  <c r="F376" i="2"/>
  <c r="H376" i="2" s="1"/>
  <c r="H111" i="2"/>
  <c r="E291" i="2"/>
  <c r="H33" i="2"/>
  <c r="F298" i="2"/>
  <c r="H298" i="2" s="1"/>
  <c r="H91" i="2"/>
  <c r="E376" i="2"/>
  <c r="E337" i="2"/>
  <c r="H92" i="2"/>
  <c r="F357" i="2"/>
  <c r="H357" i="2" s="1"/>
  <c r="E341" i="2"/>
  <c r="E293" i="2"/>
  <c r="H35" i="2"/>
  <c r="F300" i="2"/>
  <c r="H300" i="2" s="1"/>
  <c r="F291" i="2"/>
  <c r="H291" i="2" s="1"/>
  <c r="H26" i="2"/>
  <c r="E358" i="2"/>
  <c r="F288" i="2"/>
  <c r="H288" i="2" s="1"/>
  <c r="H23" i="2"/>
  <c r="H72" i="2"/>
  <c r="F337" i="2"/>
  <c r="H337" i="2" s="1"/>
  <c r="H107" i="2"/>
  <c r="F372" i="2"/>
  <c r="H372" i="2" s="1"/>
  <c r="F388" i="2"/>
  <c r="H388" i="2" s="1"/>
  <c r="H123" i="2"/>
  <c r="F283" i="2"/>
  <c r="H18" i="2"/>
  <c r="F359" i="2"/>
  <c r="H359" i="2" s="1"/>
  <c r="H94" i="2"/>
  <c r="F368" i="2"/>
  <c r="H368" i="2" s="1"/>
  <c r="H103" i="2"/>
  <c r="E357" i="2"/>
  <c r="H95" i="2"/>
  <c r="F360" i="2"/>
  <c r="H360" i="2" s="1"/>
  <c r="E388" i="2"/>
  <c r="F371" i="2"/>
  <c r="H371" i="2" s="1"/>
  <c r="H106" i="2"/>
  <c r="E360" i="2"/>
  <c r="C296" i="2"/>
  <c r="E386" i="2"/>
  <c r="I386" i="2"/>
  <c r="E373" i="2" l="1"/>
  <c r="I283" i="2"/>
  <c r="I319" i="2"/>
  <c r="I335" i="2"/>
  <c r="H237" i="2"/>
  <c r="L189" i="2"/>
  <c r="L192" i="2"/>
  <c r="J319" i="2"/>
  <c r="L217" i="2"/>
  <c r="L143" i="2"/>
  <c r="I376" i="2"/>
  <c r="J370" i="2"/>
  <c r="L370" i="2" s="1"/>
  <c r="L183" i="2"/>
  <c r="L200" i="2"/>
  <c r="L141" i="2"/>
  <c r="J278" i="2"/>
  <c r="L278" i="2" s="1"/>
  <c r="L147" i="2"/>
  <c r="L180" i="2"/>
  <c r="L190" i="2"/>
  <c r="L160" i="2"/>
  <c r="L210" i="2"/>
  <c r="C279" i="2"/>
  <c r="H189" i="2"/>
  <c r="H166" i="2"/>
  <c r="H228" i="2"/>
  <c r="H147" i="2"/>
  <c r="H174" i="2"/>
  <c r="E375" i="2"/>
  <c r="H183" i="2"/>
  <c r="F279" i="2"/>
  <c r="H279" i="2" s="1"/>
  <c r="H142" i="2"/>
  <c r="H210" i="2"/>
  <c r="H160" i="2"/>
  <c r="H200" i="2"/>
  <c r="H143" i="2"/>
  <c r="H180" i="2"/>
  <c r="E383" i="2"/>
  <c r="H178" i="2"/>
  <c r="H192" i="2"/>
  <c r="F319" i="2"/>
  <c r="H319" i="2" s="1"/>
  <c r="H233" i="2"/>
  <c r="L42" i="2"/>
  <c r="J307" i="2"/>
  <c r="L307" i="2" s="1"/>
  <c r="I356" i="2"/>
  <c r="J356" i="2"/>
  <c r="L356" i="2" s="1"/>
  <c r="L91" i="2"/>
  <c r="I385" i="2"/>
  <c r="I290" i="2"/>
  <c r="J286" i="2"/>
  <c r="L286" i="2" s="1"/>
  <c r="L21" i="2"/>
  <c r="L288" i="2"/>
  <c r="I372" i="2"/>
  <c r="I307" i="2"/>
  <c r="I292" i="2"/>
  <c r="J385" i="2"/>
  <c r="L385" i="2" s="1"/>
  <c r="L120" i="2"/>
  <c r="I314" i="2"/>
  <c r="I367" i="2"/>
  <c r="I343" i="2"/>
  <c r="L105" i="2"/>
  <c r="J361" i="2"/>
  <c r="L361" i="2" s="1"/>
  <c r="L96" i="2"/>
  <c r="L57" i="2"/>
  <c r="J322" i="2"/>
  <c r="L322" i="2" s="1"/>
  <c r="I331" i="2"/>
  <c r="J324" i="2"/>
  <c r="L324" i="2" s="1"/>
  <c r="L60" i="2"/>
  <c r="L52" i="2"/>
  <c r="J317" i="2"/>
  <c r="L317" i="2" s="1"/>
  <c r="L78" i="2"/>
  <c r="J343" i="2"/>
  <c r="L343" i="2" s="1"/>
  <c r="I322" i="2"/>
  <c r="I305" i="2"/>
  <c r="J360" i="2"/>
  <c r="L360" i="2" s="1"/>
  <c r="L95" i="2"/>
  <c r="I365" i="2"/>
  <c r="J336" i="2"/>
  <c r="L336" i="2" s="1"/>
  <c r="L71" i="2"/>
  <c r="L54" i="2"/>
  <c r="J308" i="2"/>
  <c r="L308" i="2" s="1"/>
  <c r="L43" i="2"/>
  <c r="L108" i="2"/>
  <c r="J373" i="2"/>
  <c r="L373" i="2" s="1"/>
  <c r="L281" i="2"/>
  <c r="L282" i="2"/>
  <c r="I280" i="2"/>
  <c r="I336" i="2"/>
  <c r="L121" i="2"/>
  <c r="J386" i="2"/>
  <c r="J380" i="2"/>
  <c r="L380" i="2" s="1"/>
  <c r="L115" i="2"/>
  <c r="I308" i="2"/>
  <c r="I345" i="2"/>
  <c r="L79" i="2"/>
  <c r="J344" i="2"/>
  <c r="L344" i="2" s="1"/>
  <c r="I373" i="2"/>
  <c r="I344" i="2"/>
  <c r="I286" i="2"/>
  <c r="I350" i="2"/>
  <c r="J310" i="2"/>
  <c r="L310" i="2" s="1"/>
  <c r="L45" i="2"/>
  <c r="I298" i="2"/>
  <c r="L47" i="2"/>
  <c r="L80" i="2"/>
  <c r="J345" i="2"/>
  <c r="L345" i="2" s="1"/>
  <c r="L118" i="2"/>
  <c r="J383" i="2"/>
  <c r="L383" i="2" s="1"/>
  <c r="L53" i="2"/>
  <c r="J318" i="2"/>
  <c r="L318" i="2" s="1"/>
  <c r="L62" i="2"/>
  <c r="J327" i="2"/>
  <c r="L327" i="2" s="1"/>
  <c r="L102" i="2"/>
  <c r="J367" i="2"/>
  <c r="L367" i="2" s="1"/>
  <c r="L44" i="2"/>
  <c r="J309" i="2"/>
  <c r="L309" i="2" s="1"/>
  <c r="I383" i="2"/>
  <c r="F336" i="2"/>
  <c r="H336" i="2" s="1"/>
  <c r="H71" i="2"/>
  <c r="F348" i="2"/>
  <c r="H348" i="2" s="1"/>
  <c r="H83" i="2"/>
  <c r="H62" i="2"/>
  <c r="F327" i="2"/>
  <c r="H327" i="2" s="1"/>
  <c r="E298" i="2"/>
  <c r="E316" i="2"/>
  <c r="F386" i="2"/>
  <c r="H121" i="2"/>
  <c r="F370" i="2"/>
  <c r="H370" i="2" s="1"/>
  <c r="H105" i="2"/>
  <c r="H110" i="2"/>
  <c r="F375" i="2"/>
  <c r="H375" i="2" s="1"/>
  <c r="F280" i="2"/>
  <c r="H280" i="2" s="1"/>
  <c r="H281" i="2"/>
  <c r="F366" i="2"/>
  <c r="H366" i="2" s="1"/>
  <c r="H101" i="2"/>
  <c r="F367" i="2"/>
  <c r="H367" i="2" s="1"/>
  <c r="H102" i="2"/>
  <c r="E353" i="2"/>
  <c r="E331" i="2"/>
  <c r="F312" i="2"/>
  <c r="H312" i="2" s="1"/>
  <c r="H47" i="2"/>
  <c r="F292" i="2"/>
  <c r="H292" i="2" s="1"/>
  <c r="H27" i="2"/>
  <c r="H45" i="2"/>
  <c r="F310" i="2"/>
  <c r="H310" i="2" s="1"/>
  <c r="E344" i="2"/>
  <c r="E310" i="2"/>
  <c r="E366" i="2"/>
  <c r="E350" i="2"/>
  <c r="H340" i="2"/>
  <c r="E292" i="2"/>
  <c r="E345" i="2"/>
  <c r="E302" i="2"/>
  <c r="H88" i="2"/>
  <c r="F353" i="2"/>
  <c r="H353" i="2" s="1"/>
  <c r="F309" i="2"/>
  <c r="H309" i="2" s="1"/>
  <c r="H44" i="2"/>
  <c r="E328" i="2"/>
  <c r="E282" i="2"/>
  <c r="E299" i="2"/>
  <c r="H21" i="2"/>
  <c r="F286" i="2"/>
  <c r="H286" i="2" s="1"/>
  <c r="E307" i="2"/>
  <c r="E319" i="2"/>
  <c r="H57" i="2"/>
  <c r="F322" i="2"/>
  <c r="H322" i="2" s="1"/>
  <c r="E309" i="2"/>
  <c r="E336" i="2"/>
  <c r="E361" i="2"/>
  <c r="F384" i="2"/>
  <c r="H384" i="2" s="1"/>
  <c r="H119" i="2"/>
  <c r="H34" i="2"/>
  <c r="F299" i="2"/>
  <c r="H299" i="2" s="1"/>
  <c r="H60" i="2"/>
  <c r="F324" i="2"/>
  <c r="H324" i="2" s="1"/>
  <c r="H65" i="2"/>
  <c r="F330" i="2"/>
  <c r="H330" i="2" s="1"/>
  <c r="F385" i="2"/>
  <c r="H385" i="2" s="1"/>
  <c r="H120" i="2"/>
  <c r="E334" i="2"/>
  <c r="H15" i="2"/>
  <c r="F316" i="2"/>
  <c r="H316" i="2" s="1"/>
  <c r="H51" i="2"/>
  <c r="E290" i="2"/>
  <c r="E318" i="2"/>
  <c r="E308" i="2"/>
  <c r="H54" i="2"/>
  <c r="H74" i="2"/>
  <c r="F339" i="2"/>
  <c r="H339" i="2" s="1"/>
  <c r="E385" i="2"/>
  <c r="E372" i="2"/>
  <c r="F318" i="2"/>
  <c r="H318" i="2" s="1"/>
  <c r="H53" i="2"/>
  <c r="F361" i="2"/>
  <c r="H361" i="2" s="1"/>
  <c r="H96" i="2"/>
  <c r="E343" i="2"/>
  <c r="E324" i="2"/>
  <c r="E283" i="2"/>
  <c r="E317" i="2"/>
  <c r="H43" i="2"/>
  <c r="F308" i="2"/>
  <c r="H308" i="2" s="1"/>
  <c r="E370" i="2"/>
  <c r="E335" i="2"/>
  <c r="E339" i="2"/>
  <c r="E356" i="2"/>
  <c r="E367" i="2"/>
  <c r="E327" i="2"/>
  <c r="F383" i="2"/>
  <c r="H383" i="2" s="1"/>
  <c r="H118" i="2"/>
  <c r="H283" i="2"/>
  <c r="E63" i="5" l="1"/>
  <c r="C63" i="5"/>
  <c r="D63" i="5"/>
  <c r="D78" i="5" s="1"/>
  <c r="B63" i="5"/>
  <c r="C74" i="5"/>
  <c r="B74" i="5"/>
  <c r="D74" i="5"/>
  <c r="E312" i="2"/>
  <c r="I309" i="2"/>
  <c r="J369" i="2"/>
  <c r="L369" i="2" s="1"/>
  <c r="I304" i="2"/>
  <c r="I310" i="2"/>
  <c r="L171" i="2"/>
  <c r="L181" i="2"/>
  <c r="L239" i="2"/>
  <c r="L177" i="2"/>
  <c r="L166" i="2"/>
  <c r="I278" i="2"/>
  <c r="I312" i="2"/>
  <c r="L229" i="2"/>
  <c r="L176" i="2"/>
  <c r="J314" i="2"/>
  <c r="L314" i="2" s="1"/>
  <c r="I370" i="2"/>
  <c r="L234" i="2"/>
  <c r="J376" i="2"/>
  <c r="L376" i="2" s="1"/>
  <c r="I327" i="2"/>
  <c r="C295" i="2"/>
  <c r="H217" i="2"/>
  <c r="E326" i="2"/>
  <c r="C278" i="2"/>
  <c r="E369" i="2"/>
  <c r="H141" i="2"/>
  <c r="F278" i="2"/>
  <c r="H278" i="2" s="1"/>
  <c r="H181" i="2"/>
  <c r="H219" i="2"/>
  <c r="F356" i="2"/>
  <c r="H356" i="2" s="1"/>
  <c r="E330" i="2"/>
  <c r="H177" i="2"/>
  <c r="F326" i="2"/>
  <c r="H326" i="2" s="1"/>
  <c r="E286" i="2"/>
  <c r="J321" i="2"/>
  <c r="L321" i="2" s="1"/>
  <c r="L56" i="2"/>
  <c r="I348" i="2"/>
  <c r="L83" i="2"/>
  <c r="J348" i="2"/>
  <c r="L348" i="2" s="1"/>
  <c r="L39" i="2"/>
  <c r="J304" i="2"/>
  <c r="L304" i="2" s="1"/>
  <c r="L90" i="2"/>
  <c r="J355" i="2"/>
  <c r="L355" i="2" s="1"/>
  <c r="I284" i="2"/>
  <c r="L88" i="2"/>
  <c r="J353" i="2"/>
  <c r="L353" i="2" s="1"/>
  <c r="J335" i="2"/>
  <c r="L335" i="2" s="1"/>
  <c r="L70" i="2"/>
  <c r="L35" i="2"/>
  <c r="J300" i="2"/>
  <c r="L300" i="2" s="1"/>
  <c r="L86" i="2"/>
  <c r="J351" i="2"/>
  <c r="L351" i="2" s="1"/>
  <c r="L65" i="2"/>
  <c r="J330" i="2"/>
  <c r="L330" i="2" s="1"/>
  <c r="I354" i="2"/>
  <c r="I317" i="2"/>
  <c r="L18" i="2"/>
  <c r="J283" i="2"/>
  <c r="I297" i="2"/>
  <c r="L386" i="2"/>
  <c r="L85" i="2"/>
  <c r="J350" i="2"/>
  <c r="L350" i="2" s="1"/>
  <c r="I351" i="2"/>
  <c r="I315" i="2"/>
  <c r="I328" i="2"/>
  <c r="I355" i="2"/>
  <c r="I326" i="2"/>
  <c r="L15" i="2"/>
  <c r="J326" i="2"/>
  <c r="L61" i="2"/>
  <c r="L104" i="2"/>
  <c r="I330" i="2"/>
  <c r="J316" i="2"/>
  <c r="L316" i="2" s="1"/>
  <c r="L51" i="2"/>
  <c r="L319" i="2"/>
  <c r="J365" i="2"/>
  <c r="L365" i="2" s="1"/>
  <c r="L100" i="2"/>
  <c r="L37" i="2"/>
  <c r="J302" i="2"/>
  <c r="L302" i="2" s="1"/>
  <c r="J328" i="2"/>
  <c r="L328" i="2" s="1"/>
  <c r="L63" i="2"/>
  <c r="L73" i="2"/>
  <c r="J338" i="2"/>
  <c r="L338" i="2" s="1"/>
  <c r="I381" i="2"/>
  <c r="I338" i="2"/>
  <c r="I321" i="2"/>
  <c r="I339" i="2"/>
  <c r="E280" i="2"/>
  <c r="E365" i="2"/>
  <c r="E315" i="2"/>
  <c r="F321" i="2"/>
  <c r="H321" i="2" s="1"/>
  <c r="H56" i="2"/>
  <c r="F369" i="2"/>
  <c r="H369" i="2" s="1"/>
  <c r="H104" i="2"/>
  <c r="F374" i="2"/>
  <c r="H374" i="2" s="1"/>
  <c r="H109" i="2"/>
  <c r="E338" i="2"/>
  <c r="F355" i="2"/>
  <c r="H355" i="2" s="1"/>
  <c r="H90" i="2"/>
  <c r="F338" i="2"/>
  <c r="H338" i="2" s="1"/>
  <c r="H73" i="2"/>
  <c r="H61" i="2"/>
  <c r="E321" i="2"/>
  <c r="H386" i="2"/>
  <c r="E355" i="2"/>
  <c r="E304" i="2"/>
  <c r="E348" i="2"/>
  <c r="F297" i="2"/>
  <c r="H297" i="2" s="1"/>
  <c r="H32" i="2"/>
  <c r="E297" i="2"/>
  <c r="E351" i="2"/>
  <c r="F354" i="2"/>
  <c r="H354" i="2" s="1"/>
  <c r="H89" i="2"/>
  <c r="F317" i="2"/>
  <c r="H317" i="2" s="1"/>
  <c r="H52" i="2"/>
  <c r="C78" i="5" l="1"/>
  <c r="B78" i="5"/>
  <c r="L233" i="2"/>
  <c r="L174" i="2"/>
  <c r="J312" i="2"/>
  <c r="L312" i="2" s="1"/>
  <c r="L188" i="2"/>
  <c r="L228" i="2"/>
  <c r="I375" i="2"/>
  <c r="L237" i="2"/>
  <c r="H188" i="2"/>
  <c r="C276" i="2"/>
  <c r="C390" i="2"/>
  <c r="D255" i="2"/>
  <c r="D246" i="2"/>
  <c r="J297" i="2"/>
  <c r="L297" i="2" s="1"/>
  <c r="L32" i="2"/>
  <c r="J381" i="2"/>
  <c r="L116" i="2"/>
  <c r="L283" i="2"/>
  <c r="J280" i="2"/>
  <c r="L280" i="2" s="1"/>
  <c r="J315" i="2"/>
  <c r="L315" i="2" s="1"/>
  <c r="L50" i="2"/>
  <c r="J284" i="2"/>
  <c r="L284" i="2" s="1"/>
  <c r="L19" i="2"/>
  <c r="I369" i="2"/>
  <c r="I390" i="2" s="1"/>
  <c r="J375" i="2"/>
  <c r="L375" i="2" s="1"/>
  <c r="L110" i="2"/>
  <c r="L326" i="2"/>
  <c r="H39" i="2"/>
  <c r="F304" i="2"/>
  <c r="H304" i="2" s="1"/>
  <c r="F315" i="2"/>
  <c r="H315" i="2" s="1"/>
  <c r="H50" i="2"/>
  <c r="F365" i="2"/>
  <c r="H365" i="2" s="1"/>
  <c r="H100" i="2"/>
  <c r="H86" i="2"/>
  <c r="F351" i="2"/>
  <c r="H351" i="2" s="1"/>
  <c r="E381" i="2"/>
  <c r="H19" i="2"/>
  <c r="F284" i="2"/>
  <c r="H284" i="2" s="1"/>
  <c r="E284" i="2"/>
  <c r="H116" i="2"/>
  <c r="F381" i="2"/>
  <c r="J254" i="2"/>
  <c r="L11" i="2"/>
  <c r="L254" i="2" s="1"/>
  <c r="I254" i="2"/>
  <c r="M255" i="2" l="1"/>
  <c r="J246" i="2"/>
  <c r="J255" i="2"/>
  <c r="L139" i="2"/>
  <c r="L255" i="2" s="1"/>
  <c r="I246" i="2"/>
  <c r="I255" i="2"/>
  <c r="I257" i="2" s="1"/>
  <c r="D257" i="2"/>
  <c r="E246" i="2"/>
  <c r="E255" i="2"/>
  <c r="F246" i="2"/>
  <c r="F255" i="2"/>
  <c r="H255" i="2" s="1"/>
  <c r="H139" i="2"/>
  <c r="H246" i="2" s="1"/>
  <c r="C246" i="2"/>
  <c r="C255" i="2"/>
  <c r="C257" i="2" s="1"/>
  <c r="I276" i="2"/>
  <c r="L381" i="2"/>
  <c r="J276" i="2"/>
  <c r="J390" i="2"/>
  <c r="H381" i="2"/>
  <c r="F276" i="2"/>
  <c r="H276" i="2" s="1"/>
  <c r="F390" i="2"/>
  <c r="E276" i="2"/>
  <c r="E390" i="2"/>
  <c r="M254" i="2"/>
  <c r="E254" i="2"/>
  <c r="H11" i="2"/>
  <c r="F254" i="2"/>
  <c r="E384" i="2" l="1"/>
  <c r="G240" i="2"/>
  <c r="I384" i="2"/>
  <c r="K240" i="2"/>
  <c r="G139" i="2"/>
  <c r="G245" i="2"/>
  <c r="G241" i="2"/>
  <c r="G243" i="2"/>
  <c r="G242" i="2"/>
  <c r="G244" i="2"/>
  <c r="K243" i="2"/>
  <c r="K241" i="2"/>
  <c r="K245" i="2"/>
  <c r="K244" i="2"/>
  <c r="K242" i="2"/>
  <c r="G11" i="2"/>
  <c r="K11" i="2"/>
  <c r="E74" i="5"/>
  <c r="E78" i="5" s="1"/>
  <c r="E257" i="2"/>
  <c r="J257" i="2"/>
  <c r="K254" i="2" s="1"/>
  <c r="L246" i="2"/>
  <c r="K141" i="2"/>
  <c r="L257" i="2"/>
  <c r="K139" i="2"/>
  <c r="K222" i="2"/>
  <c r="K223" i="2"/>
  <c r="K204" i="2"/>
  <c r="K170" i="2"/>
  <c r="K144" i="2"/>
  <c r="K193" i="2"/>
  <c r="K199" i="2"/>
  <c r="K208" i="2"/>
  <c r="K178" i="2"/>
  <c r="K194" i="2"/>
  <c r="K224" i="2"/>
  <c r="K235" i="2"/>
  <c r="K173" i="2"/>
  <c r="K230" i="2"/>
  <c r="K189" i="2"/>
  <c r="K145" i="2"/>
  <c r="K233" i="2"/>
  <c r="K192" i="2"/>
  <c r="K156" i="2"/>
  <c r="K143" i="2"/>
  <c r="K150" i="2"/>
  <c r="K219" i="2"/>
  <c r="K207" i="2"/>
  <c r="K195" i="2"/>
  <c r="K152" i="2"/>
  <c r="K169" i="2"/>
  <c r="K198" i="2"/>
  <c r="K175" i="2"/>
  <c r="K160" i="2"/>
  <c r="K196" i="2"/>
  <c r="K238" i="2"/>
  <c r="K162" i="2"/>
  <c r="K151" i="2"/>
  <c r="K163" i="2"/>
  <c r="K217" i="2"/>
  <c r="K227" i="2"/>
  <c r="K226" i="2"/>
  <c r="K231" i="2"/>
  <c r="K142" i="2"/>
  <c r="K153" i="2"/>
  <c r="K203" i="2"/>
  <c r="K165" i="2"/>
  <c r="K216" i="2"/>
  <c r="K187" i="2"/>
  <c r="K211" i="2"/>
  <c r="K155" i="2"/>
  <c r="K171" i="2"/>
  <c r="K239" i="2"/>
  <c r="K180" i="2"/>
  <c r="K234" i="2"/>
  <c r="K186" i="2"/>
  <c r="K159" i="2"/>
  <c r="K215" i="2"/>
  <c r="K183" i="2"/>
  <c r="K154" i="2"/>
  <c r="K148" i="2"/>
  <c r="K212" i="2"/>
  <c r="K147" i="2"/>
  <c r="K200" i="2"/>
  <c r="K246" i="2"/>
  <c r="K201" i="2"/>
  <c r="K229" i="2"/>
  <c r="K190" i="2"/>
  <c r="K167" i="2"/>
  <c r="K197" i="2"/>
  <c r="K179" i="2"/>
  <c r="K181" i="2"/>
  <c r="K172" i="2"/>
  <c r="K206" i="2"/>
  <c r="K218" i="2"/>
  <c r="K210" i="2"/>
  <c r="K188" i="2"/>
  <c r="K220" i="2"/>
  <c r="K176" i="2"/>
  <c r="K228" i="2"/>
  <c r="K174" i="2"/>
  <c r="K166" i="2"/>
  <c r="K225" i="2"/>
  <c r="K236" i="2"/>
  <c r="K214" i="2"/>
  <c r="K161" i="2"/>
  <c r="K146" i="2"/>
  <c r="K182" i="2"/>
  <c r="K191" i="2"/>
  <c r="K202" i="2"/>
  <c r="K149" i="2"/>
  <c r="K168" i="2"/>
  <c r="K213" i="2"/>
  <c r="K157" i="2"/>
  <c r="K177" i="2"/>
  <c r="K205" i="2"/>
  <c r="K221" i="2"/>
  <c r="K209" i="2"/>
  <c r="K237" i="2"/>
  <c r="K158" i="2"/>
  <c r="K232" i="2"/>
  <c r="K184" i="2"/>
  <c r="K185" i="2"/>
  <c r="K164" i="2"/>
  <c r="G234" i="2"/>
  <c r="G168" i="2"/>
  <c r="G220" i="2"/>
  <c r="G159" i="2"/>
  <c r="G158" i="2"/>
  <c r="G205" i="2"/>
  <c r="G223" i="2"/>
  <c r="G184" i="2"/>
  <c r="G143" i="2"/>
  <c r="G161" i="2"/>
  <c r="G174" i="2"/>
  <c r="G230" i="2"/>
  <c r="G213" i="2"/>
  <c r="G177" i="2"/>
  <c r="G147" i="2"/>
  <c r="G200" i="2"/>
  <c r="G222" i="2"/>
  <c r="G225" i="2"/>
  <c r="G145" i="2"/>
  <c r="G199" i="2"/>
  <c r="G146" i="2"/>
  <c r="G148" i="2"/>
  <c r="G232" i="2"/>
  <c r="G157" i="2"/>
  <c r="G202" i="2"/>
  <c r="G142" i="2"/>
  <c r="G152" i="2"/>
  <c r="G183" i="2"/>
  <c r="G228" i="2"/>
  <c r="G185" i="2"/>
  <c r="G194" i="2"/>
  <c r="G236" i="2"/>
  <c r="G226" i="2"/>
  <c r="G188" i="2"/>
  <c r="G179" i="2"/>
  <c r="G165" i="2"/>
  <c r="G209" i="2"/>
  <c r="G233" i="2"/>
  <c r="G216" i="2"/>
  <c r="G239" i="2"/>
  <c r="G151" i="2"/>
  <c r="G178" i="2"/>
  <c r="G173" i="2"/>
  <c r="G196" i="2"/>
  <c r="G181" i="2"/>
  <c r="G164" i="2"/>
  <c r="G235" i="2"/>
  <c r="G162" i="2"/>
  <c r="G163" i="2"/>
  <c r="G215" i="2"/>
  <c r="G153" i="2"/>
  <c r="G189" i="2"/>
  <c r="G212" i="2"/>
  <c r="G206" i="2"/>
  <c r="G210" i="2"/>
  <c r="G201" i="2"/>
  <c r="G150" i="2"/>
  <c r="G198" i="2"/>
  <c r="G214" i="2"/>
  <c r="G175" i="2"/>
  <c r="G154" i="2"/>
  <c r="G197" i="2"/>
  <c r="G227" i="2"/>
  <c r="G217" i="2"/>
  <c r="G219" i="2"/>
  <c r="G149" i="2"/>
  <c r="G180" i="2"/>
  <c r="G191" i="2"/>
  <c r="G193" i="2"/>
  <c r="G246" i="2"/>
  <c r="G204" i="2"/>
  <c r="G231" i="2"/>
  <c r="G155" i="2"/>
  <c r="G172" i="2"/>
  <c r="G169" i="2"/>
  <c r="G190" i="2"/>
  <c r="G144" i="2"/>
  <c r="G208" i="2"/>
  <c r="G167" i="2"/>
  <c r="G171" i="2"/>
  <c r="G156" i="2"/>
  <c r="G160" i="2"/>
  <c r="G186" i="2"/>
  <c r="G224" i="2"/>
  <c r="G221" i="2"/>
  <c r="G237" i="2"/>
  <c r="G238" i="2"/>
  <c r="G187" i="2"/>
  <c r="G207" i="2"/>
  <c r="G182" i="2"/>
  <c r="G195" i="2"/>
  <c r="G211" i="2"/>
  <c r="G218" i="2"/>
  <c r="G141" i="2"/>
  <c r="G166" i="2"/>
  <c r="G229" i="2"/>
  <c r="G170" i="2"/>
  <c r="G176" i="2"/>
  <c r="G203" i="2"/>
  <c r="G192" i="2"/>
  <c r="L390" i="2"/>
  <c r="L276" i="2"/>
  <c r="H390" i="2"/>
  <c r="L127" i="2"/>
  <c r="H127" i="2"/>
  <c r="H129" i="2"/>
  <c r="G120" i="2"/>
  <c r="G80" i="2"/>
  <c r="G35" i="2"/>
  <c r="G66" i="2"/>
  <c r="G26" i="2"/>
  <c r="G28" i="2"/>
  <c r="G114" i="2"/>
  <c r="G25" i="2"/>
  <c r="G54" i="2"/>
  <c r="G380" i="2"/>
  <c r="G103" i="2"/>
  <c r="G319" i="2"/>
  <c r="G354" i="2"/>
  <c r="G110" i="2"/>
  <c r="G376" i="2"/>
  <c r="G19" i="2"/>
  <c r="G343" i="2"/>
  <c r="G388" i="2"/>
  <c r="G85" i="2"/>
  <c r="G364" i="2"/>
  <c r="G46" i="2"/>
  <c r="G43" i="2"/>
  <c r="G333" i="2"/>
  <c r="G360" i="2"/>
  <c r="G301" i="2"/>
  <c r="G335" i="2"/>
  <c r="G323" i="2"/>
  <c r="G83" i="2"/>
  <c r="G314" i="2"/>
  <c r="G357" i="2"/>
  <c r="G374" i="2"/>
  <c r="G322" i="2"/>
  <c r="G339" i="2"/>
  <c r="G346" i="2"/>
  <c r="G312" i="2"/>
  <c r="G297" i="2"/>
  <c r="G127" i="2"/>
  <c r="G111" i="2"/>
  <c r="G48" i="2"/>
  <c r="G16" i="2"/>
  <c r="G42" i="2"/>
  <c r="G44" i="2"/>
  <c r="G36" i="2"/>
  <c r="G20" i="2"/>
  <c r="G52" i="2"/>
  <c r="G363" i="2"/>
  <c r="G61" i="2"/>
  <c r="G121" i="2"/>
  <c r="G310" i="2"/>
  <c r="G349" i="2"/>
  <c r="G283" i="2"/>
  <c r="G92" i="2"/>
  <c r="G378" i="2"/>
  <c r="G337" i="2"/>
  <c r="G325" i="2"/>
  <c r="G88" i="2"/>
  <c r="G345" i="2"/>
  <c r="G15" i="2"/>
  <c r="G379" i="2"/>
  <c r="G49" i="2"/>
  <c r="G356" i="2"/>
  <c r="G311" i="2"/>
  <c r="G293" i="2"/>
  <c r="G292" i="2"/>
  <c r="G56" i="2"/>
  <c r="G123" i="2"/>
  <c r="G72" i="2"/>
  <c r="G17" i="2"/>
  <c r="G97" i="2"/>
  <c r="G96" i="2"/>
  <c r="G117" i="2"/>
  <c r="G112" i="2"/>
  <c r="G14" i="2"/>
  <c r="G18" i="2"/>
  <c r="G287" i="2"/>
  <c r="G62" i="2"/>
  <c r="G352" i="2"/>
  <c r="G33" i="2"/>
  <c r="G77" i="2"/>
  <c r="G34" i="2"/>
  <c r="G366" i="2"/>
  <c r="G300" i="2"/>
  <c r="G282" i="2"/>
  <c r="G327" i="2"/>
  <c r="G303" i="2"/>
  <c r="G313" i="2"/>
  <c r="G70" i="2"/>
  <c r="G118" i="2"/>
  <c r="G288" i="2"/>
  <c r="G76" i="2"/>
  <c r="G91" i="2"/>
  <c r="G384" i="2"/>
  <c r="G65" i="2"/>
  <c r="G289" i="2"/>
  <c r="G353" i="2"/>
  <c r="G116" i="2"/>
  <c r="G331" i="2"/>
  <c r="G278" i="2"/>
  <c r="G383" i="2"/>
  <c r="G344" i="2"/>
  <c r="G367" i="2"/>
  <c r="G375" i="2"/>
  <c r="G321" i="2"/>
  <c r="G98" i="2"/>
  <c r="G55" i="2"/>
  <c r="G68" i="2"/>
  <c r="G38" i="2"/>
  <c r="G105" i="2"/>
  <c r="G119" i="2"/>
  <c r="G87" i="2"/>
  <c r="G22" i="2"/>
  <c r="G53" i="2"/>
  <c r="G122" i="2"/>
  <c r="G108" i="2"/>
  <c r="G24" i="2"/>
  <c r="G13" i="2"/>
  <c r="G336" i="2"/>
  <c r="G373" i="2"/>
  <c r="G21" i="2"/>
  <c r="G340" i="2"/>
  <c r="G281" i="2"/>
  <c r="G317" i="2"/>
  <c r="G307" i="2"/>
  <c r="G291" i="2"/>
  <c r="G318" i="2"/>
  <c r="G50" i="2"/>
  <c r="G82" i="2"/>
  <c r="G285" i="2"/>
  <c r="G100" i="2"/>
  <c r="G286" i="2"/>
  <c r="G385" i="2"/>
  <c r="G104" i="2"/>
  <c r="G30" i="2"/>
  <c r="G308" i="2"/>
  <c r="G386" i="2"/>
  <c r="G315" i="2"/>
  <c r="G306" i="2"/>
  <c r="G347" i="2"/>
  <c r="G338" i="2"/>
  <c r="G304" i="2"/>
  <c r="G381" i="2"/>
  <c r="G89" i="2"/>
  <c r="G332" i="2"/>
  <c r="G348" i="2"/>
  <c r="G276" i="2"/>
  <c r="G115" i="2"/>
  <c r="G79" i="2"/>
  <c r="G51" i="2"/>
  <c r="G60" i="2"/>
  <c r="G95" i="2"/>
  <c r="G75" i="2"/>
  <c r="G69" i="2"/>
  <c r="G107" i="2"/>
  <c r="G45" i="2"/>
  <c r="G99" i="2"/>
  <c r="G113" i="2"/>
  <c r="G362" i="2"/>
  <c r="G372" i="2"/>
  <c r="G370" i="2"/>
  <c r="G57" i="2"/>
  <c r="G74" i="2"/>
  <c r="G382" i="2"/>
  <c r="G359" i="2"/>
  <c r="G279" i="2"/>
  <c r="G81" i="2"/>
  <c r="G41" i="2"/>
  <c r="G320" i="2"/>
  <c r="G302" i="2"/>
  <c r="G309" i="2"/>
  <c r="G64" i="2"/>
  <c r="G27" i="2"/>
  <c r="G342" i="2"/>
  <c r="G102" i="2"/>
  <c r="G341" i="2"/>
  <c r="G326" i="2"/>
  <c r="G350" i="2"/>
  <c r="G298" i="2"/>
  <c r="G296" i="2"/>
  <c r="G73" i="2"/>
  <c r="G368" i="2"/>
  <c r="G351" i="2"/>
  <c r="G295" i="2"/>
  <c r="G284" i="2"/>
  <c r="G255" i="2"/>
  <c r="G101" i="2"/>
  <c r="G377" i="2"/>
  <c r="G86" i="2"/>
  <c r="G124" i="2"/>
  <c r="G84" i="2"/>
  <c r="G37" i="2"/>
  <c r="G71" i="2"/>
  <c r="G94" i="2"/>
  <c r="G29" i="2"/>
  <c r="G59" i="2"/>
  <c r="G58" i="2"/>
  <c r="G63" i="2"/>
  <c r="G23" i="2"/>
  <c r="G78" i="2"/>
  <c r="G106" i="2"/>
  <c r="G93" i="2"/>
  <c r="G40" i="2"/>
  <c r="G316" i="2"/>
  <c r="G334" i="2"/>
  <c r="G290" i="2"/>
  <c r="G324" i="2"/>
  <c r="G389" i="2"/>
  <c r="G31" i="2"/>
  <c r="G328" i="2"/>
  <c r="G387" i="2"/>
  <c r="G361" i="2"/>
  <c r="G294" i="2"/>
  <c r="G67" i="2"/>
  <c r="G109" i="2"/>
  <c r="G365" i="2"/>
  <c r="G371" i="2"/>
  <c r="G32" i="2"/>
  <c r="G39" i="2"/>
  <c r="G47" i="2"/>
  <c r="G299" i="2"/>
  <c r="G358" i="2"/>
  <c r="G305" i="2"/>
  <c r="G329" i="2"/>
  <c r="G369" i="2"/>
  <c r="G330" i="2"/>
  <c r="G355" i="2"/>
  <c r="G125" i="2"/>
  <c r="G280" i="2"/>
  <c r="G90" i="2"/>
  <c r="G254" i="2"/>
  <c r="H254" i="2"/>
  <c r="H257" i="2" s="1"/>
  <c r="F257" i="2"/>
  <c r="K33" i="2" l="1"/>
  <c r="K313" i="2"/>
  <c r="K282" i="2"/>
  <c r="K372" i="2"/>
  <c r="K307" i="2"/>
  <c r="K68" i="2"/>
  <c r="K59" i="2"/>
  <c r="K119" i="2"/>
  <c r="K79" i="2"/>
  <c r="K16" i="2"/>
  <c r="K357" i="2"/>
  <c r="K318" i="2"/>
  <c r="K361" i="2"/>
  <c r="K53" i="2"/>
  <c r="K319" i="2"/>
  <c r="K47" i="2"/>
  <c r="K80" i="2"/>
  <c r="K112" i="2"/>
  <c r="K385" i="2"/>
  <c r="K285" i="2"/>
  <c r="K379" i="2"/>
  <c r="K82" i="2"/>
  <c r="K316" i="2"/>
  <c r="K50" i="2"/>
  <c r="K58" i="2"/>
  <c r="K66" i="2"/>
  <c r="K23" i="2"/>
  <c r="K362" i="2"/>
  <c r="K389" i="2"/>
  <c r="K121" i="2"/>
  <c r="K51" i="2"/>
  <c r="K305" i="2"/>
  <c r="K63" i="2"/>
  <c r="K15" i="2"/>
  <c r="K96" i="2"/>
  <c r="K368" i="2"/>
  <c r="K330" i="2"/>
  <c r="K83" i="2"/>
  <c r="K377" i="2"/>
  <c r="K85" i="2"/>
  <c r="K329" i="2"/>
  <c r="K48" i="2"/>
  <c r="K27" i="2"/>
  <c r="K17" i="2"/>
  <c r="K129" i="2"/>
  <c r="K364" i="2"/>
  <c r="K287" i="2"/>
  <c r="K306" i="2"/>
  <c r="K342" i="2"/>
  <c r="K38" i="2"/>
  <c r="K28" i="2"/>
  <c r="K123" i="2"/>
  <c r="K49" i="2"/>
  <c r="K46" i="2"/>
  <c r="K55" i="2"/>
  <c r="K284" i="2"/>
  <c r="K363" i="2"/>
  <c r="K74" i="2"/>
  <c r="K43" i="2"/>
  <c r="K125" i="2"/>
  <c r="K326" i="2"/>
  <c r="K86" i="2"/>
  <c r="K358" i="2"/>
  <c r="K296" i="2"/>
  <c r="K303" i="2"/>
  <c r="K312" i="2"/>
  <c r="K35" i="2"/>
  <c r="K60" i="2"/>
  <c r="K62" i="2"/>
  <c r="K314" i="2"/>
  <c r="K107" i="2"/>
  <c r="K120" i="2"/>
  <c r="K40" i="2"/>
  <c r="K289" i="2"/>
  <c r="K276" i="2"/>
  <c r="K124" i="2"/>
  <c r="K78" i="2"/>
  <c r="K106" i="2"/>
  <c r="K98" i="2"/>
  <c r="K347" i="2"/>
  <c r="K340" i="2"/>
  <c r="K67" i="2"/>
  <c r="K84" i="2"/>
  <c r="K382" i="2"/>
  <c r="K25" i="2"/>
  <c r="K44" i="2"/>
  <c r="K331" i="2"/>
  <c r="K378" i="2"/>
  <c r="K92" i="2"/>
  <c r="K279" i="2"/>
  <c r="K383" i="2"/>
  <c r="K71" i="2"/>
  <c r="K302" i="2"/>
  <c r="K283" i="2"/>
  <c r="K111" i="2"/>
  <c r="K56" i="2"/>
  <c r="K117" i="2"/>
  <c r="K294" i="2"/>
  <c r="K335" i="2"/>
  <c r="K325" i="2"/>
  <c r="K93" i="2"/>
  <c r="K75" i="2"/>
  <c r="K13" i="2"/>
  <c r="K22" i="2"/>
  <c r="K281" i="2"/>
  <c r="K127" i="2"/>
  <c r="K299" i="2"/>
  <c r="K341" i="2"/>
  <c r="K311" i="2"/>
  <c r="K102" i="2"/>
  <c r="K297" i="2"/>
  <c r="K339" i="2"/>
  <c r="K76" i="2"/>
  <c r="K295" i="2"/>
  <c r="K113" i="2"/>
  <c r="K315" i="2"/>
  <c r="K100" i="2"/>
  <c r="K90" i="2"/>
  <c r="K324" i="2"/>
  <c r="K352" i="2"/>
  <c r="K290" i="2"/>
  <c r="K122" i="2"/>
  <c r="K300" i="2"/>
  <c r="K321" i="2"/>
  <c r="K73" i="2"/>
  <c r="K343" i="2"/>
  <c r="K332" i="2"/>
  <c r="K309" i="2"/>
  <c r="K32" i="2"/>
  <c r="K45" i="2"/>
  <c r="K301" i="2"/>
  <c r="K327" i="2"/>
  <c r="K65" i="2"/>
  <c r="K387" i="2"/>
  <c r="K351" i="2"/>
  <c r="K292" i="2"/>
  <c r="K105" i="2"/>
  <c r="K52" i="2"/>
  <c r="K337" i="2"/>
  <c r="K95" i="2"/>
  <c r="K54" i="2"/>
  <c r="K317" i="2"/>
  <c r="K36" i="2"/>
  <c r="K18" i="2"/>
  <c r="K386" i="2"/>
  <c r="K375" i="2"/>
  <c r="K328" i="2"/>
  <c r="K350" i="2"/>
  <c r="K384" i="2"/>
  <c r="K29" i="2"/>
  <c r="K26" i="2"/>
  <c r="K94" i="2"/>
  <c r="K39" i="2"/>
  <c r="K336" i="2"/>
  <c r="K278" i="2"/>
  <c r="K349" i="2"/>
  <c r="K293" i="2"/>
  <c r="K366" i="2"/>
  <c r="K286" i="2"/>
  <c r="K360" i="2"/>
  <c r="K97" i="2"/>
  <c r="K381" i="2"/>
  <c r="K338" i="2"/>
  <c r="K323" i="2"/>
  <c r="K354" i="2"/>
  <c r="K310" i="2"/>
  <c r="K376" i="2"/>
  <c r="K308" i="2"/>
  <c r="K87" i="2"/>
  <c r="K81" i="2"/>
  <c r="K388" i="2"/>
  <c r="K31" i="2"/>
  <c r="K359" i="2"/>
  <c r="K333" i="2"/>
  <c r="K374" i="2"/>
  <c r="K101" i="2"/>
  <c r="K322" i="2"/>
  <c r="K20" i="2"/>
  <c r="K380" i="2"/>
  <c r="K367" i="2"/>
  <c r="K89" i="2"/>
  <c r="K41" i="2"/>
  <c r="K118" i="2"/>
  <c r="K109" i="2"/>
  <c r="K24" i="2"/>
  <c r="K72" i="2"/>
  <c r="K355" i="2"/>
  <c r="K365" i="2"/>
  <c r="K70" i="2"/>
  <c r="K57" i="2"/>
  <c r="K64" i="2"/>
  <c r="K21" i="2"/>
  <c r="K99" i="2"/>
  <c r="K304" i="2"/>
  <c r="K30" i="2"/>
  <c r="K353" i="2"/>
  <c r="K345" i="2"/>
  <c r="K334" i="2"/>
  <c r="K34" i="2"/>
  <c r="K77" i="2"/>
  <c r="K37" i="2"/>
  <c r="K115" i="2"/>
  <c r="K14" i="2"/>
  <c r="K369" i="2"/>
  <c r="K348" i="2"/>
  <c r="K291" i="2"/>
  <c r="K104" i="2"/>
  <c r="K370" i="2"/>
  <c r="K320" i="2"/>
  <c r="K61" i="2"/>
  <c r="K373" i="2"/>
  <c r="K280" i="2"/>
  <c r="K288" i="2"/>
  <c r="K19" i="2"/>
  <c r="K110" i="2"/>
  <c r="K91" i="2"/>
  <c r="K346" i="2"/>
  <c r="K344" i="2"/>
  <c r="K298" i="2"/>
  <c r="K42" i="2"/>
  <c r="K88" i="2"/>
  <c r="K103" i="2"/>
  <c r="K108" i="2"/>
  <c r="K114" i="2"/>
  <c r="K69" i="2"/>
  <c r="K116" i="2"/>
  <c r="K371" i="2"/>
  <c r="K356" i="2"/>
  <c r="K255" i="2"/>
  <c r="M257" i="2"/>
  <c r="G257" i="2"/>
  <c r="L129" i="2"/>
  <c r="K257" i="2" l="1"/>
  <c r="G80" i="3" l="1"/>
  <c r="G82" i="3" s="1"/>
  <c r="G85" i="3" s="1"/>
  <c r="H80" i="3" l="1"/>
  <c r="H82" i="3" s="1"/>
  <c r="H85" i="3" s="1"/>
  <c r="H53" i="5" l="1"/>
  <c r="E53" i="5"/>
  <c r="H80" i="5" l="1"/>
  <c r="H93" i="5" s="1"/>
  <c r="G122" i="5" l="1"/>
</calcChain>
</file>

<file path=xl/sharedStrings.xml><?xml version="1.0" encoding="utf-8"?>
<sst xmlns="http://schemas.openxmlformats.org/spreadsheetml/2006/main" count="2187" uniqueCount="1165">
  <si>
    <t>MUNICÍPIO DE CURITIBA</t>
  </si>
  <si>
    <t>RELATÓRIO RESUMIDO DA EXECUÇÃO ORÇAMENTÁRIA</t>
  </si>
  <si>
    <t>BALANÇO ORÇAMENTÁRIO</t>
  </si>
  <si>
    <t>ORÇAMENTOS FISCAL E DA SEGURIDADE SOCIAL</t>
  </si>
  <si>
    <t>RREO - ANEXO 1 (LRF,art.52,inciso I, - alíneas "a" e "b" do inciso II e § 1º)</t>
  </si>
  <si>
    <t xml:space="preserve">RECEITAS </t>
  </si>
  <si>
    <t>PREVISÃO INICIAL</t>
  </si>
  <si>
    <t xml:space="preserve">PREVISÃO ATUALIZADA </t>
  </si>
  <si>
    <t>RECEITAS REALIZADAS</t>
  </si>
  <si>
    <t>SALDO A REALIZAR</t>
  </si>
  <si>
    <t>NO BIMESTRE</t>
  </si>
  <si>
    <t>%</t>
  </si>
  <si>
    <t>(A)</t>
  </si>
  <si>
    <t>(B)</t>
  </si>
  <si>
    <t>(B/A)</t>
  </si>
  <si>
    <t>( C )</t>
  </si>
  <si>
    <t>( C/A )</t>
  </si>
  <si>
    <t>(A-C)</t>
  </si>
  <si>
    <t>RECEITAS (EXCETO INTRA-ORÇAMENTÁRIAS) (I)</t>
  </si>
  <si>
    <t>RECEITAS CORRENTES</t>
  </si>
  <si>
    <t>RECEITA TRIBUTÁRIA</t>
  </si>
  <si>
    <t>IMPOSTOS (LÍQUIDO)</t>
  </si>
  <si>
    <t>IMPOSTOS (BRUTO)</t>
  </si>
  <si>
    <t>(-) IMPOSTOS (DEDUÇÕES)</t>
  </si>
  <si>
    <t>TAXAS (LÍQUIDO)</t>
  </si>
  <si>
    <t>TAXAS (BRUTO)</t>
  </si>
  <si>
    <t>(-) TAXAS (DEDUÇÕES)</t>
  </si>
  <si>
    <t>CONTRIBUIÇÃO DE MELHORIA (LÍQUIDO)</t>
  </si>
  <si>
    <t>CONTRIBUIÇÃO DE MELHORIA (BRUTO)</t>
  </si>
  <si>
    <t>CONTRIBUIÇÃO DE MELHORIA (DEDUÇÕES)</t>
  </si>
  <si>
    <t>RECEITA DE CONTRIBUIÇÕES</t>
  </si>
  <si>
    <t>CONTRIBUIÇÕES SOCIAIS</t>
  </si>
  <si>
    <t>CONTRIBUIÇÕES ECONÔMICAS</t>
  </si>
  <si>
    <t>CONTRIBUIÇÕES DE ILUMINAÇÃO PÚBLICA</t>
  </si>
  <si>
    <t xml:space="preserve">RECEITA PATRIMONIAL </t>
  </si>
  <si>
    <t>RECEITAS IMOBILIÁRIAS</t>
  </si>
  <si>
    <t>RECEITAS DE VALORES MOBILIÁRIOS</t>
  </si>
  <si>
    <t>RECEITA DE CONCESSÃO E PERMISSÕES</t>
  </si>
  <si>
    <t>EXPLORAÇÃO DE RECURSOS NATURAIS</t>
  </si>
  <si>
    <t>RECEITA DE CESSÃO DE DIREITOS</t>
  </si>
  <si>
    <t>OUTRAS RECEITAS PATRIMONIAIS</t>
  </si>
  <si>
    <t>RECEITA DE SERVIÇOS</t>
  </si>
  <si>
    <t>SERVIÇOS ADMINISTRATIVOS E COMERCIAIS GERAIS</t>
  </si>
  <si>
    <t>SERVIÇOS E ATIVIDADES REFERENTE À NAV. E TRANSPORTE</t>
  </si>
  <si>
    <t>OUTROS SERVIÇOS</t>
  </si>
  <si>
    <t>TRANSFERÊNCIAS CORRENTES</t>
  </si>
  <si>
    <t>TRANSFERÊNCIAS DA UNIÃO E DE SUAS ENTIDADES  (LÍQUIDA)</t>
  </si>
  <si>
    <t>TRANSFERÊNCIAS DA UNIÃO E DE SUAS ENTIDADES  (BRUTA)</t>
  </si>
  <si>
    <t>(-) TRANSFERÊNCIAS DA UNIÃO E DE SUAS ENTIDADES  (DEDUÇÕES)</t>
  </si>
  <si>
    <t>TRANSFERÊNCIAS DOS ESTADOS E DE SUAS ENTIDADES (LÍQUIDA)</t>
  </si>
  <si>
    <t>TRANSFERÊNCIAS DOS ESTADOS E DE SUAS ENTIDADES  (BRUTA)</t>
  </si>
  <si>
    <t>(-) TRANSFERÊNCIAS DOS ESTADOS E DE SUAS ENTIDADES (DEDUÇÕES)</t>
  </si>
  <si>
    <t>TRANSFERÊNCIAS DOS MUNICÍPIOS E DE SUAS ENTIDADES</t>
  </si>
  <si>
    <t xml:space="preserve">TRANSFERÊNCIAS DE INSTITUIÇÕES PRIVADAS </t>
  </si>
  <si>
    <t xml:space="preserve">TRANSFERÊNCIAS DE OUTRAS INSTITUIÇÕES PÚBLICAS </t>
  </si>
  <si>
    <t xml:space="preserve">TRANSFERÊNCIAS DO EXTERIOR </t>
  </si>
  <si>
    <t xml:space="preserve">TRANSFERÊNCIAS DE PESSOAS FÍSICAS </t>
  </si>
  <si>
    <t xml:space="preserve">TRANSFERÊNCIAS PROVENIENTES DE DEPÓSITOS NÃO IDENTIFICADOS </t>
  </si>
  <si>
    <t>OUTRAS RECEITAS CORRENTES</t>
  </si>
  <si>
    <t>MULTAS ADMINISTRATIVAS, CONTRATUAIS E JUDICIAIS  (LÍQUIDAS)</t>
  </si>
  <si>
    <t>MULTAS ADMINISTRATIVAS, CONTRATUAIS E JUDICIAIS (BRUTA)</t>
  </si>
  <si>
    <t>(-) MULTAS ADMINISTRATIVAS, CONTRATUAIS E JUDICIAIS (DEDUÇÕES)</t>
  </si>
  <si>
    <t xml:space="preserve">INDENIZAÇÕES, RESTITUIÇÕES E RESSARCIMENTOS </t>
  </si>
  <si>
    <t xml:space="preserve">BENS, DIREITOS E VALORES INCORPORADOS AO PATRIMÔNIO PÚBLICO </t>
  </si>
  <si>
    <t>DEMAIS RECEITAS CORRENTES</t>
  </si>
  <si>
    <t>RECEITAS DE CAPITAL</t>
  </si>
  <si>
    <t>OPERAÇÕES DE CRÉDITO</t>
  </si>
  <si>
    <t>OPERAÇÕES DE CRÉDITO - MERCADO INTERNO</t>
  </si>
  <si>
    <t>OPERAÇÕES DE CRÉDITO - MERCADO EXTERNO</t>
  </si>
  <si>
    <t>ALIENAÇÃO DE BENS</t>
  </si>
  <si>
    <t>ALIENAÇÃO DE BENS MÓVEIS</t>
  </si>
  <si>
    <t>ALIENAÇÃO DE BENS IMÓVEIS</t>
  </si>
  <si>
    <t>ALIENAÇÃO DE BENS INTANGÍVEIS</t>
  </si>
  <si>
    <t>AMORTIZAÇÕES DE EMPRÉSTIMOS</t>
  </si>
  <si>
    <t>TRANSFERÊNCIAS DE CAPITAL</t>
  </si>
  <si>
    <t>TRANSFERÊNCIAS DA UNIÃO E DE SUAS ENTIDADES</t>
  </si>
  <si>
    <t xml:space="preserve">TRANSFERÊNCIAS DOS ESTADOS E DE SUAS ENTIDADES </t>
  </si>
  <si>
    <t>DEMAIS RECEITAS DE CAPITAL</t>
  </si>
  <si>
    <t>RECEITAS (INTRA-ORÇAMENTÁRIAS) (II)</t>
  </si>
  <si>
    <t>Receita Tributária</t>
  </si>
  <si>
    <t>Receita de Contribuições</t>
  </si>
  <si>
    <t>Receita Patrimonial</t>
  </si>
  <si>
    <t>Receita de Serviços</t>
  </si>
  <si>
    <t>Demais Receitas Correntes</t>
  </si>
  <si>
    <t>SUBTOTAL DAS RECEITAS (III) = (I + II)</t>
  </si>
  <si>
    <t>OPER.DE CRÉDITO - REFIN. (IV)</t>
  </si>
  <si>
    <t>SUBTOTAL COM REFIN. (V) = (III + IV)</t>
  </si>
  <si>
    <t>DÉFICIT (VI)</t>
  </si>
  <si>
    <t>TOTAL COM DÉFICIT (VII) = (V + VI)</t>
  </si>
  <si>
    <t xml:space="preserve">SALDOS DE EXERCÍCIOS ANTERIORES </t>
  </si>
  <si>
    <t>Superávit Financeiro Utilizado para Créditos Adicionais</t>
  </si>
  <si>
    <t>Recursos Arrecadados em Exercícios Anteriores - RPPS</t>
  </si>
  <si>
    <t>IPTU</t>
  </si>
  <si>
    <t>ITBI</t>
  </si>
  <si>
    <t>ISS</t>
  </si>
  <si>
    <t>FUNDEB</t>
  </si>
  <si>
    <t>Despesa Liquidada</t>
  </si>
  <si>
    <t>Total</t>
  </si>
  <si>
    <t>DESPESAS</t>
  </si>
  <si>
    <t>DOTAÇÃO INICIAL</t>
  </si>
  <si>
    <t>DOTAÇÃO ATUALIZADA</t>
  </si>
  <si>
    <t>DESPESAS EMPENHADAS</t>
  </si>
  <si>
    <t>SALDO  (G)</t>
  </si>
  <si>
    <t>DESPESAS LIQUIDADAS</t>
  </si>
  <si>
    <t>SALDO  (I)</t>
  </si>
  <si>
    <t>DESPESAS PAGAS</t>
  </si>
  <si>
    <r>
      <t xml:space="preserve">INSCRIÇÃO DE RESTOS A PAGAR </t>
    </r>
    <r>
      <rPr>
        <b/>
        <vertAlign val="superscript"/>
        <sz val="8"/>
        <rFont val="Arial"/>
        <family val="2"/>
      </rPr>
      <t>3</t>
    </r>
  </si>
  <si>
    <t>ATÉ BIMESTRE</t>
  </si>
  <si>
    <t>(D)</t>
  </si>
  <si>
    <t>(E)</t>
  </si>
  <si>
    <t>(F)</t>
  </si>
  <si>
    <t>(E-F)</t>
  </si>
  <si>
    <t>(H)</t>
  </si>
  <si>
    <t>(E-H)</t>
  </si>
  <si>
    <t>(J)</t>
  </si>
  <si>
    <t>NÃO PROCESSADOS</t>
  </si>
  <si>
    <t>DESPESAS (EXCETO INTRA-ORÇAMENTÁRIAS) (VIII)</t>
  </si>
  <si>
    <t>DESPESAS CORRENTES</t>
  </si>
  <si>
    <t>PESSOAL E ENCARGOS SOCIAIS</t>
  </si>
  <si>
    <t>JUROS E ENCARGOS DA DÍVIDA</t>
  </si>
  <si>
    <t>OUTRAS DESPESAS CORRENTES</t>
  </si>
  <si>
    <t>DESPESAS DE CAPITAL</t>
  </si>
  <si>
    <t>INVESTIMENTOS</t>
  </si>
  <si>
    <t>INVERSÕES FINANCEIRAS</t>
  </si>
  <si>
    <t>AMORTIZAÇÕES DA DÍVIDA</t>
  </si>
  <si>
    <t>RESERVA DE CONTINGÊNCIA</t>
  </si>
  <si>
    <t>DESPESAS ( INTRA-ORÇAMENTÁRIAS) (IX)</t>
  </si>
  <si>
    <t>SUBTOTAL DAS DESPESAS (X) = (VIII + IX)</t>
  </si>
  <si>
    <t>AMORTIZAÇÃO DA DÍV. - REFIN.(XI)</t>
  </si>
  <si>
    <t>SUBTOTAL COM REFIN. (XII) = (X + XI)</t>
  </si>
  <si>
    <r>
      <t xml:space="preserve">SUPERÁVIT (XIII) </t>
    </r>
    <r>
      <rPr>
        <b/>
        <vertAlign val="superscript"/>
        <sz val="8"/>
        <rFont val="Arial"/>
        <family val="2"/>
      </rPr>
      <t>(1)</t>
    </r>
  </si>
  <si>
    <t>TOTAL (XIV) = (XII + XIII)</t>
  </si>
  <si>
    <r>
      <t xml:space="preserve">RESERVA DO RPPS </t>
    </r>
    <r>
      <rPr>
        <b/>
        <vertAlign val="superscript"/>
        <sz val="8"/>
        <rFont val="Arial"/>
        <family val="2"/>
      </rPr>
      <t>(1)</t>
    </r>
  </si>
  <si>
    <t>FONTE:  Sistema de Gestão Pública</t>
  </si>
  <si>
    <t/>
  </si>
  <si>
    <t xml:space="preserve">NOTAS: </t>
  </si>
  <si>
    <t xml:space="preserve"> com as despesas e não tem o objetivo de ser utilizada no exercício corrente, mas representa uma poupança gerada por situação superavitária do presente que será destinada à cobertura de eventuais déficits futuros. A alteração da forma de evidenciar</t>
  </si>
  <si>
    <t>Despesa Empenhada</t>
  </si>
  <si>
    <t>Superávit Demais Entidades</t>
  </si>
  <si>
    <t xml:space="preserve">2) Foram  abertos  créditos  com  base  no  superávit  financeiro  de  exercícios anteriores  no  valor  de </t>
  </si>
  <si>
    <t>(apresentado na linha SALDO DE EXERCÍCIO ANTERIORES), sendo executados  o valor de</t>
  </si>
  <si>
    <t>.</t>
  </si>
  <si>
    <t xml:space="preserve"> Estes recursos foram fonte para abertura de créditos adicionais, que por motivo legal, não podem ser demonstrado como parte dos itens do Balanço Orçamentário que integram o cálculo do resultado orçamentário. O superávit financeiro não é receita do exercício de referência, pois já o foi no exercício anterior, mas constitui disponibilidade para utilização no exercício atual. Por outro lado, as despesas executadas à conta do superávit financeiro são despesas do exercício de referência, tendo em vista o disposto na Lei 4.320/64. Com base no exposto, segue quadro explicativo do resultado orçamentário do período:</t>
  </si>
  <si>
    <t>Resultado Orçamentário</t>
  </si>
  <si>
    <t>Previsão Atualizada</t>
  </si>
  <si>
    <t>Receita Realizada</t>
  </si>
  <si>
    <t>Receitas</t>
  </si>
  <si>
    <t>Dotação Atualizada</t>
  </si>
  <si>
    <t>Despesa Executada</t>
  </si>
  <si>
    <t>Despesas</t>
  </si>
  <si>
    <t>Resultado do Balanço Orçamentário</t>
  </si>
  <si>
    <r>
      <t xml:space="preserve">(+) Saldo de Exercício Anteriores </t>
    </r>
    <r>
      <rPr>
        <vertAlign val="superscript"/>
        <sz val="8"/>
        <rFont val="Arial"/>
        <family val="2"/>
      </rPr>
      <t>(2)</t>
    </r>
  </si>
  <si>
    <t>Resultado Orçamentário Ajustado</t>
  </si>
  <si>
    <t>3)  A coluna de inscrição em restos a pagar não processados apresentará valor somente no último bimestre do exercício.</t>
  </si>
  <si>
    <t>4) A Reserva do RPPS registra somente valores para as colunas da dotação inicial e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</si>
  <si>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5)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as colunas da dotação inicial e da dotação atualizada.</t>
  </si>
  <si>
    <t>DEMONSTRATIVO DA EXECUÇÃO DAS DESPESAS POR FUNÇÃO/SUBFUNÇÃO</t>
  </si>
  <si>
    <t>RREO - ANEXO 2 (LRF,art.52,inciso II, - alíneas "c")</t>
  </si>
  <si>
    <t>FUNÇÃO/SUBFUNÇÃO</t>
  </si>
  <si>
    <t>SALDO</t>
  </si>
  <si>
    <r>
      <t>INSCRITAS EM RESTOS A PAGAR NÃO PROCESSADOS</t>
    </r>
    <r>
      <rPr>
        <b/>
        <vertAlign val="superscript"/>
        <sz val="7"/>
        <rFont val="Arial"/>
        <family val="2"/>
      </rPr>
      <t>1</t>
    </r>
  </si>
  <si>
    <t>(B/TOTAL B)</t>
  </si>
  <si>
    <t>(C)  = (A-B)</t>
  </si>
  <si>
    <t>(D/TOTAL D)</t>
  </si>
  <si>
    <t>(E)  = (A-D)</t>
  </si>
  <si>
    <t>DESPESAS (EXCETO INTRA-ORÇAMENTÁRIAS) (I)</t>
  </si>
  <si>
    <t>01</t>
  </si>
  <si>
    <t>LEGISLATIVA</t>
  </si>
  <si>
    <t>01031</t>
  </si>
  <si>
    <t>AÇÃO LEGISLATIVA</t>
  </si>
  <si>
    <t>ESSENCIAL À JUSTIÇA</t>
  </si>
  <si>
    <t>DEFESA DO INT. PUB. NO PROC. JUDIC.</t>
  </si>
  <si>
    <t>REPRESENTAÇÃO JUDICIAL E EXTRAJUDICIAL</t>
  </si>
  <si>
    <t>ADMINISTRAÇÃO GERAL</t>
  </si>
  <si>
    <t>04</t>
  </si>
  <si>
    <t>ADMINISTRAÇÃO</t>
  </si>
  <si>
    <t>04121</t>
  </si>
  <si>
    <t>PLANEJAMENTO E ORÇAMENTO</t>
  </si>
  <si>
    <t>04122</t>
  </si>
  <si>
    <t>04123</t>
  </si>
  <si>
    <t>ADMINISTRAÇÃO FINANCEIRA</t>
  </si>
  <si>
    <t>04124</t>
  </si>
  <si>
    <t>CONTROLE INTERNO</t>
  </si>
  <si>
    <t>04125</t>
  </si>
  <si>
    <t>NORMATIZAÇÃO E FISCALIZAÇÃO</t>
  </si>
  <si>
    <t>04126</t>
  </si>
  <si>
    <t>TECNOLOGIA DA INFORMAÇÃO</t>
  </si>
  <si>
    <t>04128</t>
  </si>
  <si>
    <t>FORMAÇÃO DE RECURSOS HUMANOS</t>
  </si>
  <si>
    <t>04129</t>
  </si>
  <si>
    <t>ADMINISTRAÇÃO DE RECEITAS</t>
  </si>
  <si>
    <t>04131</t>
  </si>
  <si>
    <t>COMUNICAÇÃO SOCIAL</t>
  </si>
  <si>
    <t>04243</t>
  </si>
  <si>
    <t>ASSISTÊNCIA À CRIANÇA E AO ADOLESCENTE</t>
  </si>
  <si>
    <t>05</t>
  </si>
  <si>
    <t>DEFESA NACIONAL</t>
  </si>
  <si>
    <t>05153</t>
  </si>
  <si>
    <t>DEFESA TERRESTRE</t>
  </si>
  <si>
    <t>06</t>
  </si>
  <si>
    <t>SEGURANÇA PÚBLICA</t>
  </si>
  <si>
    <t>06122</t>
  </si>
  <si>
    <t>06181</t>
  </si>
  <si>
    <t>POLICIAMENTO</t>
  </si>
  <si>
    <t>06182</t>
  </si>
  <si>
    <t>DEFESA CIVIL</t>
  </si>
  <si>
    <t>06183</t>
  </si>
  <si>
    <t>INFORMAÇÃO E INTELIGÊNCIA</t>
  </si>
  <si>
    <t>06243</t>
  </si>
  <si>
    <t>06244</t>
  </si>
  <si>
    <t>ASSISTÊNCIA COMUNITÁRIA</t>
  </si>
  <si>
    <t>08</t>
  </si>
  <si>
    <t>ASSISTÊNCIA SOCIAL</t>
  </si>
  <si>
    <t>08122</t>
  </si>
  <si>
    <t>08131</t>
  </si>
  <si>
    <t>08241</t>
  </si>
  <si>
    <t>ASSISTÊNCIA AO IDOSO</t>
  </si>
  <si>
    <t>08242</t>
  </si>
  <si>
    <t>ASSISTÊNCIA AO PORTADOR DE DEFICIÊNCIA</t>
  </si>
  <si>
    <t>08243</t>
  </si>
  <si>
    <t>08244</t>
  </si>
  <si>
    <t>08331</t>
  </si>
  <si>
    <t>PROTEÇÃO E BENEFÍCIO AO TRABALHADOR</t>
  </si>
  <si>
    <t>09</t>
  </si>
  <si>
    <t>PREVIDÊNCIA SOCIAL</t>
  </si>
  <si>
    <t>09122</t>
  </si>
  <si>
    <t>09272</t>
  </si>
  <si>
    <t>PREVIDÊNCIA DO ESTATUTÁRIO</t>
  </si>
  <si>
    <t>SAÚDE</t>
  </si>
  <si>
    <t>10301</t>
  </si>
  <si>
    <t>ATENÇÃO BÁSICA</t>
  </si>
  <si>
    <t>10302</t>
  </si>
  <si>
    <t>ASSISTÊNCIA HOSPITALAR E AMBULATORIAL</t>
  </si>
  <si>
    <t>10304</t>
  </si>
  <si>
    <t>VIGILÂNCIA SANITÁRIA</t>
  </si>
  <si>
    <t>10305</t>
  </si>
  <si>
    <t>VIGILÂNCIA EPIDEMIOLÓGIA</t>
  </si>
  <si>
    <t>10846</t>
  </si>
  <si>
    <t>TRABALHO</t>
  </si>
  <si>
    <t>11122</t>
  </si>
  <si>
    <t>11243</t>
  </si>
  <si>
    <t>11331</t>
  </si>
  <si>
    <t>11334</t>
  </si>
  <si>
    <t>FOMENTO AO TRABALHO</t>
  </si>
  <si>
    <t>EDUCAÇÃO</t>
  </si>
  <si>
    <t>12361</t>
  </si>
  <si>
    <t>ENSINO FUNDAMENTAL</t>
  </si>
  <si>
    <t>12365</t>
  </si>
  <si>
    <t>EDUCAÇÃO INFANTIL</t>
  </si>
  <si>
    <t>12367</t>
  </si>
  <si>
    <t>EDUCAÇÃO ESPECIAL</t>
  </si>
  <si>
    <t>CULTURA</t>
  </si>
  <si>
    <t>13122</t>
  </si>
  <si>
    <t>13131</t>
  </si>
  <si>
    <t>13243</t>
  </si>
  <si>
    <t>13391</t>
  </si>
  <si>
    <t>PAT. HISTÓRICO, ARTÍSTICO E ARQUEOLÓGICO</t>
  </si>
  <si>
    <t>13392</t>
  </si>
  <si>
    <t>DIFUSÃO CULTURAL</t>
  </si>
  <si>
    <t>DIREITO DA CIDADANIA</t>
  </si>
  <si>
    <t>14422</t>
  </si>
  <si>
    <t>DIREITOS INDIVIDUAIS, COLETIVOS E DIFUSOS</t>
  </si>
  <si>
    <t>URBANISMO</t>
  </si>
  <si>
    <t>15122</t>
  </si>
  <si>
    <t>15125</t>
  </si>
  <si>
    <t>15131</t>
  </si>
  <si>
    <t>15392</t>
  </si>
  <si>
    <t>15451</t>
  </si>
  <si>
    <t>INFRA-ESTRUTURA URBANA</t>
  </si>
  <si>
    <t>15452</t>
  </si>
  <si>
    <t>SERVIÇOS URBANOS</t>
  </si>
  <si>
    <t>15453</t>
  </si>
  <si>
    <t>TRANSPORTES COLETIVOS URBANOS</t>
  </si>
  <si>
    <t>15542</t>
  </si>
  <si>
    <t>CONTROLE AMBIENTAL</t>
  </si>
  <si>
    <t>15543</t>
  </si>
  <si>
    <t>RECUPERAÇÃO DE ÁREAS DEGRADADAS</t>
  </si>
  <si>
    <t>HABITAÇÃO</t>
  </si>
  <si>
    <t>16482</t>
  </si>
  <si>
    <t>HABITAÇÃO URBANA</t>
  </si>
  <si>
    <t>SANEAMENTO</t>
  </si>
  <si>
    <t>SANEAMENTO BÁSICO URBANO</t>
  </si>
  <si>
    <t>GESTÃO AMBIENTAL</t>
  </si>
  <si>
    <t>18122</t>
  </si>
  <si>
    <t>18131</t>
  </si>
  <si>
    <t>18304</t>
  </si>
  <si>
    <t>18451</t>
  </si>
  <si>
    <t>18541</t>
  </si>
  <si>
    <t>PRESERVAÇÃO E CONS. AMBIENTAL</t>
  </si>
  <si>
    <t>18542</t>
  </si>
  <si>
    <t>18543</t>
  </si>
  <si>
    <t>18601</t>
  </si>
  <si>
    <t>PROMOÇÃO DA PRODUÇÃO VEGETAL</t>
  </si>
  <si>
    <t>18846</t>
  </si>
  <si>
    <t>OUTROS ENCARGOS ESPECIAIS</t>
  </si>
  <si>
    <t>CIÊNCIA E TECNOLOGIA</t>
  </si>
  <si>
    <t>19572</t>
  </si>
  <si>
    <t>DESENVOLVIMENTO TECNOLÓGICO E ENGENHARIA</t>
  </si>
  <si>
    <t>INDÚSTRIA</t>
  </si>
  <si>
    <t>22661</t>
  </si>
  <si>
    <t>PROMOÇÃO INDUSTRIAL</t>
  </si>
  <si>
    <t>COMÉRCIO E SERVIÇOS</t>
  </si>
  <si>
    <t>23122</t>
  </si>
  <si>
    <t>23131</t>
  </si>
  <si>
    <t>23691</t>
  </si>
  <si>
    <t>PROMOÇÃO COMERCIAL</t>
  </si>
  <si>
    <t>23692</t>
  </si>
  <si>
    <t>COMERCIALIZAÇÃO</t>
  </si>
  <si>
    <t>23695</t>
  </si>
  <si>
    <t>TURISMO</t>
  </si>
  <si>
    <t>DESPORTO E LAZER</t>
  </si>
  <si>
    <t>27122</t>
  </si>
  <si>
    <t>27243</t>
  </si>
  <si>
    <t>27811</t>
  </si>
  <si>
    <t>DESPORTO DE RENDIMENTO</t>
  </si>
  <si>
    <t>27812</t>
  </si>
  <si>
    <t>DESPORTO COMUNITÁRIO</t>
  </si>
  <si>
    <t>27813</t>
  </si>
  <si>
    <t>LAZER</t>
  </si>
  <si>
    <t>ENCARGOS ESPECIAIS</t>
  </si>
  <si>
    <t>28841</t>
  </si>
  <si>
    <t>REFINANCIAMENTO DA DÍVIDA INTERNA</t>
  </si>
  <si>
    <t>28843</t>
  </si>
  <si>
    <t>SERVIÇO DA DÍVIDA INTERNA</t>
  </si>
  <si>
    <t>28844</t>
  </si>
  <si>
    <t>SERVIÇO DA DÍVIDA EXTERNA</t>
  </si>
  <si>
    <t>28846</t>
  </si>
  <si>
    <t>RESERVAS</t>
  </si>
  <si>
    <t>99997</t>
  </si>
  <si>
    <t>RESERVA DO RPPS</t>
  </si>
  <si>
    <t>99999</t>
  </si>
  <si>
    <t>DESPESAS ( INTRA-ORÇAMENTÁRIAS) (II)</t>
  </si>
  <si>
    <t xml:space="preserve">TOTAL </t>
  </si>
  <si>
    <t xml:space="preserve">Continua </t>
  </si>
  <si>
    <t>Continuação</t>
  </si>
  <si>
    <t>TABELA DAS DESPESAS INTRA-ORÇAMENTÁRIAS</t>
  </si>
  <si>
    <r>
      <t>INSCRITAS EM RESTOS A PAGAR NÃO PROCESSADOS</t>
    </r>
    <r>
      <rPr>
        <b/>
        <vertAlign val="superscript"/>
        <sz val="6"/>
        <rFont val="Arial"/>
        <family val="2"/>
      </rPr>
      <t>1</t>
    </r>
  </si>
  <si>
    <t>DESPESAS ( INTRA-ORÇAMENTÁRIAS)</t>
  </si>
  <si>
    <t>10331</t>
  </si>
  <si>
    <t>QUADRO RESUMO</t>
  </si>
  <si>
    <t>RESUMO</t>
  </si>
  <si>
    <t>DESPESAS (EXCETO INTRA-ORÇAMENTÁRIAS)</t>
  </si>
  <si>
    <t>NOTA:</t>
  </si>
  <si>
    <t>(1) A coluna de inscrição em restos a pagar não processados apresentará valor somente no último bimestre do exercício.</t>
  </si>
  <si>
    <t>2) A Reserva do RPPS registra somente valores para as colunas da dotação inicial e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</si>
  <si>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3)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as colunas da dotação inicial e da dotação atualizada.</t>
  </si>
  <si>
    <t>TABELA CONSOLIDADA DAS DESPESAS POR FUNÇÃO/SUBFUNÇÃO (EXCETO INTRA-ORÇAMENTÁRIA + INTRA-ORÇAMENTÁRIA)</t>
  </si>
  <si>
    <t>SALDO  A LIQUIDAR</t>
  </si>
  <si>
    <t>(C)</t>
  </si>
  <si>
    <t>(A-E)</t>
  </si>
  <si>
    <t>DESPESAS (CONSOLIDADA)</t>
  </si>
  <si>
    <t>DEMONSTRATIVOS  DA RECEITA CORRENTE LÍQUIDA</t>
  </si>
  <si>
    <t>ORÇAMENTOS FISCAL E DA SECURIDADE SOCIAL</t>
  </si>
  <si>
    <t>RREO - ANEXO 3 (LRF. Art.53. Inciso I)</t>
  </si>
  <si>
    <t>ESPECIFICAÇÃO</t>
  </si>
  <si>
    <t>RECEITAS CORRENTES (I)</t>
  </si>
  <si>
    <t>IMPOSTOS, TAXAS E CONT. DE MELHORIAS</t>
  </si>
  <si>
    <t>IRRF</t>
  </si>
  <si>
    <t>Outros Impostos, Taxas e Cont. de Melhoria</t>
  </si>
  <si>
    <t>CONTRIBUIÇÕES</t>
  </si>
  <si>
    <t>RECEITA PATRIMONIAL</t>
  </si>
  <si>
    <t xml:space="preserve">      Rendimentos de Aplicação Financeira </t>
  </si>
  <si>
    <t xml:space="preserve">      Outras Receitas Patrimoniais </t>
  </si>
  <si>
    <t>RECEITA INDUSTRIAL</t>
  </si>
  <si>
    <t>RECEITA AGROPECUÁRIA</t>
  </si>
  <si>
    <t>Cota-Parte do FPM</t>
  </si>
  <si>
    <t>Cota-Parte do ICMS</t>
  </si>
  <si>
    <t>Cota-Parte do IPVA</t>
  </si>
  <si>
    <t>Conta-Parte do ITR</t>
  </si>
  <si>
    <t>Transferência da LC 87/1996</t>
  </si>
  <si>
    <t>Transferência da LC 61/1989</t>
  </si>
  <si>
    <t>Transferências do FUNDEB</t>
  </si>
  <si>
    <r>
      <t xml:space="preserve">Outras Transferências Correntes </t>
    </r>
    <r>
      <rPr>
        <vertAlign val="superscript"/>
        <sz val="8"/>
        <rFont val="Arial"/>
        <family val="2"/>
      </rPr>
      <t>(1)</t>
    </r>
  </si>
  <si>
    <t>DEDUÇÕES (II)</t>
  </si>
  <si>
    <t>CONTR. PLANO SEG.SOCIAL SERVIDOR.</t>
  </si>
  <si>
    <t>COMPENS. FINANC. ENTRE REG. DE PREVIDÊNCIA</t>
  </si>
  <si>
    <t>DEDUÇÃO DA REC. P/ FORMAÇÃO DO FUNDEB</t>
  </si>
  <si>
    <t>RECEITA CORRENTE LÍQUIDA (I - II)</t>
  </si>
  <si>
    <t>( - ) Transferências obrigatórias da União relativas às emendas individuais (art. 166-A, § 1º, da CF) (IV)</t>
  </si>
  <si>
    <t>RECEITA CORRENTE LÍQUIDA AJUSTADA PARA CÁLCULO DOS LIMITES DE ENDIVIDAMENTO (V) = (III - IV)</t>
  </si>
  <si>
    <t>( - ) serviço do sistema de transporte coletivo - FUC - §3º do Art. 14 da Lei Complementar Municipal n° 101/17 - LRFM</t>
  </si>
  <si>
    <t xml:space="preserve">( - ) Transferências obrigatórias da União relativas às emendas de bancada (art. 166, § 16, da CF) (VI) </t>
  </si>
  <si>
    <t>RECEITA CORRENTE LÍQUIDA AJUSTADA PARA CÁLCULO DOS LIMITES DA DESPESA COM PESSOAL (VII) = (V - VI)</t>
  </si>
  <si>
    <t>TOTAL                (ÚLT. 12 M)</t>
  </si>
  <si>
    <t>DEMONSTRATIVO DAS RECEITAS E DESPESAS PREVIDENCIÁRIAS DO REGIME PRÓPRIO DOS SERVIDORES PÚBLICOS</t>
  </si>
  <si>
    <t>ORÇAMENTO DA SEGURIDADE SOCIAL</t>
  </si>
  <si>
    <t>Instituto de Previdência dos Servid. Mun. Curitiba</t>
  </si>
  <si>
    <t>Fundo Municipal Provisional de Previdência</t>
  </si>
  <si>
    <t>RREO - ANEXO 4 (LRF, Art. 53, inciso II)</t>
  </si>
  <si>
    <t>PLANO PREVIDENCIÁRIO</t>
  </si>
  <si>
    <t>Receitas Previdenciárias - RPPS</t>
  </si>
  <si>
    <t xml:space="preserve">PREVISÃO INICIAL </t>
  </si>
  <si>
    <t xml:space="preserve">RECEITAS REALIZADAS </t>
  </si>
  <si>
    <t xml:space="preserve">Receitas </t>
  </si>
  <si>
    <t xml:space="preserve">  RECEITAS CORRENTES (I) </t>
  </si>
  <si>
    <t xml:space="preserve">    Receita de Contribuições dos Segurados </t>
  </si>
  <si>
    <t xml:space="preserve">      Civil </t>
  </si>
  <si>
    <t xml:space="preserve">        Ativo </t>
  </si>
  <si>
    <t xml:space="preserve">        Inativo </t>
  </si>
  <si>
    <t xml:space="preserve">        Pensionista </t>
  </si>
  <si>
    <t xml:space="preserve">      Militar </t>
  </si>
  <si>
    <t xml:space="preserve">    Receita de Contribuições Patronais </t>
  </si>
  <si>
    <t xml:space="preserve">    Receita Patrimonial </t>
  </si>
  <si>
    <t xml:space="preserve">      Receitas Imobiliárias </t>
  </si>
  <si>
    <t xml:space="preserve">      Receitas de Valores Mobiliários </t>
  </si>
  <si>
    <t xml:space="preserve">    Receita de Serviços </t>
  </si>
  <si>
    <t xml:space="preserve">    Receita de Aporte Periódico de Valores Predefinidos </t>
  </si>
  <si>
    <t xml:space="preserve">    Outras Receitas Correntes </t>
  </si>
  <si>
    <t xml:space="preserve">      Compensação Previdenciária do RGPS para o RPPS </t>
  </si>
  <si>
    <r>
      <t xml:space="preserve">      Aportes Periódicos para Amortização de Déficit Atuarial do RPPS (II) </t>
    </r>
    <r>
      <rPr>
        <vertAlign val="superscript"/>
        <sz val="9"/>
        <color theme="1"/>
        <rFont val="LucidaSansRegular"/>
      </rPr>
      <t>1</t>
    </r>
  </si>
  <si>
    <t xml:space="preserve">      Demais Receitas Correntes </t>
  </si>
  <si>
    <t xml:space="preserve">  RECEITAS DE CAPITAL (III) </t>
  </si>
  <si>
    <t xml:space="preserve">    Alienação de Bens, Direitos e Ativos </t>
  </si>
  <si>
    <t xml:space="preserve">    Amortização de Empréstimos </t>
  </si>
  <si>
    <t xml:space="preserve">    Outras Receitas de Capital </t>
  </si>
  <si>
    <t xml:space="preserve">  TOTAL DAS RECEITAS PREVIDENCIÁRIAS - RPPS (IV) = (I + III - II) </t>
  </si>
  <si>
    <t xml:space="preserve">Despesas Previdenciárias - RPPS </t>
  </si>
  <si>
    <t xml:space="preserve">Execução da Despesa </t>
  </si>
  <si>
    <t xml:space="preserve">DOTAÇÃO INICIAL </t>
  </si>
  <si>
    <t xml:space="preserve">DOTAÇÃO ATUALIZADA </t>
  </si>
  <si>
    <t xml:space="preserve">DESPESAS EMPENHADAS </t>
  </si>
  <si>
    <t xml:space="preserve">DESPESAS LIQUIDADAS </t>
  </si>
  <si>
    <t xml:space="preserve">INSCRITAS EM RESTOS A PAGAR NÃO PROCESSADOS </t>
  </si>
  <si>
    <t xml:space="preserve">    Benefícios - Civil </t>
  </si>
  <si>
    <t xml:space="preserve">      Aposentadorias </t>
  </si>
  <si>
    <t xml:space="preserve">      Pensões </t>
  </si>
  <si>
    <t xml:space="preserve">      Outros Benefícios Previdenciários </t>
  </si>
  <si>
    <t xml:space="preserve">    Benefícios - Militar </t>
  </si>
  <si>
    <t xml:space="preserve">      Reformas </t>
  </si>
  <si>
    <t xml:space="preserve">    Outras Despesas Previdenciárias </t>
  </si>
  <si>
    <t xml:space="preserve">      Compensação Previdenciária do RPPS para o RGPS </t>
  </si>
  <si>
    <t xml:space="preserve">      Demais Despesas Previdenciárias </t>
  </si>
  <si>
    <t xml:space="preserve">  TOTAL DAS DESPESAS PREVIDENCIÁRIAS - RPPS (V) </t>
  </si>
  <si>
    <r>
      <t>RESULTADO PREVIDENCIÁRIO (VI) = (IV – V)</t>
    </r>
    <r>
      <rPr>
        <vertAlign val="superscript"/>
        <sz val="9"/>
        <color theme="1"/>
        <rFont val="LucidaSansRegular"/>
      </rPr>
      <t>2</t>
    </r>
  </si>
  <si>
    <t xml:space="preserve">Recursos Arrecadados em Exercícios Anteriores - Plano Previdenciário </t>
  </si>
  <si>
    <t xml:space="preserve">Previsão Orçamentária </t>
  </si>
  <si>
    <t xml:space="preserve">Recursos RPPS Arrecadados em Exercícios Anteriores </t>
  </si>
  <si>
    <t xml:space="preserve">Reserva Orçamentária do RPPS - Plano Previdenciário </t>
  </si>
  <si>
    <t xml:space="preserve">Reserva Orçamentária do RPPS </t>
  </si>
  <si>
    <t xml:space="preserve">Aportes de Recursos para o Plano Previdenciário do RPPS </t>
  </si>
  <si>
    <t xml:space="preserve">Aportes Realizados </t>
  </si>
  <si>
    <t xml:space="preserve">  Plano de Amortização - Contribuição Patronal Suplementar </t>
  </si>
  <si>
    <t xml:space="preserve">  Plano de Amortização - Aporte Periódico de Valores Predefinidos </t>
  </si>
  <si>
    <t xml:space="preserve">  Outros Aportes para o RPPS </t>
  </si>
  <si>
    <t xml:space="preserve">  Recursos para Cobertura de Déficit Financeiro </t>
  </si>
  <si>
    <t xml:space="preserve">Bens e Direitos do RPPS - Plano Previdenciário </t>
  </si>
  <si>
    <t xml:space="preserve">PERÍODO DE REFERÊNCIA </t>
  </si>
  <si>
    <t xml:space="preserve">Bens e Direitos do RPPS </t>
  </si>
  <si>
    <t xml:space="preserve">  Caixa e Equivalentes de Caixa </t>
  </si>
  <si>
    <t xml:space="preserve">  Investimentos e Aplicações </t>
  </si>
  <si>
    <t xml:space="preserve">  Outros Bens e Direitos </t>
  </si>
  <si>
    <t>(Continua)</t>
  </si>
  <si>
    <t>(Continuação)</t>
  </si>
  <si>
    <t>PLANO FINANCEIRO</t>
  </si>
  <si>
    <t xml:space="preserve">  RECEITAS CORRENTES (VII) </t>
  </si>
  <si>
    <t xml:space="preserve">      Em Regime de Parcelamento de Débitos </t>
  </si>
  <si>
    <t xml:space="preserve">  RECEITAS DE CAPITAL (X) </t>
  </si>
  <si>
    <t xml:space="preserve">  TOTAL DAS RECEITAS PREVIDENCIÁRIAS RPPS - (IX) = (VII + VIII)</t>
  </si>
  <si>
    <t>Despesas Previdenciárias</t>
  </si>
  <si>
    <t xml:space="preserve">  TOTAL DAS DESPESAS PREVIDENCIÁRIAS RPPS (X)</t>
  </si>
  <si>
    <r>
      <t>RESULTADO PREVIDENCIÁRIO (XI) = (IX – X)</t>
    </r>
    <r>
      <rPr>
        <vertAlign val="superscript"/>
        <sz val="9"/>
        <color theme="1"/>
        <rFont val="LucidaSansRegular"/>
      </rPr>
      <t>2</t>
    </r>
  </si>
  <si>
    <t xml:space="preserve">Aportes de Recursos para o Plano Financeiro do RPPS </t>
  </si>
  <si>
    <t xml:space="preserve">Aportes de Recursos para o Regime Próprio de Previdência do Servidor </t>
  </si>
  <si>
    <t xml:space="preserve">  Recursos para Cobertura de Insuficiências Financeiras </t>
  </si>
  <si>
    <t xml:space="preserve">  Recursos para Formação de Reserva </t>
  </si>
  <si>
    <t>Receitas da Adminstração - RPPS</t>
  </si>
  <si>
    <r>
      <t>INTERFERÊNCIAS FINANCEIRAS RECEBIDAS</t>
    </r>
    <r>
      <rPr>
        <vertAlign val="superscript"/>
        <sz val="9"/>
        <color theme="1"/>
        <rFont val="LucidaSansRegular"/>
      </rPr>
      <t>3</t>
    </r>
  </si>
  <si>
    <t>TOTAL DAS RECEITAS DA ADMINISTRAÇÃO RPPS - (XII)</t>
  </si>
  <si>
    <t>Despesas da Adminstração - RPPS</t>
  </si>
  <si>
    <t>DESPESAS CORRENTES (XIII)</t>
  </si>
  <si>
    <t>DESPESAS DE CAPITAL (XIV)</t>
  </si>
  <si>
    <t>TOTAL DAS DESPESAS DA ADMINISTRAÇÃO RPPS (XV) = (XIII + XIV)</t>
  </si>
  <si>
    <t>RESULTADO DA ADMINISTRAÇÃO RPPS (XVI) = (XII – XV)</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</si>
  <si>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</si>
  <si>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</si>
  <si>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t>3) Incluidas as Interferência Financeiras recebidas da Prefeitura Municipal de Curitiba.</t>
  </si>
  <si>
    <t>DEMONSTRATIVO DO RESULTADO PRIMÁRIO E NOMINAL</t>
  </si>
  <si>
    <t>ORÇAMENTO FISCAL E DA SEGURIDADE SOCIAL</t>
  </si>
  <si>
    <t>RREO - ANEXO 6 (LRF,art.53,inciso III)</t>
  </si>
  <si>
    <t>ACIMA DA LINHA</t>
  </si>
  <si>
    <t>RECEITAS PRIMÁRIAS</t>
  </si>
  <si>
    <t>PREVISÃO ATUALIZADA</t>
  </si>
  <si>
    <t>RECEITAS CORRENTES ( I )</t>
  </si>
  <si>
    <t xml:space="preserve">IMPOSTOS, TAXAS E CONTRIBUIÇÕES DE MELHORIA </t>
  </si>
  <si>
    <t>OUTROS IMPOSTOS, TAXAS E CONTRIBUIÇÕES DE MELHORIA</t>
  </si>
  <si>
    <t>APLICAÇÕES FINANCEIRAS (II)</t>
  </si>
  <si>
    <t>COTA-PARTE DO FPM</t>
  </si>
  <si>
    <t>COTA-PARTE DO ICMS</t>
  </si>
  <si>
    <t>COTA-PARTE DO IPVA</t>
  </si>
  <si>
    <t>COTA-PARTE DO ITR</t>
  </si>
  <si>
    <t xml:space="preserve">TRANSFERÊNCIAS DA LC 87/1996 </t>
  </si>
  <si>
    <t xml:space="preserve">TRANSFERÊNCIAS DA LC 61/1989 </t>
  </si>
  <si>
    <t xml:space="preserve">TRANSFERÊNCIAS DO FUNDEB </t>
  </si>
  <si>
    <t>OUTRAS TRANSF.CORRENTES</t>
  </si>
  <si>
    <t>OUTRAS RECEITAS FINANCEIRAS (III)</t>
  </si>
  <si>
    <t>DIVERSAS RECEITAS CORRENTES</t>
  </si>
  <si>
    <t>RECEITAS PRIMÁRIAS CORRENTES (IV) = (I - II - III)</t>
  </si>
  <si>
    <t>RECEITAS DE CAPITAL ( V )</t>
  </si>
  <si>
    <t>OPERAÇÕES DE CRÉDITO ( VI )</t>
  </si>
  <si>
    <t>AMORTIZAÇÃO DE EMPRÉSTIMOS ( VII )</t>
  </si>
  <si>
    <t>RECEITAS DE ALIENAÇÃO DE INVESTIMENTOS TEMPORÁRIOS (VIII)</t>
  </si>
  <si>
    <t>RECEITAS DE ALIENAÇÃO DE INVESTIMENTOS PERMANENTES (IX)</t>
  </si>
  <si>
    <t>OUTRAS ALIENAÇÕES DE BENS</t>
  </si>
  <si>
    <t>CONVÊNIOS</t>
  </si>
  <si>
    <t>OUTRAS TRANSF. DE CAPITAL</t>
  </si>
  <si>
    <t>OUTRAS RECEITAS DE CAPITAL</t>
  </si>
  <si>
    <t>OUTRAS RECEITAS DE CAPITAL NÃO PRIMÁRIAS (X)</t>
  </si>
  <si>
    <t>OUTRAS RECEITAS DE CAPITAL PRIMÁRIAS</t>
  </si>
  <si>
    <t>RECEITAS PRIMÁRIAS DE CAPITAL (XI) = (V - VI - VII - VIII - IX - X)</t>
  </si>
  <si>
    <t>RECEITA PRIMÁRIA TOTAL  (XII) = (IV + XI)</t>
  </si>
  <si>
    <t>DESPESAS PRIMÁRIAS</t>
  </si>
  <si>
    <t>DESPESAS PAGAS   (a)</t>
  </si>
  <si>
    <t>RESTOS A PAGAR PROC. PAGOS           (b)</t>
  </si>
  <si>
    <t>RESTOS A PAGAR NÃO PROCESSADOS</t>
  </si>
  <si>
    <t>LIQUIDADOS</t>
  </si>
  <si>
    <t>PAGOS                      (c)</t>
  </si>
  <si>
    <t>DESPESAS CORRENTES ( XIII )</t>
  </si>
  <si>
    <t>JUROS E ENCARGOS DA DÍVIDA ( XIV )</t>
  </si>
  <si>
    <t>DESPESAS PRIMÁRIAS CORRENTES (XV) = (XIII - XIV)</t>
  </si>
  <si>
    <t>DESPESAS DE CAPITAL ( XVI )</t>
  </si>
  <si>
    <t>CONCESSÃO DE EMPRÉSTIMOS E FINANCIAMENTOS (XVII)</t>
  </si>
  <si>
    <t>AQUISIÇÃO DE TÍTULO DE CAPITAL JÁ INTEGRALIZADO (XVIII)</t>
  </si>
  <si>
    <t>AQUISIÇÃO DE TÍTULO DE CRÉDITO (XIX)</t>
  </si>
  <si>
    <t>DEMAIS INVERSÕES FINANCEIRAS</t>
  </si>
  <si>
    <t>AMORTIZAÇÃO DA DÍVIDA ( XX )</t>
  </si>
  <si>
    <t>DESPESAS PRIMÁRIAS DE CAPITAL (XXI) = (XVI - XVII - XVIII - XIX - XX)</t>
  </si>
  <si>
    <t>RESERVA DE CONTINGÊNCIA ( XXII )</t>
  </si>
  <si>
    <t>DESPESA PRIMÁRIA TOTAL (XXIII) = (XV + XXI + XXII)</t>
  </si>
  <si>
    <t>RESULTADO PRIMÁRIO - Acima da Linha (XXIV) = [XIIa - (XXIIIa +XXIIIb + XXIIIc)]</t>
  </si>
  <si>
    <t>META FISCAL PARA O RESULTADO PRIMÁRIO</t>
  </si>
  <si>
    <t>VALOR CORRENTE</t>
  </si>
  <si>
    <t>JUROS NOMINAIS</t>
  </si>
  <si>
    <t>VALOR INCORRIDO</t>
  </si>
  <si>
    <t>JUROS E ENCARGOS ATIVOS (XXV)</t>
  </si>
  <si>
    <t>JUROS E ENCARGOS PASSIVOS (XXVI)</t>
  </si>
  <si>
    <t>RESULTADO NOMINAL - Acima da Linha (XXVII) = XXIV + ( XXV - XXVI)</t>
  </si>
  <si>
    <t>META FISCAL PARA O RESULTADO NOMINAL</t>
  </si>
  <si>
    <t>ABAIXO DA LINHA</t>
  </si>
  <si>
    <t>CÁLCULO DO RESULTADO NOMINAL</t>
  </si>
  <si>
    <t>(a)</t>
  </si>
  <si>
    <t>(b)</t>
  </si>
  <si>
    <t>DÍVIDA CONSOLIDADA (XXVIII)</t>
  </si>
  <si>
    <t>DEDUÇÕES (XXIX)</t>
  </si>
  <si>
    <t xml:space="preserve">    Disponibilidade de Caixa</t>
  </si>
  <si>
    <t xml:space="preserve">           Disponibilidade de Caixa Bruta</t>
  </si>
  <si>
    <t xml:space="preserve">           (-) Restos a Pagar Processados (XXX)  </t>
  </si>
  <si>
    <t xml:space="preserve">    Demais Haveres Financeiros</t>
  </si>
  <si>
    <t>DÍVIDA CONSOLIDADA LÍQUIDA (XXXI) = (XXVIII - XXIX)</t>
  </si>
  <si>
    <t>RESULTADO NOMINAL - Abaixo da Linha (XXXII) = (XXXIa - XXXIb)</t>
  </si>
  <si>
    <t>AJUSTE METODOLÓGICO</t>
  </si>
  <si>
    <t>VARIAÇÃO SALDO RPP  = (XXXIII) = (XXXa - XXXb)</t>
  </si>
  <si>
    <t>RECEITA DE ALIENAÇÃO DE INVESTIMENTOS PERMANENTES (IX)</t>
  </si>
  <si>
    <t>PASSIVOS RECONHECIDOS NA DC (XXXIV)</t>
  </si>
  <si>
    <t>VARIAÇÃO CAMBIAL (XXXV)</t>
  </si>
  <si>
    <t>PAGAMENTO DE PRECATÓRIOS INTEGRANTES DA DC (XXXVI)</t>
  </si>
  <si>
    <t>AJUSTES RELATIVOS AO RPPS (XXXVII)</t>
  </si>
  <si>
    <r>
      <t xml:space="preserve">OUTROS AJUSTES (XXXVIII) </t>
    </r>
    <r>
      <rPr>
        <vertAlign val="superscript"/>
        <sz val="10"/>
        <rFont val="Arial"/>
        <family val="2"/>
      </rPr>
      <t>4</t>
    </r>
  </si>
  <si>
    <r>
      <rPr>
        <b/>
        <sz val="10"/>
        <rFont val="Arial"/>
        <family val="2"/>
      </rPr>
      <t>RESULTADO NOMINAL AJUSTADO</t>
    </r>
    <r>
      <rPr>
        <b/>
        <sz val="8"/>
        <rFont val="Arial"/>
        <family val="2"/>
      </rPr>
      <t xml:space="preserve"> - Abaixo da Linha (XXXIX) = (XXXII - XXXIII - IX + XXXIV + XXXV - XXXVI + XXXVII + XXXVIII)</t>
    </r>
  </si>
  <si>
    <r>
      <rPr>
        <b/>
        <sz val="10"/>
        <rFont val="Arial"/>
        <family val="2"/>
      </rPr>
      <t>RESULTADO PRIMÁRIO</t>
    </r>
    <r>
      <rPr>
        <b/>
        <sz val="8"/>
        <rFont val="Arial"/>
        <family val="2"/>
      </rPr>
      <t xml:space="preserve"> - Abaixo da Linha (XL) = XXXIX - (XXV - XXVI)</t>
    </r>
  </si>
  <si>
    <t>INFORMAÇÕES ADICIONAIS</t>
  </si>
  <si>
    <t>PREVISÃO ORÇAMENTÁRIA</t>
  </si>
  <si>
    <t>SALDO DE EXERCÍCIOS ANTERIORES</t>
  </si>
  <si>
    <t xml:space="preserve">    Recursos Arrecadados em Exercícios Anteriores - RPPS</t>
  </si>
  <si>
    <t xml:space="preserve">   Superávit Financeiro Utilizado para Abertura e Reabertura de Créditos Adicionais</t>
  </si>
  <si>
    <t>RESERVA ORÇAMENTÁRIA DO RPPS</t>
  </si>
  <si>
    <t>1) As colunas de inscrição em restos a pagar não processados apresentarão valores somente no último bimestre do exercício.</t>
  </si>
  <si>
    <t>1) A Reserva do RPPS registra somente valores para a coluna da dotação atualizada, sendo apresentada nesse demonstrativo por constar no orçamento e visando também o equilíbrio entre a receita e a despesa orçamentária. A reserva do RPPS corresponde ao superávit gerado pela diferença entre as Receitas Previdenciárias Previstas (incluindo as receitas Intra-Orçamentárias recebidas pelo RPPS) e as Despesas Previdenciárias fixadas na Lei Orçamentária Anual, que será utilizado para pagamentos previdenciários futuros.</t>
  </si>
  <si>
    <t>2) A Reserva de Contingência é constituída sob a forma de dotação global, não especificamente destinada a determinado órgão, unidade orçamentária, programa ou categoria econômica, sendo destinada ao atendimento de passivos contingentes e outros riscos e eventos fiscais imprevistos. Estes últimos incluem as alterações e adequações orçamentárias que se identificam com o disposto no § 1º do inciso III do art. 43 da Lei nº 4.320/64, que permite a abertura de créditos adicionais com o cancelamento de dotações orçamentárias, inclusive da reserva de contingência incluída na Lei Orçamentária Anual. A forma de utilização e o montante dessa reserva serão definidos na Lei de Diretrizes Orçamentárias de cada ente da Federação. A Reserva de Contigência registra somente valores para a coluna da dotação atualizada.</t>
  </si>
  <si>
    <t xml:space="preserve">3) A partir do exercício de 2018 houve alteração na metodologia do cálculo do primário e nominal, sendo apresentado em um único relatório. Estas alterações estão definidas na Portaria STN nº 389/2018. </t>
  </si>
  <si>
    <t>4) Composição da linha "Outros Ajustes":</t>
  </si>
  <si>
    <t>Outros Ajustes</t>
  </si>
  <si>
    <t>Valor</t>
  </si>
  <si>
    <t>a) Variação de valores Extra Orçamentários</t>
  </si>
  <si>
    <t>b) Outras variações</t>
  </si>
  <si>
    <t>c) Receita Intraorçamentária (Exceto RPPS)</t>
  </si>
  <si>
    <t>Total de Ajustes que variam a Disp. de Caixa e Demais Valores Financeiros (XXXIX)</t>
  </si>
  <si>
    <t>Total de Outros Ajustes (XXXV = XXXVIII - XXXIX)</t>
  </si>
  <si>
    <t>Prefeitura Municipal de Curitiba</t>
  </si>
  <si>
    <t>Câmara Municipal de Curitiba</t>
  </si>
  <si>
    <t>Instituto Municipal de Administração Pública</t>
  </si>
  <si>
    <t>Instituto Municipal de Turismo</t>
  </si>
  <si>
    <t>Instituto de Pesquisa e Planej. Urbano de Curitiba</t>
  </si>
  <si>
    <t>Fundação Cultural de Curitiba</t>
  </si>
  <si>
    <t>Fundação de Ação Social</t>
  </si>
  <si>
    <t>Fundo de Urbanização de Curitiba</t>
  </si>
  <si>
    <t>Fundo de Abastecimento Alimentar de Curitiba</t>
  </si>
  <si>
    <t>Fundo Municipal da Saúde</t>
  </si>
  <si>
    <t>Fundo Municipal para Criança e o Adolescente</t>
  </si>
  <si>
    <t>Fundo Municipal da Cultura</t>
  </si>
  <si>
    <t>Fundo Municipal de Apoio ao Deficiente</t>
  </si>
  <si>
    <t>Fundo Municipal de Assistência Social</t>
  </si>
  <si>
    <t>Fundo Municipal de Defesa Civil</t>
  </si>
  <si>
    <t>Fundo Municipal dos Direitos da Pessoa Idosa</t>
  </si>
  <si>
    <t>Fundo Municipal do Trabalho</t>
  </si>
  <si>
    <t>Fundo Municipal de Segurança Alimentar Nutricional</t>
  </si>
  <si>
    <t>Fundo Municipal de Habitação de Interesse Social</t>
  </si>
  <si>
    <t>DEMONSTRATIVO DE RESTOS A PAGAR POR PODER E ÓRGÃO</t>
  </si>
  <si>
    <t>Inscritos</t>
  </si>
  <si>
    <t>Liquidados</t>
  </si>
  <si>
    <t>Pagos</t>
  </si>
  <si>
    <t>Cancelados</t>
  </si>
  <si>
    <t>A Pagar</t>
  </si>
  <si>
    <t>RREO - ANEXO 7 (LRF, art. 53, inciso V)</t>
  </si>
  <si>
    <t>PODER / ÓRGÃO</t>
  </si>
  <si>
    <t>RESTOS A PAGAR PROCESSADOS</t>
  </si>
  <si>
    <t>RESTOS A PAGAR NÃO-PROCESSADOS</t>
  </si>
  <si>
    <t>Saldo Total</t>
  </si>
  <si>
    <t>Exercicios</t>
  </si>
  <si>
    <t>Anteriores</t>
  </si>
  <si>
    <t>RESTOS A PAGAR (EXCETO INTRA-ORÇAMENTÁRIOS) (I)</t>
  </si>
  <si>
    <t>PODER EXECUTIVO</t>
  </si>
  <si>
    <t>Fundo Esp. Proc. Geral do Município</t>
  </si>
  <si>
    <t>Fundo Municipal do Meio Ambiente</t>
  </si>
  <si>
    <t>Fundo Garantidor das Parcerias Público Privadas</t>
  </si>
  <si>
    <t>Fundo de Recuperação de Calçadas</t>
  </si>
  <si>
    <t>Fundo Municipal de Prevenças as Drogas</t>
  </si>
  <si>
    <t>Saldo a Pagar</t>
  </si>
  <si>
    <t>PODER LEGISLATIVO</t>
  </si>
  <si>
    <t>RESTOS A PAGAR (INTRA-ORÇAMENTÁRIOS) (II)</t>
  </si>
  <si>
    <t>TOTAL (III) = (I + II)</t>
  </si>
  <si>
    <t>DEMONSTRATIVO DAS RECEITAS E DESPESAS COM MANUTENÇÃO E DESENVOLVIMENTO DO ENSINO - MDE</t>
  </si>
  <si>
    <t>RREO - ANEXO 8 (Lei nº 9.394/1996 -LDB, art. 72)</t>
  </si>
  <si>
    <t>RECEITAS DO ENSINO</t>
  </si>
  <si>
    <t>PREVISÃO</t>
  </si>
  <si>
    <t>RECEITA BRUTA DE IMPOSTOS</t>
  </si>
  <si>
    <t>INICIAL</t>
  </si>
  <si>
    <t>ATUALIZADA</t>
  </si>
  <si>
    <t>No Bimestre</t>
  </si>
  <si>
    <t>Até o Bimestre</t>
  </si>
  <si>
    <t>(c) = (b/a) x 100</t>
  </si>
  <si>
    <t>1 - RECEITAS DE IMPOSTOS</t>
  </si>
  <si>
    <t>1.1 - Receita Resultante do Imposto Sobre a Propriedade Predial e Territorial Urbana - IPTU</t>
  </si>
  <si>
    <t>1.1.1 - Imposto Sobre a Propriedade Predial e Territorial Urbana - IPTU</t>
  </si>
  <si>
    <t>1.1.2 - Multas, Juros de Mora, Dívida Ativa e outros Encargos do IPTU</t>
  </si>
  <si>
    <t>1.1.2 - Multas, Juros de Mora e outros Encargos do IPTU</t>
  </si>
  <si>
    <t>1.1.3 - Dívida Ativa do IPTU</t>
  </si>
  <si>
    <t>1.1.4 - Multas, Juros de Mora, Atualização Monetária e outros Encargos da Dívida Ativa do IPTU</t>
  </si>
  <si>
    <t>1.1.5 - (-) Deduções da Receita do IPTU</t>
  </si>
  <si>
    <r>
      <t xml:space="preserve">1.2 - Receita Resultante do Imposto Sobre Transmissão </t>
    </r>
    <r>
      <rPr>
        <i/>
        <sz val="8"/>
        <rFont val="Arial"/>
        <family val="2"/>
      </rPr>
      <t>Inter Vivos</t>
    </r>
    <r>
      <rPr>
        <sz val="8"/>
        <rFont val="Arial"/>
        <family val="2"/>
      </rPr>
      <t xml:space="preserve"> - ITBI</t>
    </r>
  </si>
  <si>
    <r>
      <t xml:space="preserve">1.2.1 - Imposto Sobre Transmissão </t>
    </r>
    <r>
      <rPr>
        <i/>
        <sz val="8"/>
        <rFont val="Arial"/>
        <family val="2"/>
      </rPr>
      <t>Inter Vivos</t>
    </r>
    <r>
      <rPr>
        <sz val="8"/>
        <rFont val="Arial"/>
        <family val="2"/>
      </rPr>
      <t xml:space="preserve"> - ITBI</t>
    </r>
  </si>
  <si>
    <t>1.2.2 - Multas, Juros de Mora, Dívida Ativa e outros Encargos do ITBI</t>
  </si>
  <si>
    <r>
      <t xml:space="preserve">1.2.1 - Imposto Sobre Transmissão </t>
    </r>
    <r>
      <rPr>
        <i/>
        <sz val="8"/>
        <color rgb="FFFF0000"/>
        <rFont val="Arial"/>
        <family val="2"/>
      </rPr>
      <t>Inter Vivos</t>
    </r>
    <r>
      <rPr>
        <sz val="8"/>
        <color rgb="FFFF0000"/>
        <rFont val="Arial"/>
        <family val="2"/>
      </rPr>
      <t xml:space="preserve"> - ITBI</t>
    </r>
  </si>
  <si>
    <t>1.2.2 - Multas, Juros de Mora e outros Encargos do ITBI</t>
  </si>
  <si>
    <t>1.2.3 - Dívida Ativa do ITBI</t>
  </si>
  <si>
    <t>1.2.4 - Multas, Juros de Mora, Atualização Monetária e outros Encargos da Dívida Ativa do ITBI</t>
  </si>
  <si>
    <t>1.2.5 - (-) Deduções da Receita do ITBI</t>
  </si>
  <si>
    <t>1.3 - Receita Resultante do Imposto Sobre Serviços de Qualquer Naturesa - ISS</t>
  </si>
  <si>
    <t>1.3.1 - Imposto Sobre Serviços de Qualquer Naturesa - ISS</t>
  </si>
  <si>
    <t>1.3.2 - Multas, Juros de Mora, Dívida Ativa e outros Encargos do ISS</t>
  </si>
  <si>
    <t>1.3.2 - Multas, Juros de Mora e outros Encargos do ISS</t>
  </si>
  <si>
    <t>1.3.3 - Dívida Ativa do ISS</t>
  </si>
  <si>
    <t>1.3.4 - Multas, Juros de Mora, Atualização Monetária e outros Encargos da Dívida Ativa do ISS</t>
  </si>
  <si>
    <t>1.3.5 - (-) Deduções da Receita do ISS</t>
  </si>
  <si>
    <t>1.4 - Receita Resultante do Imposto de Renda Retido na Fonte - IRRF</t>
  </si>
  <si>
    <t>1.4.1 - Imposto de Renda Retido na Fonte - IRRF</t>
  </si>
  <si>
    <t>1.4.2 - Multas, Juros de Mora, Dívida Ativa e outros Encargos do IRRF</t>
  </si>
  <si>
    <t>1.4.2 - Multas, Juros de Mora e outros Encargos do IRRF</t>
  </si>
  <si>
    <t>1.4.3 - Dívida Ativa do IRRF</t>
  </si>
  <si>
    <t>1.4.4 - Multas, Juros de Mora, Atualização Monetária e outros Encargos da Dívida Ativa do IRRF</t>
  </si>
  <si>
    <t>1.4.5 - (-) Deduções da Receita do IRRF</t>
  </si>
  <si>
    <t>2 - RECEITAS DE TRANSFERÊNCIAS CONSTITUCIONAIS E LEGAIS</t>
  </si>
  <si>
    <t>2.1 - Cota-Parte FPM</t>
  </si>
  <si>
    <t>2.1.1 - Parcela referênte à CF. art. 159, I, alínea b</t>
  </si>
  <si>
    <t>2.1.2 - Parcela referênte à CF. art. 159, I, alínea d</t>
  </si>
  <si>
    <t>2.1.2 - Parcela referênte à CF. art. 159, I, alínea e</t>
  </si>
  <si>
    <t>2.2 - Cota-Parte ICMS</t>
  </si>
  <si>
    <t>2.3 - ICMS-Desoneração - L. C. nº 87/1996</t>
  </si>
  <si>
    <t>2.4 - Cota-Parte IPI-Exportação</t>
  </si>
  <si>
    <t>2.5 - Cota-Parte ITR</t>
  </si>
  <si>
    <t>2.6 - Cota-Parte IPVA</t>
  </si>
  <si>
    <t>2.7 - Cota-Parte IOF-Ouro</t>
  </si>
  <si>
    <t>3 - TOTAL DA RECEITA DE IMPOSTOS (1 + 2)</t>
  </si>
  <si>
    <t>RECEITAS ADICIONAIS PARA FINANCIAMENTO DO ENSINO</t>
  </si>
  <si>
    <t>4 - RECEITA DA APLICAÇÃO FINANCEIRA DE OUTROS RECURSOS DE IMPOSTOS VINCULADOS AO ENSINO</t>
  </si>
  <si>
    <t>5 - TRANSFERÊNCIAS DO FNDE</t>
  </si>
  <si>
    <t>5.1 - Transferências do Salário-Educação</t>
  </si>
  <si>
    <t>5.2 - Outras Transferências do PDDE</t>
  </si>
  <si>
    <t>5.3 - Outras Transferências do PNAE</t>
  </si>
  <si>
    <t>5.4 - Outras Transferências do PNATE</t>
  </si>
  <si>
    <t>5.5 - Outras Transferências do FNDE</t>
  </si>
  <si>
    <t>5.6 - Aplicação Financeira dos Recursos do FNDE</t>
  </si>
  <si>
    <t>6 - TRANSFERÊNCIAS DE CONVÊNIOS DESTINADA A PROGRAMAS DE EDUCAÇÃO</t>
  </si>
  <si>
    <t>6.1 - Transferências de Convênios</t>
  </si>
  <si>
    <t>6.2 - Aplicação Financeira dos Recursos de Convênios</t>
  </si>
  <si>
    <t>7 - RECEITA DE OPERAÇÕES DE CRÉDITO DESTINADA À EDUCAÇÃO</t>
  </si>
  <si>
    <t>8 - OUTRAS RECEITAS PARA FINANCIAMENTO DO ENSINO</t>
  </si>
  <si>
    <t>9 - TOTAL DAS RECEITAS ADICIONAIS PARA FINANCIAMENTO DO ENSINO (4+5+6+7+8)</t>
  </si>
  <si>
    <t>RECEITAS DO FUNDEB</t>
  </si>
  <si>
    <t>10 - RECEITAS DESTINADAS AO FUNDEB</t>
  </si>
  <si>
    <t>10.1 - Cota-Parte FPM Destinada ao FUNDEB - (20% de 2.1.1)</t>
  </si>
  <si>
    <t>10.2 - Cota-Parte ICMS Destinada ao FUNDEB - (20% de 2.2)</t>
  </si>
  <si>
    <t>10.3 - ICMS-Desoneração Destinada ao FUNDEB - (20% de 2.3)</t>
  </si>
  <si>
    <t>10.4 - Cota-Parte IPI-Exportação Destinada ao FUNDEB - (20% de 2.4)</t>
  </si>
  <si>
    <t>10.5 - Cota-Parte ITR Destinada ao FUNDEB - (20% de 2.5)</t>
  </si>
  <si>
    <t>10.6 - Cota-Parte IPVA Destinada ao FUNDEB - (20% de 2.6)</t>
  </si>
  <si>
    <t>11 - RECEITAS RECEBIDAS DO FUNDEB</t>
  </si>
  <si>
    <t>11.1 - Transferências de Recursos do FUNDEB</t>
  </si>
  <si>
    <t>11.2 - Complemento da União ao FUNDEB</t>
  </si>
  <si>
    <t>11.3 - Receita de Aplicação Financeira dos Recursos do FUNDEB</t>
  </si>
  <si>
    <t>12 - RESULTADO LÍQUIDO DAS TRANSFERÊNCIAS DO FUNDEB (11.1 - 10)</t>
  </si>
  <si>
    <t>[SE RESULTADO LÍQUIDO DA TRANSFERÊNCIA (12) &gt; 0] = ACRÉSCIMO RESULTANTE DAS TRANSFERÊNCIAS DO FUNDEB</t>
  </si>
  <si>
    <t>[SE RESULTADO LÍQUIDO DA TRANSFERÊNCIA (12) &lt; 0] = DECRÉSCIMO RESULTANTE DAS TRANSFERÊNCIAS DO FUNDEB</t>
  </si>
  <si>
    <t>DESPESAS DO FUNDEB</t>
  </si>
  <si>
    <t>DOTAÇÃO</t>
  </si>
  <si>
    <r>
      <t>INSCRITOS EM RESTOS A PAGAR NÃO PROCESSADOS</t>
    </r>
    <r>
      <rPr>
        <b/>
        <vertAlign val="superscript"/>
        <sz val="6"/>
        <rFont val="Arial"/>
        <family val="2"/>
      </rPr>
      <t>7</t>
    </r>
  </si>
  <si>
    <t>(d)</t>
  </si>
  <si>
    <t>(e)</t>
  </si>
  <si>
    <t>(f) = (e/d)x100</t>
  </si>
  <si>
    <t>(g)</t>
  </si>
  <si>
    <t>(h) = (g/d)x100</t>
  </si>
  <si>
    <t>(i)</t>
  </si>
  <si>
    <t>13 - PAGAMENTO DOS PROFISSIONAIS DO MAGISTÉRIO</t>
  </si>
  <si>
    <t>13.1 - Com Educação Infantil</t>
  </si>
  <si>
    <t>13.2 - Com Ensino Fundamental</t>
  </si>
  <si>
    <t>14 - OUTRAS DESPESAS</t>
  </si>
  <si>
    <t>14.1 - Com Educação Infantil</t>
  </si>
  <si>
    <t>14.2 - Com Ensino Fundamental</t>
  </si>
  <si>
    <t>15 - TOTAL DAS DESPESAS DO FUNDEB (13 + 14)</t>
  </si>
  <si>
    <t>DEDUÇÃO PARA FINS DE LIMITE DO FUNDEB PARA PAGAMENTO DOS PROFISSIONAIS DO MAGISTÉRIO</t>
  </si>
  <si>
    <t>VALOR</t>
  </si>
  <si>
    <t>16 - RESTOS A PAGAR INSCRITOS NO EXERCÍCIO SEM DISPONIBILIDADE FINANCEIRA DE RECURSOS DO FUNDEB</t>
  </si>
  <si>
    <t>16.1 - FUNDEB 60%</t>
  </si>
  <si>
    <t>16.2 - FUNDEB 40%</t>
  </si>
  <si>
    <t>17 - DESPESAS CUSTEADAS COM SUPERÁVIT FINANCEIRO, DO EXERCÍCIO ANTERIOR, DO FUNDEB</t>
  </si>
  <si>
    <t>17.1 - FUNDEB 60%</t>
  </si>
  <si>
    <t>17.2 - FUNDEB 40%</t>
  </si>
  <si>
    <t>18 - TOTAL DAS DEDUÇÕES CONSIDERADAS PARA FINS DE LIMITE DO FUNDEB (16+17)</t>
  </si>
  <si>
    <t>INDICADORES DO FUNDEB</t>
  </si>
  <si>
    <t>19 - TOTAL DAS DESPESAS DO FUNDEB FINS DO LIMITE (15 - 18)</t>
  </si>
  <si>
    <r>
      <t>19.1 - Mínimo de 60%do FUNDEB NA Remuneração do Magistério</t>
    </r>
    <r>
      <rPr>
        <vertAlign val="superscript"/>
        <sz val="8"/>
        <rFont val="Arial"/>
        <family val="2"/>
      </rPr>
      <t>1</t>
    </r>
    <r>
      <rPr>
        <sz val="8"/>
        <rFont val="Arial"/>
        <family val="2"/>
      </rPr>
      <t xml:space="preserve"> (13- (16.1 +17.1))/(11)x100)%</t>
    </r>
  </si>
  <si>
    <t>19.2 - Máximo de 40% em despesas com MDE, que não Remuneração do Magistério (14- (16.2 +17.2))/(11)x100)%</t>
  </si>
  <si>
    <t>19.3 - Máximo de 5% não aplicado no Exercício (100- (19.1 + 19.2))%</t>
  </si>
  <si>
    <t>CONTROLE DA UTILIZAÇÃO DE RECURSOS NO EXERCÍCIO SUBSEQUENTE</t>
  </si>
  <si>
    <t>20 - RECURSOS RECEBIDOS DO FUNDEB EM 2019 QUE NÃO FORAM UTILIZADOS</t>
  </si>
  <si>
    <r>
      <t xml:space="preserve">21 - DESPESAS CUSTEADAS COM SALDO DO ITEM 20 ATÉ O 1º TRIMESTRE DE 2020 </t>
    </r>
    <r>
      <rPr>
        <vertAlign val="superscript"/>
        <sz val="8"/>
        <rFont val="Arial"/>
        <family val="2"/>
      </rPr>
      <t>2</t>
    </r>
  </si>
  <si>
    <t>MANUTENÇÃO E DESENVOLVIMENTO DO ENSINO - DESPESAS CUSTEADAS COM A RECEITA RESULTANTE DE IMPOSTOS E RECURSOS DO FUNDEB</t>
  </si>
  <si>
    <t>RECEITAS COM AÇÕES TÍPICAS DE MDE</t>
  </si>
  <si>
    <t>22 - IMPOSTOS E TRANSFERÊNCIAS DESTINADAS À MDE (25% de 3)</t>
  </si>
  <si>
    <t>DESPESAS COM AÇÕES TÍPICAS DE MDE</t>
  </si>
  <si>
    <t>22 - EDUCAÇÃO INFANTIL</t>
  </si>
  <si>
    <t>22.1 - Despesas Custeadas com  Recursos do FUNDEB</t>
  </si>
  <si>
    <t>22.2 - Despesas Custeadas com Outros Recursos de Impostos</t>
  </si>
  <si>
    <t>22.9 - (-) Dedução de Despesas indevidamente contabilizadas</t>
  </si>
  <si>
    <t>23 - ENSINO FUNDAMENTAL</t>
  </si>
  <si>
    <t>23.1 - Despesas Custeadas com  Recursos do FUNDEB</t>
  </si>
  <si>
    <t>23.2 - Despesas Custeadas com Outros Recursos de Impostos</t>
  </si>
  <si>
    <t>23.9 - (-) Dedução de Despesas indevidamente contabilizadas</t>
  </si>
  <si>
    <t>24 - ENSINO MÉDIO</t>
  </si>
  <si>
    <t>25 - ENSINO SUPERIOR</t>
  </si>
  <si>
    <t>26 - ENSINO PROFISSIONAL NÃO INTEGRADO AO ENSINO REGULAR</t>
  </si>
  <si>
    <t>27 - OUTRAS</t>
  </si>
  <si>
    <t>28 - TOTAL DAS DESPESAS COM AÇÕES TÍPICAS DE MANUTENÇÃO E DESENVOLVIMENTO DO ENSINO (22 + 23 + 24 + 25 + 26 + 27)</t>
  </si>
  <si>
    <t>DEDUÇÕES CONSIDERADAS PARA FINS DE LIMITE CONSTITUCIONAL</t>
  </si>
  <si>
    <t>29 - RESULTADO LÍQUIDO DAS TRANSFERÊNCIAS DO FUNDEB = (12)</t>
  </si>
  <si>
    <t>31 - DESPESAS CUSTEADAS COM O SUPERÁVIT FINANCEIRO DO FUNDEB DO EXERCÍCIO ANTERIOR</t>
  </si>
  <si>
    <t>32 - DESPESAS CUSTEADAS COM O SUPERÁVIT FINANCEIRO DE OUTROS RECURSOS DE IMPOSTOS DO EXERCÍCIO ANTERIOR</t>
  </si>
  <si>
    <r>
      <t xml:space="preserve">33 - RESTOS A PAGAR INSCRITOS NO EXERCÍCIO SEM DISPONIBILIDADE FINANCEIRA DE RECURSOS DE IMPOSTOS VINCULADAS AO ENSINO </t>
    </r>
    <r>
      <rPr>
        <vertAlign val="superscript"/>
        <sz val="8"/>
        <rFont val="Arial"/>
        <family val="2"/>
      </rPr>
      <t>4</t>
    </r>
  </si>
  <si>
    <t>34 - CANCELAMENTO, NO EXERCÍCIO, DE RESTOS A PAGAR INSCRITOS COM DISP. FINANCEIRA DE RECURSOS DE IMPOSTOS VINCULADOS AO ENSINO =(44g)</t>
  </si>
  <si>
    <r>
      <t>35 - TOTAL DAS DEDUÇÕES CONSIDERADAS PARA FINS DE LIMITE CONSTITUCIONAL (29 + 30 + 31 + 32 + 33 + 34)</t>
    </r>
    <r>
      <rPr>
        <vertAlign val="superscript"/>
        <sz val="8"/>
        <rFont val="Arial"/>
        <family val="2"/>
      </rPr>
      <t>6</t>
    </r>
  </si>
  <si>
    <r>
      <t>36 - TOTAL DAS DESPESAS PARA FINS DE LIMITES ((22 + 23) - (35))</t>
    </r>
    <r>
      <rPr>
        <vertAlign val="superscript"/>
        <sz val="8"/>
        <rFont val="Arial"/>
        <family val="2"/>
      </rPr>
      <t>6</t>
    </r>
  </si>
  <si>
    <r>
      <t>37 - PERCENTUAL DE APLICAÇÃO EM MDE SOBRE A RECEITA LÍQUIDA DE IMPOSTOS</t>
    </r>
    <r>
      <rPr>
        <vertAlign val="superscript"/>
        <sz val="8"/>
        <rFont val="Arial"/>
        <family val="2"/>
      </rPr>
      <t>6</t>
    </r>
    <r>
      <rPr>
        <sz val="8"/>
        <rFont val="Arial"/>
        <family val="2"/>
      </rPr>
      <t xml:space="preserve"> ((36) / (3) x 100% - LIMITE CONSTITUCIONAL 25%</t>
    </r>
    <r>
      <rPr>
        <vertAlign val="superscript"/>
        <sz val="8"/>
        <rFont val="Arial"/>
        <family val="2"/>
      </rPr>
      <t>5</t>
    </r>
  </si>
  <si>
    <t>OUTRAS INFORMAÇÕES PARA CONTROLE</t>
  </si>
  <si>
    <t>OUTRAS DESPESAS CUSTEADAS COM RECEITAS ADICIONAIS PARA FINANCIAMENTO DO ENSINO</t>
  </si>
  <si>
    <t>38 - DESP. CUSTEADAS COM A APLIC. FIN. DE OUTROS REC. DE IMPOSTOS</t>
  </si>
  <si>
    <t>39 - DESP. CUSTEADAS COM A CONT. SOCIAL DO SALÁRIO-EDUCAÇÃO</t>
  </si>
  <si>
    <t>40 - DESPESAS CUSTEADAS COM OPERAÇÕES DE CRÉDITO</t>
  </si>
  <si>
    <r>
      <t>41 - DESPESAS CUSTEADAS COM OUTRAS RECEITAS  PARA FINANCIAMENTO DA EDUCAÇÃO</t>
    </r>
    <r>
      <rPr>
        <vertAlign val="superscript"/>
        <sz val="8"/>
        <rFont val="Arial"/>
        <family val="2"/>
      </rPr>
      <t>6</t>
    </r>
  </si>
  <si>
    <t>42 - TOTAL DAS OUTRAS DESP. CUST. COM RECEITAS ADICIONAIS PARA</t>
  </si>
  <si>
    <t>FINANCIAMENTO DO ENSINO (38 + 39 + 40 + 41)</t>
  </si>
  <si>
    <t>43 - TOTAL DAS DESPESAS COM ENSINO (28 + 42)</t>
  </si>
  <si>
    <t>RESTOS A PAGAR INSCRITOS COM DISPONIBILIDADE FINANCEIRA DE RECURSOS DE IMPOSTOS VINCULADOS AO ENSINO</t>
  </si>
  <si>
    <t>SALDO ATÉ O BIMESTRE</t>
  </si>
  <si>
    <t>CANCELADO ATÉ O BIMESTRE</t>
  </si>
  <si>
    <t>44 - RESTOS A PAGAR DE DESPESAS COM MDE</t>
  </si>
  <si>
    <t>44.1 - Executadas com Recursos de Impostos Vinculados ao Ensino</t>
  </si>
  <si>
    <t>44.2 - Executadas com Recursos do FUNDEB</t>
  </si>
  <si>
    <t>CONTROLE DA DISPONIBILIDADE FINANCEIRA</t>
  </si>
  <si>
    <t>SALÁRIO EDUCAÇÃO</t>
  </si>
  <si>
    <t>45 - SALDO FINANCEIRO EM 31 DE DEZEMBRO DO EXERCÍCIO ANTERIOR</t>
  </si>
  <si>
    <t>46 - (+) INGRESSOS DE RECURSOS ATÉ O BIMESTRE</t>
  </si>
  <si>
    <t>47 - (-) PAGAMENTOS EFETUADOS ATÉ O BIMESTRE</t>
  </si>
  <si>
    <t>47.1 - Orçamento do Exercício</t>
  </si>
  <si>
    <t>47.2 - Restos a Pagar</t>
  </si>
  <si>
    <t>48 - (+) RECEITA DE APLICAÇÃO FINANCEIRA DOS RECURSOS ATÉ O BIMESTRE</t>
  </si>
  <si>
    <t>49- (=) DISPONIBILIDADE FINANCEIRA ATÉ O BIMESTRE</t>
  </si>
  <si>
    <t>50 - (+) Ajustes</t>
  </si>
  <si>
    <t>50.1 - (-) Retenções</t>
  </si>
  <si>
    <t>50.2 - (-) Valores a Recuperar</t>
  </si>
  <si>
    <t>50.1 - (+) Outros Valores Extraorçamentários</t>
  </si>
  <si>
    <t>50.2 - (+) Conciliação Bancária</t>
  </si>
  <si>
    <t>51 - (=) SALDO FINANCEIRO CONCILIADO</t>
  </si>
  <si>
    <t>FONTE: SGP - Sistema de Gestão Pública</t>
  </si>
  <si>
    <t>NOTAS:</t>
  </si>
  <si>
    <t xml:space="preserve">1) Limites mínimos anuais a serem cumpridos no encerramento do exercício    </t>
  </si>
  <si>
    <t>2) Art. 21, § 2º, Lei 11.494/2007: "Até 5% dos recursos recebidos à conta dos Fundos, inclusive relativos à complementação da União recebidos nos termos do § 1º do art. .6º desta Lei, poderão ser utilizados no 1º trimestre do exercício imediatamente subsequente, mediante abertura de crédito adicional.";</t>
  </si>
  <si>
    <t>3) Caput do artigo 212 da CF/1988</t>
  </si>
  <si>
    <t>4) Os valores referentes à parcela dos Restos a Pagar inscritos sem disponibilidade financeira vinculada à educação deverão ser informados somente no RREO do último bimestre do exercício.</t>
  </si>
  <si>
    <t>5) Limites mínimos anuais a serem cumpridos no encerramento do exercício, no âmbito de atuação prioritária, conforme LDB, art. 11, V.</t>
  </si>
  <si>
    <t xml:space="preserve">6) Nos cinco primeiros bimestres do exercício o acompanhamento corresponde ao total da despesa liquidada. No último bimestre do exercício, o valor corresponde ao total da despesa empenhada. </t>
  </si>
  <si>
    <t>7) Essa coluna poderá ser apresentada somente no último bimestre.</t>
  </si>
  <si>
    <t>DEMONSTRATIVO DAS RECEITAS DE OPERAÇÕES DE CRÉDITO E DESPESAS DE CAPITAL</t>
  </si>
  <si>
    <t>RREO - ANEXO 9 (LRF, art. 53, Par. 1º, Inciso I)</t>
  </si>
  <si>
    <t>RECEITAS</t>
  </si>
  <si>
    <t>SALDO NÃO REALIZADO</t>
  </si>
  <si>
    <t>( c ) = ( a - b )</t>
  </si>
  <si>
    <r>
      <t>RECEITA DE OPERAÇÕES DE CRÉDITO</t>
    </r>
    <r>
      <rPr>
        <vertAlign val="superscript"/>
        <sz val="8"/>
        <rFont val="Arial"/>
        <family val="2"/>
      </rPr>
      <t>1</t>
    </r>
    <r>
      <rPr>
        <sz val="8"/>
        <rFont val="Arial"/>
        <family val="2"/>
      </rPr>
      <t xml:space="preserve"> (I)</t>
    </r>
  </si>
  <si>
    <t>SALDO NÃO EXECUTADO</t>
  </si>
  <si>
    <t>(f) = (d - e)</t>
  </si>
  <si>
    <t>Investimento</t>
  </si>
  <si>
    <t>Inversões Financeiras</t>
  </si>
  <si>
    <t>Amortização de Dívida</t>
  </si>
  <si>
    <t>(-) Incentivos Fiscais a Contribuinte</t>
  </si>
  <si>
    <t>(-) Incentivos Fiscais a Contribuinte por Instituições Financeiras</t>
  </si>
  <si>
    <t>DESPESA DE CAPITAL LÍQUIDA (II)</t>
  </si>
  <si>
    <t>RESULTADO PARA APURAÇÃO DA REGRA DE OURO (III) = ( II - I )</t>
  </si>
  <si>
    <t>1) Operações de Crédito descritas na CF, art. 167, inciso III</t>
  </si>
  <si>
    <t>DEMONSTRATIVO DA PROJEÇÃO ATUARIAL DO REGIME PRÓPRIO DE PREVIDÊNCIA SOCIAL DOS SERVIDORES PÚBLICOS</t>
  </si>
  <si>
    <t>RREO - ANEXO 10 (LRF, art. 53, Par. 1º, inciso II)</t>
  </si>
  <si>
    <t>PLANO PREVIDÊNCIÁRIO</t>
  </si>
  <si>
    <t>EXERCÍCIO</t>
  </si>
  <si>
    <t>RECEITAS PREVIDENCIÁRIAS</t>
  </si>
  <si>
    <t>DESPESAS PREVIDENCIÁRIAS</t>
  </si>
  <si>
    <t>RESULTADO PREVIDENCIÁRIO</t>
  </si>
  <si>
    <t>SALDO FINANCEIRO DO EXERCÍCIO</t>
  </si>
  <si>
    <t>(c) = (a-b)</t>
  </si>
  <si>
    <t>(d) = ("d" Exerc.Anterior)+(c)</t>
  </si>
  <si>
    <t>FONTE: ACTUARIAL - Assessoria e Consultoria Atuarial Ltda / IPMC – Curitiba – PR – Base de Dados.</t>
  </si>
  <si>
    <t>Atuário Responsável: Luiz Cláudio Kogut – MIBA 1.308</t>
  </si>
  <si>
    <t xml:space="preserve"> 1) Projeção atuarial elaborada com base de dados de 31/12/2019 e oficialmente enviada para o Ministério da Previdência Social – MPS.</t>
  </si>
  <si>
    <t xml:space="preserve">           2)  Este demonstrativo utiliza as seguintes hipóteses:</t>
  </si>
  <si>
    <t>Data Base dos Dados da Avaliação</t>
  </si>
  <si>
    <t>Nº de Servidores Ativos</t>
  </si>
  <si>
    <t>Folha Salarial de Ativos</t>
  </si>
  <si>
    <t>Idade Média de Ativos</t>
  </si>
  <si>
    <t>46,2 anos</t>
  </si>
  <si>
    <t>Nº de Servidores Inativos</t>
  </si>
  <si>
    <t>Folha dos Inativos</t>
  </si>
  <si>
    <t>Idade Média de Inativos</t>
  </si>
  <si>
    <t>65,9 anos</t>
  </si>
  <si>
    <t>Crescimento Real de Remunerações de Ativos</t>
  </si>
  <si>
    <t>1,00% ao ano</t>
  </si>
  <si>
    <t>Crescimento Real de Proventos de Inativos</t>
  </si>
  <si>
    <t>Não considerada</t>
  </si>
  <si>
    <t>Taxa Média de Inflação</t>
  </si>
  <si>
    <t>Taxa de Crescimento do PIB</t>
  </si>
  <si>
    <t>Taxa de Juros Real</t>
  </si>
  <si>
    <t>5,85% ao ano</t>
  </si>
  <si>
    <t>Experiência de Mortalidade e Sobrevivência de Válidos e Inválidos</t>
  </si>
  <si>
    <t>IBGE 2017 separada por sexos</t>
  </si>
  <si>
    <t>Experiência de Entrada em Invalidez</t>
  </si>
  <si>
    <t>Álvaro Vindas</t>
  </si>
  <si>
    <t>Gerações Futuras ou Novos Entrados</t>
  </si>
  <si>
    <t>DEMONSTRATIVO DA RECEITA DE ALIENAÇÃO DE ATIVOS E APLICAÇÃO DOS RECURSOS</t>
  </si>
  <si>
    <t>RREO - ANEXO 11 (LRF, art. 53 Par. 1º, inciso III)</t>
  </si>
  <si>
    <t>RECEITA</t>
  </si>
  <si>
    <t xml:space="preserve"> (a - b)</t>
  </si>
  <si>
    <t>RECEITAS DE ALIENAÇÃO DE ATIVOS (I)</t>
  </si>
  <si>
    <t>ALIENAÇÃO DE ATIVOS</t>
  </si>
  <si>
    <t>Receita de Alienação de Bens Móveis</t>
  </si>
  <si>
    <t>Receita de Alienação de Bens Imóveis</t>
  </si>
  <si>
    <t>Receita de Alienação de Bens Intangíveis</t>
  </si>
  <si>
    <t>Receita de Rendimentos de Aplicações Financeiras</t>
  </si>
  <si>
    <t>TOTAL</t>
  </si>
  <si>
    <t>DESPESAS INSCRITAS EM RESTOS A PAGAR NÃO PROCESSADOS</t>
  </si>
  <si>
    <t>PAGAMENTO DE RESTO A PAGAR</t>
  </si>
  <si>
    <t>SALDO A PAGAR</t>
  </si>
  <si>
    <t>DESPESAS (APLICAÇÃO DOS RECURSOS DA ALIENAÇÃO DE ATIVOS)</t>
  </si>
  <si>
    <t>(f)</t>
  </si>
  <si>
    <t>(h) = (d - e)</t>
  </si>
  <si>
    <t>Despesas de Capital</t>
  </si>
  <si>
    <t>Investimentos</t>
  </si>
  <si>
    <t>Inversões</t>
  </si>
  <si>
    <t>Amortização Da Dívida</t>
  </si>
  <si>
    <t>Despesas Correntes dos regimes de Previdência</t>
  </si>
  <si>
    <t>Regime Geral da Previdência Social</t>
  </si>
  <si>
    <t>Regime Próprio dos Servidores Públicos</t>
  </si>
  <si>
    <t>SALDO FINANCEIRO A APLICAR</t>
  </si>
  <si>
    <t>EXERCÍCIO ANTERIOR</t>
  </si>
  <si>
    <t xml:space="preserve">DO EXERCÍCIO     </t>
  </si>
  <si>
    <t>SALDO ATUAL</t>
  </si>
  <si>
    <t>(h)</t>
  </si>
  <si>
    <t>(i) = (b) - (e+f)</t>
  </si>
  <si>
    <t>(j) = (h+i)</t>
  </si>
  <si>
    <t>1) Incluido as receitas de aplicações financeiras do período, nos termos do parágrafo único do art. 8º da Lei Complementar 101/00.</t>
  </si>
  <si>
    <t>2) Durante o exercício, somente as despesas liquidadas são consideradas executadas. No encerramento do exercício, as despesas não liquidadas inscritas em restos a pagar não processados são também consideradas executadas. Desta forma, para maior Transparência, as despesas executadas estão segregadas em:</t>
  </si>
  <si>
    <t>a) Despesas liquidadas, consideradas aquelas em que houve a entrega do material ou serviço, nos termos do art. 63 da Lei 4.320/64;</t>
  </si>
  <si>
    <t>b) Despesas empenhadas mas não liquidadas, inscritas em restos a pagar não processados, consideradas liquidadas no encerramento do exercício, por força do art. 35, inciso II da Lei 4.320/64.</t>
  </si>
  <si>
    <t>PREFEITURA MUNICIPAL DE CURITIBA</t>
  </si>
  <si>
    <t>DEMONSTRATIVO DA RECEITA DE IMPOSTOS E DAS DESPESAS PRÓPRIAS COM SAÚDE</t>
  </si>
  <si>
    <t>RREO - ANEXO 12 (LC 141/2012, art. 35))</t>
  </si>
  <si>
    <t>(b / a) * 100</t>
  </si>
  <si>
    <t>RECEITAS DE IMPOSTOS LÍQUIDAS (I)</t>
  </si>
  <si>
    <t>Receita Resultante do Imposto Predial e Territorial Urbano - IPTU</t>
  </si>
  <si>
    <t>Multas, Juros de Mora, Divida Ativa e Outros Encargos do IPTU</t>
  </si>
  <si>
    <t>Receita Resultante do Imposto sobre Transmissão Inter Vivos - ITBI</t>
  </si>
  <si>
    <t>Multas, Juros de Mora, Divida Ativa e Outros Encargos do ITBI</t>
  </si>
  <si>
    <t>Receita Resultante do Imposto sobre Serviços de Qualquer Natureza - ISS</t>
  </si>
  <si>
    <t>Multas, Juros de Mora, Divida Ativa e Outros Encargos do ISS</t>
  </si>
  <si>
    <t>Receita Resultante do Imp. sobre a Renda e Proventos de Qualquer Natureza Retido na Fonte – IRRF</t>
  </si>
  <si>
    <t>RECEITA DE TRANSFERÊNCIAS CONSTITUCIONAIS E LEGAIS (II)</t>
  </si>
  <si>
    <t>Cota-Parte FPM</t>
  </si>
  <si>
    <t>Cota-Parte ITR</t>
  </si>
  <si>
    <t>Cota-Parte IPVA</t>
  </si>
  <si>
    <t>Cota-Parte ICMS</t>
  </si>
  <si>
    <t>Cota-Parte IPI-Exportação</t>
  </si>
  <si>
    <t>Compensações Financeiras Provenientes de Impostos e Transferências Constitucionais</t>
  </si>
  <si>
    <t>Desoneração ICMS (LC 87/96)</t>
  </si>
  <si>
    <t>Outras</t>
  </si>
  <si>
    <t>TOTAL DAS RECEITAS PARA APURAÇÃO DA APLICAÇÃO EM AÇÕES E SERVIÇOS PÚBLICOS DE SAÚDE (III) = I + II</t>
  </si>
  <si>
    <t>DESPESAS COM AÇÕES E SERVIÇOS PÚBLICOS DE SAÚDE (ASPS) – POR SUBFUNÇÃO E CATEGORIA ECONÔMICA</t>
  </si>
  <si>
    <t>(c)</t>
  </si>
  <si>
    <t>(d / c) x 100</t>
  </si>
  <si>
    <t>(e / c) x 100</t>
  </si>
  <si>
    <t>(f / c) x 100</t>
  </si>
  <si>
    <t>ATENÇÃO BÁSICA (IV)</t>
  </si>
  <si>
    <t>Despesa Corrente</t>
  </si>
  <si>
    <t>Despesa de Capital</t>
  </si>
  <si>
    <t>ASSISTÊNCIA HOSPITALAR E AMBULATORIAL (V)</t>
  </si>
  <si>
    <t>SUPORTE PROFILÁTICO E TERAPÊUTICO (VI)</t>
  </si>
  <si>
    <t>VIGILÂNCIA SANITÁRIA (VII)</t>
  </si>
  <si>
    <t>VIGILÂNCIA EPIDEMIOLÓGICA (VIII)</t>
  </si>
  <si>
    <t>ALIMENTAÇÃO E NUTRIÇÃO (IX)</t>
  </si>
  <si>
    <t>OUTRAS SUBFUNÇÕES (X)</t>
  </si>
  <si>
    <t>TOTAL (XI) = (IV + V + VI + VII + VIII + IX + X)</t>
  </si>
  <si>
    <t>APURAÇÃO DO CUMPRIMENTO DO LIMITE MÍNIMO PARA APLICAÇÃO EM ASPS</t>
  </si>
  <si>
    <t>Total das Despesas com ASPS (XII) = (XI)</t>
  </si>
  <si>
    <t>(-) Restos a Pagar Não Processados Inscritos Indevidamente no Exercício sem Disponibilidade Financeira (XIII)</t>
  </si>
  <si>
    <t>(-) Despesas Custeadas com Recursos Vinculados à Parcela do Percentual Mínimo que não foi Aplicada em ASPS em Exercícios Anteriores (XIV)</t>
  </si>
  <si>
    <t>(-) Despesas Custeadas com Disponibilidade de Caixa Vinculada aos Restos a Pagar Cancelados (XV)</t>
  </si>
  <si>
    <t>(=) VALOR APLICADO EM ASPS (XVI) = (XII - XIII - XIV - XV)</t>
  </si>
  <si>
    <t>Despesa Mínima a ser Aplicada em ASPS (XVII) = (III) x 15% (LC 141/2012)</t>
  </si>
  <si>
    <t>Despesa Mínima a ser Aplicada em ASPS (XVII) = (III) x % (Lei Orgânica Municipal)</t>
  </si>
  <si>
    <r>
      <t>Diferença entre o Valor Aplicado e a Despesa Mínima a ser Aplicada (XVIII) = (XVI (d ou e) - XVII)</t>
    </r>
    <r>
      <rPr>
        <vertAlign val="superscript"/>
        <sz val="8"/>
        <rFont val="Arial"/>
        <family val="2"/>
      </rPr>
      <t>1</t>
    </r>
  </si>
  <si>
    <t>Limite não Cumprido (XIX) = (XVIII) (Quando valor for inferior a zero)</t>
  </si>
  <si>
    <t>PERCENTUAL DA RECEITA DE IMPOSTOS E TRANSFERÊNCIAS CONSTITUCIONAIS E LEGAIS APLICADO EM ASPS (XVI / III)*100 (mínimo de 15% conforme LC n° 141/2012 ou % da Lei Orgânica Municipal)</t>
  </si>
  <si>
    <t>CONTROLE DO VALOR REFERENTE AO PERCENTUAL MÍNIMO NÃO CUMPRIDO EM EXERCÍCIOS ANTERIORES PARA FINS DE APLICAÇÃO DOS RECURSOS VINCULADOS CONFORME ARTIGOS 25 E 26 DA LC 141/2012</t>
  </si>
  <si>
    <t>LIMITE NÃO CUMPRIDO</t>
  </si>
  <si>
    <t xml:space="preserve">Saldo Inicial </t>
  </si>
  <si>
    <t>Despesas Custeadas no Exercício de Referência</t>
  </si>
  <si>
    <t xml:space="preserve">Saldo Final </t>
  </si>
  <si>
    <t>(no exercicio atual)</t>
  </si>
  <si>
    <t>Empenhadas</t>
  </si>
  <si>
    <t>Liquidadas</t>
  </si>
  <si>
    <t>Pagas</t>
  </si>
  <si>
    <r>
      <t>(não aplicado)</t>
    </r>
    <r>
      <rPr>
        <b/>
        <vertAlign val="superscript"/>
        <sz val="8"/>
        <rFont val="Arial"/>
        <family val="2"/>
      </rPr>
      <t>1</t>
    </r>
  </si>
  <si>
    <t>(j)</t>
  </si>
  <si>
    <t>(k)</t>
  </si>
  <si>
    <t>(l) = (h - (i ou j))</t>
  </si>
  <si>
    <t>Diferença de limite não cumprido em 2020 (saldo final = XIXd)</t>
  </si>
  <si>
    <t>Diferença de limite não cumprido em 2019 (saldo inicial igual ao saldo final do demonstrativo do exercício anterior)</t>
  </si>
  <si>
    <t>Diferença de limite não cumprido em Exercícios Anteriores (saldo inicial igual ao saldo final do demonstrativo do exercício anterior)</t>
  </si>
  <si>
    <t>TOTAL DA DIFERENÇA DE LIMITE NÃO CUMPRIDO EM EXERCÍCIOS ANTERIORES (XX)</t>
  </si>
  <si>
    <t>EXECUÇÃO DE RESTOS A PAGAR</t>
  </si>
  <si>
    <r>
      <t>EXERCÍCIO DO EMPENHO</t>
    </r>
    <r>
      <rPr>
        <b/>
        <vertAlign val="superscript"/>
        <sz val="8"/>
        <rFont val="Arial"/>
        <family val="2"/>
      </rPr>
      <t>2</t>
    </r>
  </si>
  <si>
    <t>Valor Mínimo para aplicação em ASPS</t>
  </si>
  <si>
    <t>Valor aplicado em ASPS no exercício</t>
  </si>
  <si>
    <t>Valor aplicado além do limite mínimo</t>
  </si>
  <si>
    <t>Total inscrito em RP no exercício</t>
  </si>
  <si>
    <t>RPNP Inscritos Indevidamente no Exercício sem Disponibilidade Financeira</t>
  </si>
  <si>
    <t>Valor inscrito em RP considerado no Limite</t>
  </si>
  <si>
    <t>Total de RP pagos</t>
  </si>
  <si>
    <t>Total de RP a pagar</t>
  </si>
  <si>
    <t>Total de RP cancelados ou prescritos</t>
  </si>
  <si>
    <t>Diferença entre o valor aplicado além do limite e o total de RP cancelados</t>
  </si>
  <si>
    <t>(m)</t>
  </si>
  <si>
    <t>(n)</t>
  </si>
  <si>
    <t>(o) = (n - m), se &lt; 0, então (o) = 0</t>
  </si>
  <si>
    <t>(p)</t>
  </si>
  <si>
    <t>(q) = (XIIId)</t>
  </si>
  <si>
    <t>(r) = (p - (o + q)) se &lt; 0, então (r) = (0)</t>
  </si>
  <si>
    <t>(s)</t>
  </si>
  <si>
    <t>(t)</t>
  </si>
  <si>
    <t>(u)</t>
  </si>
  <si>
    <t>(v) = ((o + q) - u))</t>
  </si>
  <si>
    <t>Empenhos de 2020 (regra nova)</t>
  </si>
  <si>
    <t>Empenhos de 2019 (regra nova)</t>
  </si>
  <si>
    <t>Empenhos de 2018</t>
  </si>
  <si>
    <t>Empenhos de 2017</t>
  </si>
  <si>
    <t>Empenhos de 2016 e anteriores</t>
  </si>
  <si>
    <t>TOTAL DOS RESTOS A PAGAR CANCELADOS OU PRESCRITOS ATÉ O FINAL DO EXERCÍCIO ATUAL QUE AFETARAM O CUMPRIMENTO DO LIMITE (XXI) (soma dos saldos negativos da coluna "v")</t>
  </si>
  <si>
    <t>TOTAL DOS RESTOS A PAGAR CANCELADOS OU PRESCRITOS ATÉ O FINAL DO EXERCÍCIO ANTERIOR QUE AFETARAM O CUMPRIMENTO DO LIMITE (XXII) (valor informado no demonstrativo do exercício anterior)</t>
  </si>
  <si>
    <t>TOTAL DOS RESTOS A PAGAR CANCELADOS OU PRESCRITOS NO EXERCÍCIO ATUAL QUE AFETARAM O CUMPRIMENTO DO LIMITE (XXIII) = (XXI - XXII) (Artigo 24 § 1º e 2º da LC 141/2012)</t>
  </si>
  <si>
    <t>CONTROLE DE RESTOS A PAGAR CANCELADOS OU PRESCRITOS CONSIDERADOS PARA FINS DE APLICAÇÃO DA DISPONIBILIDADE DE CAIXA CONFORME ARTIGO 24§ 1º e 2º DA LC 141/2012</t>
  </si>
  <si>
    <t>RESTOS A PAGAR CANCELADOS OU PRESCRITOS</t>
  </si>
  <si>
    <t>(w)</t>
  </si>
  <si>
    <t>(x)</t>
  </si>
  <si>
    <t>(y)</t>
  </si>
  <si>
    <t>(z)</t>
  </si>
  <si>
    <t>(aa) = (w - (x ou y))</t>
  </si>
  <si>
    <t>Restos a pagar cancelados ou prescritos em 2020 a serem compensados (XXIV) (saldo inicial = XXIII)</t>
  </si>
  <si>
    <t>Restos a pagar cancelados ou prescritos em 2019 a serem compensados (XXV) (saldo inicial igual ao saldo final do demonstrativo do exercício anterior)</t>
  </si>
  <si>
    <t>Restos a pagar cancelados ou prescritos em exercícios anteriores a serem compensados (XXVI) (saldo inicial igual ao saldo final do demonstrativo do exercício anterior)</t>
  </si>
  <si>
    <t>TOTAL DE RESTOS A PAGAR CANCELADOS OU PRESCRITOS A COMPENSAR (XXVII)</t>
  </si>
  <si>
    <t>RECEITAS ADICIONAIS PARA O FINANCIAMENTO DA SAÚDE NÃO COMPUTADAS NO CÁLCULO DO MÍNIMO</t>
  </si>
  <si>
    <t>(b / a)</t>
  </si>
  <si>
    <t>RECEITAS DE TRANSFERÊNCIAS PARA A SAÚDE (XXVIII)</t>
  </si>
  <si>
    <t>Provenientes da União</t>
  </si>
  <si>
    <t>Provenientes dos Estados</t>
  </si>
  <si>
    <t>Provenientes de Outros Municípios</t>
  </si>
  <si>
    <t>RECEITA DE OPERAÇÕES DE CRÉDITO INTERNAS E EXTERNAS VINCULADAS A SAÚDE (XXIX)</t>
  </si>
  <si>
    <t>OUTRAS RECEITAS (XXX)</t>
  </si>
  <si>
    <t>TOTAL DE RECEITAS ADICIONAIS PARA FINANCIAMENTO DA SAÚDE (XXXI) = (XXVIII + XXIX + XXX)</t>
  </si>
  <si>
    <t>DESPESAS COM SAUDE POR SUBFUNÇÕES E CATEGORIA ECONÔMICA NÃO COMPUTADAS NO CÁLCULO DO MÍNIMO</t>
  </si>
  <si>
    <t>ATENÇÃO BÁSICA (XXXII)</t>
  </si>
  <si>
    <t>ASSISTÊNCIA HOSPITALAR E AMBULATORIAL (XXXIII)</t>
  </si>
  <si>
    <t>SUPORTE PROFILÁTICO E TERAPÊUTICO (XXXIV)</t>
  </si>
  <si>
    <t>VIGILÂNCIA SANITÁRIA (XXXV)</t>
  </si>
  <si>
    <t>VIGILÂNCIA EPIDEMIOLÓGICA (XXXVI)</t>
  </si>
  <si>
    <t>ALIMENTAÇÃO E NUTRIÇÃO (XXXVII)</t>
  </si>
  <si>
    <t>OUTRAS SUBFUNÇÕES (XXXVIII)</t>
  </si>
  <si>
    <t>TOTAL DAS DESPESAS NÃO COMPUTADAS NO CÁLCULO DO MÍNIMO (XXXIX) = (XXXII + XXXIII + XXXIV + XXXV + XXXVI + XXXVII + XXXVIII)</t>
  </si>
  <si>
    <t>DESPESAS TOTAIS COM SAÚDE EXECUTADAS COM RECURSOS PRÓPRIOS E COM RECURSOS TRANSFERIDOS DE OUTROS ENTES</t>
  </si>
  <si>
    <t>ATENÇÃO BÁSICA (XL) = (IV + XXXII)</t>
  </si>
  <si>
    <t>ASSISTÊNCIA HOSPITALAR E AMBULATORIAL (XLI) = (V + XXXIII)</t>
  </si>
  <si>
    <t>SUPORTE PROFILÁTICO E TERAPÊUTICO (XLII) = (VI + XXXIV)</t>
  </si>
  <si>
    <t>VIGILÂNCIA SANITÁRIA (XLIII) = (VII + XXXV)</t>
  </si>
  <si>
    <t>VIGILÂNCIA EPIDEMIOLÓGICA (XLIV) = (VIII + XXXVI)</t>
  </si>
  <si>
    <t>ALIMENTAÇÃO E NUTRIÇÃO (XLV) = (XIX + XXXVII)</t>
  </si>
  <si>
    <t>OUTRAS SUBFUNÇÕES (XLVI) = (X + XXXVIII)</t>
  </si>
  <si>
    <t>TOTAL DAS DESPESAS COM SAÚDE (XLVII) = (XI + XXXIX)</t>
  </si>
  <si>
    <r>
      <t>(-) Despesas executadas com recursos provenientes das transferências de recursos de outros entes</t>
    </r>
    <r>
      <rPr>
        <b/>
        <vertAlign val="superscript"/>
        <sz val="8"/>
        <rFont val="Arial"/>
        <family val="2"/>
      </rPr>
      <t>3</t>
    </r>
  </si>
  <si>
    <t>TOTAL DAS DESPESAS EXECUTADAS COM RECURSOS PRÓPRIOS (XLVIII)</t>
  </si>
  <si>
    <t>NOTA: (1) Nos cinco primeiros bimestres do exercício, o acompanhamento será feito com base na despesas liquidada. No último bimestre do exercício, o valor deverá corresponder ao total da despesa empenhada.</t>
  </si>
  <si>
    <t>(2)  Até o exercício de 2018, o controle da execução de restos a pagar considerava apenas os valores dos restos a pagar não processados (regra antiga). A partir do exercício de 2019, o controle da execução dos restos a pagar considera os restos a Pagar processados e não processados (regra nova).</t>
  </si>
  <si>
    <t>(3) Essas despesas são consideradas executadas pelo ente transferidor.</t>
  </si>
  <si>
    <t>(4) Estão incluídas nas transferências provenientes da União as transferências da Receita de Ajuda Financeiras aos Municipios - AFM que foram aplicadas no combate a COVID-19.</t>
  </si>
  <si>
    <t>Inscrição</t>
  </si>
  <si>
    <t>DEMONSTRATIVO DAS PARCERIAS PÚBLICO-PRIVADAS</t>
  </si>
  <si>
    <t>RREO - ANEXO 13 (Lei nº 11.079, de 30/12/2004, arts. 22, 15 e 28)</t>
  </si>
  <si>
    <t>IMPACTOS DAS CONTRATAÇÕES DE PPP</t>
  </si>
  <si>
    <t xml:space="preserve">SALDO TOTAL EM 31 DE </t>
  </si>
  <si>
    <t>REGISTROS EFETUADOS EM</t>
  </si>
  <si>
    <t>SALDO TOTAL</t>
  </si>
  <si>
    <t>No bimestre</t>
  </si>
  <si>
    <t>(c) = (a + b)</t>
  </si>
  <si>
    <t>TOTAL DE ATIVOS</t>
  </si>
  <si>
    <t>Ativos Constituidos pela SPE</t>
  </si>
  <si>
    <t>TOTAL DE PASSIVOS (I)</t>
  </si>
  <si>
    <t>Obrigações decorrentes de Ativos Constituídos pela SPE</t>
  </si>
  <si>
    <t>Provisões de PPP</t>
  </si>
  <si>
    <t>outros Passivos</t>
  </si>
  <si>
    <t>ATOS POTENCIAIS PASSIVOS</t>
  </si>
  <si>
    <t>Obrigações Contratuais</t>
  </si>
  <si>
    <t>Riscos não Provisionados</t>
  </si>
  <si>
    <t>Garantias Concedidas</t>
  </si>
  <si>
    <t>Outros Passivos Contingentes</t>
  </si>
  <si>
    <t>DESPESAS DE PPP</t>
  </si>
  <si>
    <t>Do Ente Federado (I)</t>
  </si>
  <si>
    <t>Das Estatais Não-Dependentes (II)</t>
  </si>
  <si>
    <t>TOTAL DAS DESPESAS DE PPP (III) = (I + II)</t>
  </si>
  <si>
    <t>RECEITA CORRENTE LÍQUIDA (RCL) (IV)</t>
  </si>
  <si>
    <t>TOTAL DAS DESPESAS CONSIDERADAS PARA O LIMITE (I)</t>
  </si>
  <si>
    <t>TOTAL DAS DESPESAS CONSIDERADAS PARA O LIMITE / RCL (%) (V) = (I / IV)</t>
  </si>
  <si>
    <t>Fonte: Sistema de Gestão Pública.</t>
  </si>
  <si>
    <t>Nota:</t>
  </si>
  <si>
    <t>1) Na projeção da RCL para os exercícios de 2021 a 2030, foi utilizado o fator de 1,0027265512, sendo obtido pela geométrica da taxa de crescimento real do PIB nacional nos últimos oito anos divulgada pela Secretaria do Tesouro Nacional no Manual de Instrução de Pleitos, aplicável aos procedimentos para contratação de operações de crédito de Estados, Distrito Federal e Municípios (art. 8º da Portaria STN nº 396, de 2 de julho de 2009).</t>
  </si>
  <si>
    <t>ANO</t>
  </si>
  <si>
    <t>Crescimento do PIB</t>
  </si>
  <si>
    <t>Média Geométrica</t>
  </si>
  <si>
    <t>Fonte: IBGE e MIP (Nov de 2020)</t>
  </si>
  <si>
    <t>DEMONSTRATIVO SIMPLIFICADO DO RELATÓRIO RESUMIDO DA EXECUÇÃO ORÇAMENTÁRIA</t>
  </si>
  <si>
    <t>RREO - ANEXO 14 (LRF, art. 48)</t>
  </si>
  <si>
    <t>Previsão Inicial</t>
  </si>
  <si>
    <t>Receitas Realizadas</t>
  </si>
  <si>
    <t>Déficit Orçamentário</t>
  </si>
  <si>
    <t>Saldos de Exercícios Anteriores (Utilizado para Créditos Adicionais)</t>
  </si>
  <si>
    <t>Dotação Inicial</t>
  </si>
  <si>
    <t>Despesas Empenhadas</t>
  </si>
  <si>
    <t>Despesas Liquidadas</t>
  </si>
  <si>
    <t>Despesas Pagas</t>
  </si>
  <si>
    <t>Superávit Orçamentário</t>
  </si>
  <si>
    <t>DESPESA POR FUNÇÃO/SUBFUNÇÃO</t>
  </si>
  <si>
    <t>RECEITA CORRENTE LÍQUIDA - RCL</t>
  </si>
  <si>
    <t>Receita Corrente Líquida</t>
  </si>
  <si>
    <t xml:space="preserve">Receita Corrente Líquida Ajustada para Cálculo dos Limites de Endividamento </t>
  </si>
  <si>
    <t xml:space="preserve">Receita Corrente Líquida Ajustada para Cálculo dos Limites da Despesa com Pessoal </t>
  </si>
  <si>
    <t>RECEITAS E DESPESAS DO REGIME PRÓPRIO DE PREVIDÊNCIA DOS SERVIDORES</t>
  </si>
  <si>
    <t>Regime Próprio de Previdência dos Servidores -PLANO PREVIDENCIÁRIO</t>
  </si>
  <si>
    <t>Receitas Previdenciárias Realizadas</t>
  </si>
  <si>
    <t xml:space="preserve">Despesas Previdenciárias Empenhada </t>
  </si>
  <si>
    <t>Despesas Previdenciárias Liquidadas</t>
  </si>
  <si>
    <t>Resultado Previdenciárioas (III - IV)</t>
  </si>
  <si>
    <t>Regime Próprio de Previdência dos Servidores -PLANO FINANCEIRO</t>
  </si>
  <si>
    <t>RESULTADO NOMINAL E PRIMÁRIO</t>
  </si>
  <si>
    <t>Meta Fixada no Anexo de Metas Fiscais da LDO</t>
  </si>
  <si>
    <t>Resultado Apurado Até o Bimestre</t>
  </si>
  <si>
    <t>% em Relação à Meta</t>
  </si>
  <si>
    <t>(b/a)</t>
  </si>
  <si>
    <t>Resultado Nominal</t>
  </si>
  <si>
    <t>Resultado Primário</t>
  </si>
  <si>
    <t>MOVIMENTAÇÃO  DOS RESTOS A PAGAR</t>
  </si>
  <si>
    <t>Cancelamento Até o Bimestre</t>
  </si>
  <si>
    <t>Pagamento Até o Bimestre</t>
  </si>
  <si>
    <t>POR PODER</t>
  </si>
  <si>
    <t>Poder Executivo</t>
  </si>
  <si>
    <t>Poder Legislativo</t>
  </si>
  <si>
    <t>DESPESAS COM MANUTENÇÃO E DESENVOLVIMENTO DO ENSINO - MDE</t>
  </si>
  <si>
    <t>Valor Apurado Até o Bimestre</t>
  </si>
  <si>
    <t>Limites Constitucionais Anuais</t>
  </si>
  <si>
    <t>% Mínimo a Aplicar no Exercício</t>
  </si>
  <si>
    <t>% Aplicado Até o Bimestre</t>
  </si>
  <si>
    <t>Mínimo Anual de 25% das Receitas de Impostos na Manutenção e Desenvolvimento do Ensino - MDE</t>
  </si>
  <si>
    <t>Mínimo Anual de 60% do FUNDEB na Rem. do Magistério com Ens. Fundamental e Médio</t>
  </si>
  <si>
    <t>Mínimo Anual de 60% do FUNDEB na Rem. do Magistério com Ed. Infantil e Ens. Fundamental</t>
  </si>
  <si>
    <t>Complementação da União ao FUNDEB</t>
  </si>
  <si>
    <t>RECEITAS DE OPERAÇÕES DE CRÉDITO E DESPESAS DE CAPITAL</t>
  </si>
  <si>
    <t>Saldo a Realizar</t>
  </si>
  <si>
    <t>Receita de Operações de Crédito</t>
  </si>
  <si>
    <t>Despesas de Capital Líquida</t>
  </si>
  <si>
    <t>PROJEÇÃO ATUARIAL DOS REGIMES DE PREVIDÊNCIAS</t>
  </si>
  <si>
    <t>Exercício</t>
  </si>
  <si>
    <t>10º Exercício</t>
  </si>
  <si>
    <t>20º Exercício</t>
  </si>
  <si>
    <t>35º Exercício</t>
  </si>
  <si>
    <t>Plano Previdenciário</t>
  </si>
  <si>
    <t>Receitas Previdenciárias (IV)</t>
  </si>
  <si>
    <t>Despesas Previdenciárias (V)</t>
  </si>
  <si>
    <t>Resultado Previdenciário (IV - V)</t>
  </si>
  <si>
    <t>Plano Financeiro</t>
  </si>
  <si>
    <t>RECEITA DA ALIENAÇÃO DE ATIVOS E APLICAÇÃO DOS RECURSOS</t>
  </si>
  <si>
    <t>Receita de Capital Resultantes da Alienação de Ativos</t>
  </si>
  <si>
    <t>Aplicação dos Recursos da Alienação de Ativos</t>
  </si>
  <si>
    <t>DESPESAS COM AÇÕES E SERVIÇOS PÚBLICOS DE SAÚDE</t>
  </si>
  <si>
    <t>Despesas com Ações e Serviços Públicos de Saúde executadas com recursos de impostos</t>
  </si>
  <si>
    <t>Inscritas em Restos a Pagar Não-Processados</t>
  </si>
  <si>
    <t>DESPESAS DE CARATER CONTINUADO DERIVADAS DE PPP CONTRATADAS</t>
  </si>
  <si>
    <t>VALOR APURADO NO EXERCÍCIO CORRENTE</t>
  </si>
  <si>
    <t>Total das Despesas/RCL (%)</t>
  </si>
  <si>
    <t>JAN a DEZ  / 2020</t>
  </si>
  <si>
    <t>JANEIRO A DEZEMBRO 2020 - BIMESTRE NOVEMBRO - DEZEMBRO</t>
  </si>
  <si>
    <t>Prefeito: RAFAEL VALDOMIRO GRECA DE MACEDO</t>
  </si>
  <si>
    <t>Sec. Mun. de Finanças: VITOR ACIR PUPPI STANISLAWCZUK</t>
  </si>
  <si>
    <t>Contador: CLAUDINEI NOGUEIRA - CRC Nº 042.556/O-2</t>
  </si>
  <si>
    <t>Controle Interno: IARA MARIA STURMER GAUER</t>
  </si>
  <si>
    <t>META FIXADA NO ANEXO DE METAS FISCAIS DA LDO P/ O EXERCÍCIO DE 2020</t>
  </si>
  <si>
    <t>Até o Bimestre / 2020</t>
  </si>
  <si>
    <t>Até o Bimestre / 2019</t>
  </si>
  <si>
    <t>Em  2020</t>
  </si>
  <si>
    <t>Em  2019</t>
  </si>
  <si>
    <t>PREVISÃO ATUALIZADA 2020</t>
  </si>
  <si>
    <t>NOTA: 1) Até Abril de 2011 foram excluídos do cálculo da Receita Corrente Líquida as Receitas de Transferências Voluntárias, de recursos de transferência do Sistema Único de Saúde, dos Royalties de Compensações Financeiras, de Convênios e do Salário Educação/FNDE, conforme Acórdão n° 1.509 - TCE-PR, de 05 de outubro de 2006 e Acórdão nº 870 - TCE-PR, de 12 de julho de 2007.</t>
  </si>
  <si>
    <t>NOTA: 1) A partir de Maio de 2011 até Agosto de 2011 foram excluídos do cálculo da Receita Corrente Líquida somente as Receitas de Transferências de Convênios, conforme Instrução Normativa n° 56 - TCE-PR, de 02 de junho de 2011.</t>
  </si>
  <si>
    <t>1) Foram excluídos do cálculo da Receita Corrente Líquida as receitas elencadas na Instrução Normativa n° 59 - TCE-PR, de 25 de agosto de 2011.</t>
  </si>
  <si>
    <t>2) Não estão consideradas, para fins de apuração da Receita Corrente Líquida, as receitas intra-orçamentárias, conforme parágrafo 3º do artigo 2º da Lei Complementar nº 101, de 4 de maio de 2000 e Portaria n° 389 - STN, de 14 de junho de 2018.</t>
  </si>
  <si>
    <t>JANEIRO/2020 À DEZEMBRO/2020</t>
  </si>
  <si>
    <t>JAN/20</t>
  </si>
  <si>
    <t>FEV/20</t>
  </si>
  <si>
    <t>MAR/20</t>
  </si>
  <si>
    <t>ABR/20</t>
  </si>
  <si>
    <t>MAI/20</t>
  </si>
  <si>
    <t>JUN/20</t>
  </si>
  <si>
    <t>JUL/20</t>
  </si>
  <si>
    <t>DEZ/20</t>
  </si>
  <si>
    <t>SET/20</t>
  </si>
  <si>
    <t>OUT/20</t>
  </si>
  <si>
    <t>NOV/20</t>
  </si>
  <si>
    <t>AGO/20</t>
  </si>
  <si>
    <t>Em 31 Dez 2019</t>
  </si>
  <si>
    <t>Em 31 Dez 2020</t>
  </si>
  <si>
    <t>Em 31 de Dezembro de 2019</t>
  </si>
  <si>
    <t>* DESPESAS EMPENHADAS</t>
  </si>
  <si>
    <t>30 - COMPLEMENTAÇÃO DA UNIÃO AO FUNDEB</t>
  </si>
  <si>
    <t>-</t>
  </si>
  <si>
    <t>Para acompanhamento bimestral o percentual executado pela despesa liquidada corresponde ao valor de:</t>
  </si>
  <si>
    <t>2019 A 2094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</si>
</sst>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R$&quot;* #,##0.00_-;\-&quot;R$&quot;* #,##0.00_-;_-&quot;R$&quot;* &quot;-&quot;??_-;_-@_-"/>
    <numFmt numFmtId="43" formatCode="_-* #,##0.00_-;\-* #,##0.00_-;_-* &quot;-&quot;??_-;_-@_-"/>
    <numFmt numFmtId="164" formatCode="_(* #,##0.00_);_(* \(#,##0.00\);_(* &quot;-&quot;??_);_(@_)"/>
    <numFmt numFmtId="165" formatCode="&quot;R$ &quot;#,##0.00_);[Red]\(&quot;R$ &quot;#,##0.00\)"/>
    <numFmt numFmtId="166" formatCode="_(* #,##0.00_);_(* \(#,##0.00\);_(* &quot;-&quot;_);_(@_)"/>
    <numFmt numFmtId="167" formatCode="_(* #,##0_);_(* \(#,##0\);_(* &quot;-&quot;_);_(@_)"/>
    <numFmt numFmtId="168" formatCode="00"/>
    <numFmt numFmtId="169" formatCode="00000"/>
    <numFmt numFmtId="170" formatCode="#,##0.00_ ;\-#,##0.00\ "/>
    <numFmt numFmtId="171" formatCode="0.0000000000"/>
  </numFmts>
  <fonts count="48">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b/>
      <sz val="8"/>
      <color rgb="FFFF0000"/>
      <name val="Arial"/>
      <family val="2"/>
    </font>
    <font>
      <sz val="8"/>
      <color theme="1"/>
      <name val="Arial"/>
      <family val="2"/>
    </font>
    <font>
      <i/>
      <sz val="8"/>
      <name val="Arial"/>
      <family val="2"/>
    </font>
    <font>
      <b/>
      <i/>
      <sz val="8"/>
      <name val="Arial"/>
      <family val="2"/>
    </font>
    <font>
      <b/>
      <sz val="7"/>
      <name val="Arial"/>
      <family val="2"/>
    </font>
    <font>
      <b/>
      <sz val="10"/>
      <color indexed="10"/>
      <name val="Arial"/>
      <family val="2"/>
    </font>
    <font>
      <b/>
      <sz val="10"/>
      <name val="Arial"/>
      <family val="2"/>
    </font>
    <font>
      <b/>
      <sz val="8"/>
      <color theme="1"/>
      <name val="Arial"/>
      <family val="2"/>
    </font>
    <font>
      <b/>
      <vertAlign val="superscript"/>
      <sz val="8"/>
      <name val="Arial"/>
      <family val="2"/>
    </font>
    <font>
      <sz val="7.5"/>
      <name val="Arial"/>
      <family val="2"/>
    </font>
    <font>
      <sz val="7.5"/>
      <color theme="0"/>
      <name val="Arial"/>
      <family val="2"/>
    </font>
    <font>
      <b/>
      <sz val="8"/>
      <color theme="0"/>
      <name val="Arial"/>
      <family val="2"/>
    </font>
    <font>
      <sz val="8"/>
      <color theme="0"/>
      <name val="Arial"/>
      <family val="2"/>
    </font>
    <font>
      <b/>
      <sz val="7.5"/>
      <name val="Arial"/>
      <family val="2"/>
    </font>
    <font>
      <vertAlign val="superscript"/>
      <sz val="8"/>
      <name val="Arial"/>
      <family val="2"/>
    </font>
    <font>
      <b/>
      <vertAlign val="superscript"/>
      <sz val="7"/>
      <name val="Arial"/>
      <family val="2"/>
    </font>
    <font>
      <b/>
      <sz val="6"/>
      <name val="Arial"/>
      <family val="2"/>
    </font>
    <font>
      <b/>
      <sz val="9"/>
      <color theme="1"/>
      <name val="Arial"/>
      <family val="2"/>
    </font>
    <font>
      <sz val="8"/>
      <color rgb="FFFF0000"/>
      <name val="Arial"/>
      <family val="2"/>
    </font>
    <font>
      <b/>
      <vertAlign val="superscript"/>
      <sz val="6"/>
      <name val="Arial"/>
      <family val="2"/>
    </font>
    <font>
      <sz val="7"/>
      <color indexed="8"/>
      <name val="Arial"/>
      <family val="2"/>
    </font>
    <font>
      <sz val="7"/>
      <name val="Arial"/>
      <family val="2"/>
    </font>
    <font>
      <b/>
      <sz val="8"/>
      <color indexed="10"/>
      <name val="Arial"/>
      <family val="2"/>
    </font>
    <font>
      <b/>
      <sz val="8"/>
      <color theme="0" tint="-0.14999847407452621"/>
      <name val="Arial"/>
      <family val="2"/>
    </font>
    <font>
      <b/>
      <sz val="2"/>
      <color indexed="10"/>
      <name val="Arial"/>
      <family val="2"/>
    </font>
    <font>
      <sz val="9"/>
      <color theme="1"/>
      <name val="Arial"/>
      <family val="2"/>
    </font>
    <font>
      <b/>
      <sz val="9"/>
      <color theme="1"/>
      <name val="LucidaSansRegular"/>
    </font>
    <font>
      <sz val="9"/>
      <color theme="1"/>
      <name val="LucidaSansRegular"/>
    </font>
    <font>
      <vertAlign val="superscript"/>
      <sz val="9"/>
      <color theme="1"/>
      <name val="LucidaSansRegular"/>
    </font>
    <font>
      <sz val="10"/>
      <color indexed="10"/>
      <name val="Arial"/>
      <family val="2"/>
    </font>
    <font>
      <b/>
      <sz val="7"/>
      <color indexed="8"/>
      <name val="Arial"/>
      <family val="2"/>
    </font>
    <font>
      <vertAlign val="superscript"/>
      <sz val="10"/>
      <name val="Arial"/>
      <family val="2"/>
    </font>
    <font>
      <sz val="8"/>
      <color indexed="8"/>
      <name val="Arial"/>
      <family val="2"/>
    </font>
    <font>
      <b/>
      <sz val="8"/>
      <color indexed="8"/>
      <name val="Arial"/>
      <family val="2"/>
    </font>
    <font>
      <sz val="7"/>
      <color theme="1"/>
      <name val="Arial"/>
      <family val="2"/>
    </font>
    <font>
      <sz val="6"/>
      <name val="Arial"/>
      <family val="2"/>
    </font>
    <font>
      <sz val="10"/>
      <color rgb="FFFF0000"/>
      <name val="Arial"/>
      <family val="2"/>
    </font>
    <font>
      <i/>
      <sz val="8"/>
      <color rgb="FFFF0000"/>
      <name val="Arial"/>
      <family val="2"/>
    </font>
    <font>
      <sz val="9"/>
      <name val="Arial"/>
      <family val="2"/>
    </font>
    <font>
      <b/>
      <sz val="9"/>
      <name val="Arial"/>
      <family val="2"/>
    </font>
    <font>
      <b/>
      <sz val="4"/>
      <name val="Arial"/>
      <family val="2"/>
    </font>
    <font>
      <sz val="5"/>
      <name val="Arial"/>
      <family val="2"/>
    </font>
    <font>
      <b/>
      <sz val="5"/>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6795556505021"/>
        <bgColor indexed="64"/>
      </patternFill>
    </fill>
    <fill>
      <patternFill patternType="gray125">
        <bgColor indexed="9"/>
      </patternFill>
    </fill>
  </fills>
  <borders count="74">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auto="1"/>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style="hair">
        <color auto="1"/>
      </right>
      <top/>
      <bottom style="thin">
        <color indexed="9"/>
      </bottom>
      <diagonal/>
    </border>
    <border>
      <left style="thin">
        <color indexed="9"/>
      </left>
      <right style="hair">
        <color auto="1"/>
      </right>
      <top style="thin">
        <color indexed="9"/>
      </top>
      <bottom style="thin">
        <color indexed="9"/>
      </bottom>
      <diagonal/>
    </border>
    <border>
      <left style="hair">
        <color auto="1"/>
      </left>
      <right/>
      <top style="thin">
        <color indexed="9"/>
      </top>
      <bottom style="thin">
        <color indexed="9"/>
      </bottom>
      <diagonal/>
    </border>
    <border>
      <left/>
      <right style="hair">
        <color auto="1"/>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hair">
        <color auto="1"/>
      </right>
      <top style="thin">
        <color indexed="9"/>
      </top>
      <bottom/>
      <diagonal/>
    </border>
    <border>
      <left style="hair">
        <color auto="1"/>
      </left>
      <right/>
      <top style="thin">
        <color indexed="9"/>
      </top>
      <bottom/>
      <diagonal/>
    </border>
    <border>
      <left/>
      <right style="hair">
        <color auto="1"/>
      </right>
      <top style="thin">
        <color indexed="9"/>
      </top>
      <bottom/>
      <diagonal/>
    </border>
    <border>
      <left/>
      <right style="thin">
        <color indexed="9"/>
      </right>
      <top style="thin">
        <color indexed="9"/>
      </top>
      <bottom/>
      <diagonal/>
    </border>
    <border>
      <left style="thin">
        <color indexed="9"/>
      </left>
      <right style="hair">
        <color auto="1"/>
      </right>
      <top style="hair">
        <color auto="1"/>
      </top>
      <bottom style="hair">
        <color auto="1"/>
      </bottom>
      <diagonal/>
    </border>
    <border>
      <left/>
      <right style="thin">
        <color indexed="9"/>
      </right>
      <top style="hair">
        <color auto="1"/>
      </top>
      <bottom style="hair">
        <color auto="1"/>
      </bottom>
      <diagonal/>
    </border>
    <border>
      <left style="hair">
        <color auto="1"/>
      </left>
      <right style="thin">
        <color indexed="9"/>
      </right>
      <top style="hair">
        <color auto="1"/>
      </top>
      <bottom style="hair">
        <color auto="1"/>
      </bottom>
      <diagonal/>
    </border>
    <border>
      <left style="thin">
        <color indexed="9"/>
      </left>
      <right style="hair">
        <color auto="1"/>
      </right>
      <top style="hair">
        <color auto="1"/>
      </top>
      <bottom/>
      <diagonal/>
    </border>
    <border>
      <left style="thin">
        <color indexed="9"/>
      </left>
      <right style="hair">
        <color auto="1"/>
      </right>
      <top/>
      <bottom/>
      <diagonal/>
    </border>
    <border>
      <left style="hair">
        <color auto="1"/>
      </left>
      <right style="thin">
        <color indexed="9"/>
      </right>
      <top/>
      <bottom/>
      <diagonal/>
    </border>
    <border>
      <left style="thin">
        <color indexed="9"/>
      </left>
      <right style="hair">
        <color auto="1"/>
      </right>
      <top/>
      <bottom style="hair">
        <color auto="1"/>
      </bottom>
      <diagonal/>
    </border>
    <border>
      <left style="hair">
        <color auto="1"/>
      </left>
      <right style="thin">
        <color indexed="9"/>
      </right>
      <top/>
      <bottom style="hair">
        <color auto="1"/>
      </bottom>
      <diagonal/>
    </border>
    <border>
      <left style="thin">
        <color indexed="9"/>
      </left>
      <right/>
      <top style="hair">
        <color auto="1"/>
      </top>
      <bottom style="hair">
        <color auto="1"/>
      </bottom>
      <diagonal/>
    </border>
    <border>
      <left style="thin">
        <color indexed="9"/>
      </left>
      <right style="thin">
        <color indexed="9"/>
      </right>
      <top/>
      <bottom/>
      <diagonal/>
    </border>
    <border>
      <left/>
      <right style="thin">
        <color indexed="9"/>
      </right>
      <top style="hair">
        <color auto="1"/>
      </top>
      <bottom/>
      <diagonal/>
    </border>
    <border>
      <left/>
      <right style="thin">
        <color indexed="9"/>
      </right>
      <top/>
      <bottom/>
      <diagonal/>
    </border>
    <border>
      <left/>
      <right style="thin">
        <color indexed="9"/>
      </right>
      <top/>
      <bottom style="hair">
        <color auto="1"/>
      </bottom>
      <diagonal/>
    </border>
    <border>
      <left style="hair">
        <color auto="1"/>
      </left>
      <right style="thin">
        <color indexed="9"/>
      </right>
      <top style="hair">
        <color auto="1"/>
      </top>
      <bottom/>
      <diagonal/>
    </border>
    <border>
      <left/>
      <right style="hair">
        <color auto="1"/>
      </right>
      <top/>
      <bottom style="thin">
        <color indexed="9"/>
      </bottom>
      <diagonal/>
    </border>
    <border>
      <left style="hair">
        <color auto="1"/>
      </left>
      <right style="hair">
        <color auto="1"/>
      </right>
      <top style="thin">
        <color indexed="9"/>
      </top>
      <bottom style="thin">
        <color indexed="9"/>
      </bottom>
      <diagonal/>
    </border>
    <border>
      <left style="hair">
        <color auto="1"/>
      </left>
      <right style="thin">
        <color indexed="9"/>
      </right>
      <top style="thin">
        <color indexed="9"/>
      </top>
      <bottom style="thin">
        <color indexed="9"/>
      </bottom>
      <diagonal/>
    </border>
    <border>
      <left style="thin">
        <color indexed="9"/>
      </left>
      <right style="hair">
        <color auto="1"/>
      </right>
      <top style="thin">
        <color indexed="9"/>
      </top>
      <bottom style="hair">
        <color auto="1"/>
      </bottom>
      <diagonal/>
    </border>
    <border>
      <left style="hair">
        <color auto="1"/>
      </left>
      <right style="hair">
        <color auto="1"/>
      </right>
      <top style="thin">
        <color indexed="9"/>
      </top>
      <bottom style="hair">
        <color auto="1"/>
      </bottom>
      <diagonal/>
    </border>
    <border>
      <left style="hair">
        <color auto="1"/>
      </left>
      <right style="thin">
        <color indexed="9"/>
      </right>
      <top style="thin">
        <color indexed="9"/>
      </top>
      <bottom style="hair">
        <color auto="1"/>
      </bottom>
      <diagonal/>
    </border>
    <border>
      <left/>
      <right style="hair">
        <color theme="1"/>
      </right>
      <top style="hair">
        <color auto="1"/>
      </top>
      <bottom style="hair">
        <color auto="1"/>
      </bottom>
      <diagonal/>
    </border>
    <border>
      <left style="thin">
        <color indexed="9"/>
      </left>
      <right/>
      <top/>
      <bottom/>
      <diagonal/>
    </border>
    <border>
      <left/>
      <right style="hair">
        <color theme="1"/>
      </right>
      <top/>
      <bottom/>
      <diagonal/>
    </border>
    <border>
      <left style="thin">
        <color indexed="9"/>
      </left>
      <right/>
      <top/>
      <bottom/>
      <diagonal/>
    </border>
    <border>
      <left style="thin">
        <color indexed="9"/>
      </left>
      <right/>
      <top/>
      <bottom style="hair">
        <color theme="1"/>
      </bottom>
      <diagonal/>
    </border>
    <border>
      <left/>
      <right/>
      <top/>
      <bottom style="hair">
        <color theme="1"/>
      </bottom>
      <diagonal/>
    </border>
    <border>
      <left/>
      <right style="hair">
        <color theme="1"/>
      </right>
      <top/>
      <bottom style="hair">
        <color theme="1"/>
      </bottom>
      <diagonal/>
    </border>
    <border>
      <left style="thin">
        <color indexed="9"/>
      </left>
      <right style="hair">
        <color auto="1"/>
      </right>
      <top/>
      <bottom/>
      <diagonal/>
    </border>
    <border>
      <left style="hair">
        <color auto="1"/>
      </left>
      <right style="hair">
        <color auto="1"/>
      </right>
      <top/>
      <bottom style="thin">
        <color indexed="9"/>
      </bottom>
      <diagonal/>
    </border>
    <border>
      <left style="hair">
        <color auto="1"/>
      </left>
      <right style="thin">
        <color indexed="9"/>
      </right>
      <top/>
      <bottom style="thin">
        <color indexed="9"/>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style="hair">
        <color indexed="8"/>
      </top>
      <bottom/>
      <diagonal/>
    </border>
    <border>
      <left style="hair">
        <color indexed="8"/>
      </left>
      <right/>
      <top/>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64"/>
      </bottom>
      <diagonal/>
    </border>
    <border>
      <left/>
      <right style="hair">
        <color auto="1"/>
      </right>
      <top/>
      <bottom style="hair">
        <color auto="1"/>
      </bottom>
      <diagonal/>
    </border>
    <border>
      <left style="hair">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261">
    <xf numFmtId="0" fontId="0" fillId="0" borderId="0" xfId="0"/>
    <xf numFmtId="0" fontId="2" fillId="2" borderId="0" xfId="0" applyFont="1" applyFill="1" applyAlignment="1">
      <alignment horizontal="center"/>
    </xf>
    <xf numFmtId="0" fontId="2" fillId="2" borderId="0" xfId="0" applyFont="1" applyFill="1"/>
    <xf numFmtId="43" fontId="2" fillId="2" borderId="0" xfId="1" applyFont="1" applyFill="1"/>
    <xf numFmtId="3" fontId="3" fillId="2" borderId="0" xfId="0" quotePrefix="1" applyNumberFormat="1" applyFont="1" applyFill="1" applyAlignment="1">
      <alignment horizontal="center" vertical="center" wrapText="1"/>
    </xf>
    <xf numFmtId="165" fontId="2" fillId="2" borderId="0" xfId="0" applyNumberFormat="1" applyFont="1" applyFill="1" applyAlignment="1">
      <alignment horizontal="right"/>
    </xf>
    <xf numFmtId="17" fontId="3" fillId="4" borderId="4" xfId="0" applyNumberFormat="1" applyFont="1" applyFill="1" applyBorder="1" applyAlignment="1">
      <alignment horizontal="center" vertical="center" wrapText="1"/>
    </xf>
    <xf numFmtId="17" fontId="3" fillId="4" borderId="12" xfId="0" applyNumberFormat="1" applyFont="1" applyFill="1" applyBorder="1" applyAlignment="1">
      <alignment horizontal="center" vertical="center" wrapText="1"/>
    </xf>
    <xf numFmtId="17" fontId="3" fillId="4" borderId="9"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2" xfId="0" applyFont="1" applyFill="1" applyBorder="1"/>
    <xf numFmtId="0" fontId="3" fillId="2" borderId="3" xfId="0" applyFont="1" applyFill="1" applyBorder="1"/>
    <xf numFmtId="164" fontId="3" fillId="2" borderId="4" xfId="1" applyNumberFormat="1" applyFont="1" applyFill="1" applyBorder="1"/>
    <xf numFmtId="4" fontId="2" fillId="2" borderId="4" xfId="0" applyNumberFormat="1" applyFont="1" applyFill="1" applyBorder="1"/>
    <xf numFmtId="164" fontId="3" fillId="2" borderId="1" xfId="1" applyNumberFormat="1" applyFont="1" applyFill="1" applyBorder="1"/>
    <xf numFmtId="0" fontId="3" fillId="2" borderId="7" xfId="0" applyFont="1" applyFill="1" applyBorder="1"/>
    <xf numFmtId="164" fontId="3" fillId="2" borderId="8" xfId="1" applyNumberFormat="1" applyFont="1" applyFill="1" applyBorder="1"/>
    <xf numFmtId="4" fontId="2" fillId="2" borderId="8" xfId="0" applyNumberFormat="1" applyFont="1" applyFill="1" applyBorder="1"/>
    <xf numFmtId="164" fontId="3" fillId="2" borderId="6" xfId="1" applyNumberFormat="1" applyFont="1" applyFill="1" applyBorder="1"/>
    <xf numFmtId="0" fontId="3" fillId="2" borderId="7" xfId="0" applyFont="1" applyFill="1" applyBorder="1" applyAlignment="1">
      <alignment horizontal="left" indent="1"/>
    </xf>
    <xf numFmtId="0" fontId="2" fillId="2" borderId="7" xfId="0" applyFont="1" applyFill="1" applyBorder="1" applyAlignment="1">
      <alignment horizontal="left" indent="3"/>
    </xf>
    <xf numFmtId="164" fontId="2" fillId="2" borderId="8" xfId="1" applyNumberFormat="1" applyFont="1" applyFill="1" applyBorder="1"/>
    <xf numFmtId="164" fontId="2" fillId="2" borderId="6" xfId="1" applyNumberFormat="1" applyFont="1" applyFill="1" applyBorder="1"/>
    <xf numFmtId="0" fontId="7" fillId="2" borderId="7" xfId="0" applyFont="1" applyFill="1" applyBorder="1" applyAlignment="1">
      <alignment horizontal="left" indent="4"/>
    </xf>
    <xf numFmtId="164" fontId="7" fillId="2" borderId="8" xfId="1" applyNumberFormat="1" applyFont="1" applyFill="1" applyBorder="1"/>
    <xf numFmtId="4" fontId="7" fillId="2" borderId="8" xfId="0" applyNumberFormat="1" applyFont="1" applyFill="1" applyBorder="1"/>
    <xf numFmtId="164" fontId="7" fillId="2" borderId="6" xfId="1" applyNumberFormat="1" applyFont="1" applyFill="1" applyBorder="1"/>
    <xf numFmtId="0" fontId="2" fillId="2" borderId="7" xfId="0" applyFont="1" applyFill="1" applyBorder="1" applyAlignment="1">
      <alignment horizontal="left" indent="4"/>
    </xf>
    <xf numFmtId="164" fontId="2" fillId="2" borderId="0" xfId="0" applyNumberFormat="1" applyFont="1" applyFill="1"/>
    <xf numFmtId="0" fontId="3" fillId="2" borderId="7" xfId="0" applyFont="1" applyFill="1" applyBorder="1" applyAlignment="1">
      <alignment horizontal="left"/>
    </xf>
    <xf numFmtId="0" fontId="2" fillId="2" borderId="7" xfId="0" applyFont="1" applyFill="1" applyBorder="1" applyAlignment="1">
      <alignment horizontal="left" indent="2"/>
    </xf>
    <xf numFmtId="0" fontId="3" fillId="2" borderId="0" xfId="0" applyFont="1" applyFill="1"/>
    <xf numFmtId="4" fontId="3" fillId="2" borderId="8" xfId="0" applyNumberFormat="1" applyFont="1" applyFill="1" applyBorder="1"/>
    <xf numFmtId="164" fontId="7" fillId="0" borderId="8" xfId="1" applyNumberFormat="1" applyFont="1" applyFill="1" applyBorder="1"/>
    <xf numFmtId="164" fontId="8" fillId="2" borderId="8" xfId="1" applyNumberFormat="1" applyFont="1" applyFill="1" applyBorder="1"/>
    <xf numFmtId="4" fontId="8" fillId="2" borderId="8" xfId="0" applyNumberFormat="1" applyFont="1" applyFill="1" applyBorder="1"/>
    <xf numFmtId="0" fontId="3" fillId="2" borderId="0" xfId="0" applyFont="1" applyFill="1" applyAlignment="1">
      <alignment horizontal="left"/>
    </xf>
    <xf numFmtId="0" fontId="2" fillId="2" borderId="0" xfId="0" applyFont="1" applyFill="1" applyAlignment="1">
      <alignment horizontal="left"/>
    </xf>
    <xf numFmtId="0" fontId="2" fillId="2" borderId="7" xfId="0" applyFont="1" applyFill="1" applyBorder="1" applyAlignment="1">
      <alignment horizontal="left"/>
    </xf>
    <xf numFmtId="0" fontId="3" fillId="2" borderId="13" xfId="0" applyFont="1" applyFill="1" applyBorder="1"/>
    <xf numFmtId="0" fontId="3" fillId="2" borderId="14" xfId="0" applyFont="1" applyFill="1" applyBorder="1"/>
    <xf numFmtId="164" fontId="3" fillId="2" borderId="5" xfId="1" applyNumberFormat="1" applyFont="1" applyFill="1" applyBorder="1"/>
    <xf numFmtId="4" fontId="2" fillId="2" borderId="5" xfId="0" applyNumberFormat="1" applyFont="1" applyFill="1" applyBorder="1"/>
    <xf numFmtId="164" fontId="3" fillId="2" borderId="15" xfId="1" applyNumberFormat="1" applyFont="1" applyFill="1" applyBorder="1"/>
    <xf numFmtId="0" fontId="3" fillId="2" borderId="13" xfId="0" applyFont="1" applyFill="1" applyBorder="1" applyAlignment="1">
      <alignment horizontal="left"/>
    </xf>
    <xf numFmtId="0" fontId="3" fillId="2" borderId="14" xfId="0" applyFont="1" applyFill="1" applyBorder="1" applyAlignment="1">
      <alignment horizontal="left"/>
    </xf>
    <xf numFmtId="0" fontId="3" fillId="4" borderId="13" xfId="0" applyFont="1" applyFill="1" applyBorder="1" applyAlignment="1">
      <alignment horizontal="left"/>
    </xf>
    <xf numFmtId="0" fontId="3" fillId="4" borderId="14" xfId="0" applyFont="1" applyFill="1" applyBorder="1" applyAlignment="1">
      <alignment horizontal="left"/>
    </xf>
    <xf numFmtId="164" fontId="3" fillId="4" borderId="5" xfId="1" applyNumberFormat="1" applyFont="1" applyFill="1" applyBorder="1"/>
    <xf numFmtId="4" fontId="2" fillId="4" borderId="5" xfId="0" applyNumberFormat="1" applyFont="1" applyFill="1" applyBorder="1"/>
    <xf numFmtId="4" fontId="2" fillId="4" borderId="8" xfId="0" applyNumberFormat="1" applyFont="1" applyFill="1" applyBorder="1"/>
    <xf numFmtId="164" fontId="3" fillId="4" borderId="15" xfId="1" applyNumberFormat="1" applyFont="1" applyFill="1" applyBorder="1"/>
    <xf numFmtId="0" fontId="9" fillId="2" borderId="3" xfId="0" applyFont="1" applyFill="1" applyBorder="1" applyAlignment="1">
      <alignment vertical="center"/>
    </xf>
    <xf numFmtId="0" fontId="2" fillId="2" borderId="7" xfId="0" applyFont="1" applyFill="1" applyBorder="1" applyAlignment="1">
      <alignment vertical="center"/>
    </xf>
    <xf numFmtId="0" fontId="2" fillId="2" borderId="11" xfId="0" applyFont="1" applyFill="1" applyBorder="1" applyAlignment="1">
      <alignment vertical="center"/>
    </xf>
    <xf numFmtId="164" fontId="2" fillId="2" borderId="12" xfId="1" applyNumberFormat="1" applyFont="1" applyFill="1" applyBorder="1"/>
    <xf numFmtId="164" fontId="2" fillId="2" borderId="9" xfId="1" applyNumberFormat="1" applyFont="1" applyFill="1" applyBorder="1"/>
    <xf numFmtId="0" fontId="2" fillId="2" borderId="0" xfId="0" applyFont="1" applyFill="1" applyAlignment="1">
      <alignment vertical="center"/>
    </xf>
    <xf numFmtId="37" fontId="3" fillId="2" borderId="0" xfId="1" applyNumberFormat="1" applyFont="1" applyFill="1" applyBorder="1"/>
    <xf numFmtId="4" fontId="3" fillId="2" borderId="0" xfId="0" applyNumberFormat="1" applyFont="1" applyFill="1"/>
    <xf numFmtId="4" fontId="2" fillId="2" borderId="0" xfId="0" applyNumberFormat="1" applyFont="1" applyFill="1"/>
    <xf numFmtId="164" fontId="3" fillId="2" borderId="0" xfId="0" applyNumberFormat="1" applyFont="1" applyFill="1"/>
    <xf numFmtId="166" fontId="2" fillId="2" borderId="0" xfId="0" applyNumberFormat="1" applyFont="1" applyFill="1"/>
    <xf numFmtId="0" fontId="2" fillId="2" borderId="0" xfId="0" applyFont="1" applyFill="1" applyAlignment="1">
      <alignment horizontal="right"/>
    </xf>
    <xf numFmtId="3" fontId="2" fillId="2" borderId="0" xfId="0" applyNumberFormat="1" applyFont="1" applyFill="1"/>
    <xf numFmtId="4" fontId="3" fillId="2" borderId="5" xfId="0" applyNumberFormat="1" applyFont="1" applyFill="1" applyBorder="1"/>
    <xf numFmtId="0" fontId="3" fillId="3" borderId="7" xfId="0" applyFont="1" applyFill="1" applyBorder="1"/>
    <xf numFmtId="0" fontId="2" fillId="2" borderId="7" xfId="0" applyFont="1" applyFill="1" applyBorder="1"/>
    <xf numFmtId="0" fontId="2" fillId="2" borderId="7" xfId="0" applyFont="1" applyFill="1" applyBorder="1" applyAlignment="1">
      <alignment horizontal="left" indent="1"/>
    </xf>
    <xf numFmtId="0" fontId="3" fillId="2" borderId="7" xfId="0" applyFont="1" applyFill="1" applyBorder="1" applyAlignment="1">
      <alignment horizontal="center" vertical="center"/>
    </xf>
    <xf numFmtId="17" fontId="3" fillId="2" borderId="8" xfId="0" applyNumberFormat="1" applyFont="1" applyFill="1" applyBorder="1" applyAlignment="1">
      <alignment horizontal="center" vertical="center" wrapText="1"/>
    </xf>
    <xf numFmtId="17" fontId="3" fillId="4" borderId="1" xfId="0" applyNumberFormat="1"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166"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6" fontId="3" fillId="2" borderId="8" xfId="0" applyNumberFormat="1" applyFont="1" applyFill="1" applyBorder="1"/>
    <xf numFmtId="166" fontId="3" fillId="2" borderId="6" xfId="0" applyNumberFormat="1" applyFont="1" applyFill="1" applyBorder="1"/>
    <xf numFmtId="43" fontId="3" fillId="2" borderId="6" xfId="1" applyFont="1" applyFill="1" applyBorder="1"/>
    <xf numFmtId="166" fontId="2" fillId="2" borderId="8" xfId="0" applyNumberFormat="1" applyFont="1" applyFill="1" applyBorder="1"/>
    <xf numFmtId="166" fontId="2" fillId="2" borderId="6" xfId="0" applyNumberFormat="1" applyFont="1" applyFill="1" applyBorder="1"/>
    <xf numFmtId="43" fontId="2" fillId="2" borderId="6" xfId="1" applyFont="1" applyFill="1" applyBorder="1"/>
    <xf numFmtId="43" fontId="2" fillId="2" borderId="8" xfId="1" applyFont="1" applyFill="1" applyBorder="1"/>
    <xf numFmtId="43" fontId="3" fillId="2" borderId="8" xfId="1" applyFont="1" applyFill="1" applyBorder="1"/>
    <xf numFmtId="166" fontId="3" fillId="2" borderId="5" xfId="0" applyNumberFormat="1" applyFont="1" applyFill="1" applyBorder="1"/>
    <xf numFmtId="166" fontId="3" fillId="2" borderId="15" xfId="0" applyNumberFormat="1" applyFont="1" applyFill="1" applyBorder="1"/>
    <xf numFmtId="43" fontId="3" fillId="2" borderId="15" xfId="1" applyFont="1" applyFill="1" applyBorder="1"/>
    <xf numFmtId="166" fontId="12" fillId="2" borderId="5" xfId="0" applyNumberFormat="1" applyFont="1" applyFill="1" applyBorder="1"/>
    <xf numFmtId="166" fontId="3" fillId="4" borderId="5" xfId="0" applyNumberFormat="1" applyFont="1" applyFill="1" applyBorder="1"/>
    <xf numFmtId="4" fontId="3" fillId="4" borderId="5" xfId="0" applyNumberFormat="1" applyFont="1" applyFill="1" applyBorder="1"/>
    <xf numFmtId="166" fontId="3" fillId="4" borderId="15" xfId="0" applyNumberFormat="1" applyFont="1" applyFill="1" applyBorder="1"/>
    <xf numFmtId="43" fontId="3" fillId="4" borderId="15" xfId="1" applyFont="1" applyFill="1" applyBorder="1"/>
    <xf numFmtId="164" fontId="2" fillId="4" borderId="0" xfId="0" applyNumberFormat="1" applyFont="1" applyFill="1" applyAlignment="1">
      <alignment horizontal="left" vertical="center" wrapText="1"/>
    </xf>
    <xf numFmtId="164" fontId="14" fillId="4" borderId="0" xfId="0" applyNumberFormat="1" applyFont="1" applyFill="1" applyAlignment="1">
      <alignment horizontal="center" vertical="center" wrapText="1"/>
    </xf>
    <xf numFmtId="164" fontId="15" fillId="3" borderId="0" xfId="0" applyNumberFormat="1" applyFont="1" applyFill="1" applyAlignment="1">
      <alignment horizontal="center" vertical="center" wrapText="1"/>
    </xf>
    <xf numFmtId="164" fontId="2" fillId="2" borderId="0" xfId="0" applyNumberFormat="1" applyFont="1" applyFill="1" applyAlignment="1">
      <alignment horizontal="left" vertical="center" wrapText="1"/>
    </xf>
    <xf numFmtId="164" fontId="3" fillId="5" borderId="0" xfId="0" applyNumberFormat="1" applyFont="1" applyFill="1" applyAlignment="1">
      <alignment horizontal="left" vertical="center" wrapText="1"/>
    </xf>
    <xf numFmtId="164" fontId="16" fillId="3" borderId="0" xfId="0" applyNumberFormat="1" applyFont="1" applyFill="1" applyAlignment="1">
      <alignment horizontal="left" vertical="center" wrapText="1"/>
    </xf>
    <xf numFmtId="164" fontId="2" fillId="2" borderId="0" xfId="0" applyNumberFormat="1" applyFont="1" applyFill="1" applyAlignment="1">
      <alignment horizontal="left" vertical="center" wrapText="1" indent="1"/>
    </xf>
    <xf numFmtId="164" fontId="17" fillId="3" borderId="0" xfId="0" applyNumberFormat="1" applyFont="1" applyFill="1" applyAlignment="1">
      <alignment horizontal="left" vertical="center" wrapText="1"/>
    </xf>
    <xf numFmtId="43" fontId="2" fillId="2" borderId="0" xfId="1"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justify" wrapText="1"/>
    </xf>
    <xf numFmtId="0" fontId="3" fillId="4" borderId="0" xfId="0" applyFont="1" applyFill="1"/>
    <xf numFmtId="0" fontId="18" fillId="4" borderId="0" xfId="0" applyFont="1" applyFill="1" applyAlignment="1">
      <alignment horizontal="center"/>
    </xf>
    <xf numFmtId="4" fontId="18" fillId="4" borderId="0" xfId="0" applyNumberFormat="1" applyFont="1" applyFill="1" applyAlignment="1">
      <alignment horizontal="center"/>
    </xf>
    <xf numFmtId="43" fontId="2" fillId="2" borderId="0" xfId="1" applyFont="1" applyFill="1" applyBorder="1"/>
    <xf numFmtId="0" fontId="3" fillId="5" borderId="0" xfId="0" applyFont="1" applyFill="1"/>
    <xf numFmtId="43" fontId="3" fillId="5" borderId="0" xfId="1" applyFont="1" applyFill="1"/>
    <xf numFmtId="37" fontId="2" fillId="2" borderId="0" xfId="0" applyNumberFormat="1" applyFont="1" applyFill="1"/>
    <xf numFmtId="39" fontId="2" fillId="2" borderId="0" xfId="0" applyNumberFormat="1" applyFont="1" applyFill="1"/>
    <xf numFmtId="16" fontId="2" fillId="2" borderId="0" xfId="0" applyNumberFormat="1" applyFont="1" applyFill="1" applyAlignment="1">
      <alignment horizontal="right"/>
    </xf>
    <xf numFmtId="44" fontId="2" fillId="2" borderId="0" xfId="2" applyNumberFormat="1"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0" xfId="0" applyFont="1" applyFill="1" applyAlignment="1">
      <alignment horizontal="center" vertical="center"/>
    </xf>
    <xf numFmtId="0" fontId="3" fillId="4" borderId="7" xfId="0" applyFont="1" applyFill="1" applyBorder="1" applyAlignment="1">
      <alignment horizontal="center" vertical="center"/>
    </xf>
    <xf numFmtId="17" fontId="3" fillId="2" borderId="0" xfId="0" quotePrefix="1" applyNumberFormat="1" applyFont="1" applyFill="1" applyAlignment="1">
      <alignment horizontal="center" vertical="center" wrapText="1"/>
    </xf>
    <xf numFmtId="17" fontId="3" fillId="4" borderId="8" xfId="0" applyNumberFormat="1" applyFont="1" applyFill="1" applyBorder="1" applyAlignment="1">
      <alignment horizontal="center" vertical="center" wrapText="1"/>
    </xf>
    <xf numFmtId="17" fontId="21" fillId="4" borderId="12" xfId="0" applyNumberFormat="1" applyFont="1" applyFill="1" applyBorder="1" applyAlignment="1">
      <alignment horizontal="center" vertical="center" wrapText="1"/>
    </xf>
    <xf numFmtId="0" fontId="22" fillId="2" borderId="3" xfId="0" applyFont="1" applyFill="1" applyBorder="1" applyAlignment="1">
      <alignment horizontal="right" vertical="center"/>
    </xf>
    <xf numFmtId="10" fontId="3" fillId="2" borderId="4" xfId="3" applyNumberFormat="1" applyFont="1" applyFill="1" applyBorder="1" applyAlignment="1">
      <alignment horizontal="center" vertical="center" wrapText="1"/>
    </xf>
    <xf numFmtId="0" fontId="3" fillId="2" borderId="8" xfId="0" applyFont="1" applyFill="1" applyBorder="1" applyAlignment="1">
      <alignment horizontal="center" vertical="center"/>
    </xf>
    <xf numFmtId="164" fontId="3" fillId="2" borderId="8" xfId="0" applyNumberFormat="1" applyFont="1" applyFill="1" applyBorder="1"/>
    <xf numFmtId="10" fontId="3" fillId="2" borderId="8" xfId="3" applyNumberFormat="1" applyFont="1" applyFill="1" applyBorder="1" applyAlignment="1">
      <alignment horizontal="center" vertical="center" wrapText="1"/>
    </xf>
    <xf numFmtId="17" fontId="3" fillId="2" borderId="6" xfId="0" applyNumberFormat="1" applyFont="1" applyFill="1" applyBorder="1" applyAlignment="1">
      <alignment horizontal="center" vertical="center" wrapText="1"/>
    </xf>
    <xf numFmtId="0" fontId="3" fillId="2" borderId="7" xfId="0" quotePrefix="1" applyFont="1" applyFill="1" applyBorder="1" applyAlignment="1">
      <alignment horizontal="left"/>
    </xf>
    <xf numFmtId="0" fontId="3" fillId="2" borderId="8" xfId="0" applyFont="1" applyFill="1" applyBorder="1" applyAlignment="1">
      <alignment horizontal="left"/>
    </xf>
    <xf numFmtId="10" fontId="3" fillId="2" borderId="8" xfId="3" applyNumberFormat="1" applyFont="1" applyFill="1" applyBorder="1"/>
    <xf numFmtId="4" fontId="3" fillId="2" borderId="6" xfId="0" applyNumberFormat="1" applyFont="1" applyFill="1" applyBorder="1"/>
    <xf numFmtId="164" fontId="3" fillId="2" borderId="6" xfId="0" applyNumberFormat="1" applyFont="1" applyFill="1" applyBorder="1"/>
    <xf numFmtId="4" fontId="2" fillId="2" borderId="7" xfId="0" quotePrefix="1" applyNumberFormat="1" applyFont="1" applyFill="1" applyBorder="1"/>
    <xf numFmtId="4" fontId="2" fillId="2" borderId="8" xfId="0" applyNumberFormat="1" applyFont="1" applyFill="1" applyBorder="1" applyAlignment="1">
      <alignment horizontal="left" indent="1"/>
    </xf>
    <xf numFmtId="164" fontId="2" fillId="2" borderId="8" xfId="0" applyNumberFormat="1" applyFont="1" applyFill="1" applyBorder="1"/>
    <xf numFmtId="10" fontId="2" fillId="2" borderId="8" xfId="3" applyNumberFormat="1" applyFont="1" applyFill="1" applyBorder="1"/>
    <xf numFmtId="4" fontId="2" fillId="2" borderId="6" xfId="0" applyNumberFormat="1" applyFont="1" applyFill="1" applyBorder="1"/>
    <xf numFmtId="164" fontId="2" fillId="2" borderId="6" xfId="0" applyNumberFormat="1" applyFont="1" applyFill="1" applyBorder="1"/>
    <xf numFmtId="168" fontId="3" fillId="2" borderId="7" xfId="0" quotePrefix="1" applyNumberFormat="1" applyFont="1" applyFill="1" applyBorder="1" applyAlignment="1">
      <alignment horizontal="left"/>
    </xf>
    <xf numFmtId="169" fontId="2" fillId="2" borderId="7" xfId="0" quotePrefix="1" applyNumberFormat="1" applyFont="1" applyFill="1" applyBorder="1" applyAlignment="1">
      <alignment horizontal="left"/>
    </xf>
    <xf numFmtId="4" fontId="23" fillId="2" borderId="8" xfId="0" applyNumberFormat="1" applyFont="1" applyFill="1" applyBorder="1" applyAlignment="1">
      <alignment horizontal="left" indent="1"/>
    </xf>
    <xf numFmtId="0" fontId="3" fillId="3" borderId="8" xfId="0" applyFont="1" applyFill="1" applyBorder="1" applyAlignment="1">
      <alignment horizontal="left"/>
    </xf>
    <xf numFmtId="4" fontId="2" fillId="3" borderId="8" xfId="0" applyNumberFormat="1" applyFont="1" applyFill="1" applyBorder="1" applyAlignment="1">
      <alignment horizontal="left" indent="1"/>
    </xf>
    <xf numFmtId="1" fontId="2" fillId="2" borderId="7" xfId="0" quotePrefix="1" applyNumberFormat="1" applyFont="1" applyFill="1" applyBorder="1" applyAlignment="1">
      <alignment horizontal="left"/>
    </xf>
    <xf numFmtId="4" fontId="6" fillId="2" borderId="8" xfId="0" applyNumberFormat="1" applyFont="1" applyFill="1" applyBorder="1" applyAlignment="1">
      <alignment horizontal="left" indent="1"/>
    </xf>
    <xf numFmtId="0" fontId="2" fillId="2" borderId="11" xfId="0" applyFont="1" applyFill="1" applyBorder="1" applyAlignment="1">
      <alignment horizontal="left"/>
    </xf>
    <xf numFmtId="164" fontId="2" fillId="2" borderId="12" xfId="0" applyNumberFormat="1" applyFont="1" applyFill="1" applyBorder="1"/>
    <xf numFmtId="10" fontId="2" fillId="2" borderId="12" xfId="3" applyNumberFormat="1" applyFont="1" applyFill="1" applyBorder="1"/>
    <xf numFmtId="4" fontId="2" fillId="2" borderId="9" xfId="0" applyNumberFormat="1" applyFont="1" applyFill="1" applyBorder="1"/>
    <xf numFmtId="164" fontId="2" fillId="2" borderId="9" xfId="0" applyNumberFormat="1" applyFont="1" applyFill="1" applyBorder="1"/>
    <xf numFmtId="0" fontId="3" fillId="3" borderId="7" xfId="0" applyFont="1" applyFill="1" applyBorder="1" applyAlignment="1">
      <alignment horizontal="left"/>
    </xf>
    <xf numFmtId="164" fontId="3" fillId="3" borderId="8" xfId="0" applyNumberFormat="1" applyFont="1" applyFill="1" applyBorder="1"/>
    <xf numFmtId="10" fontId="3" fillId="3" borderId="8" xfId="3" applyNumberFormat="1" applyFont="1" applyFill="1" applyBorder="1"/>
    <xf numFmtId="4" fontId="3" fillId="3" borderId="6" xfId="0" applyNumberFormat="1" applyFont="1" applyFill="1" applyBorder="1"/>
    <xf numFmtId="164" fontId="3" fillId="3" borderId="6" xfId="0" applyNumberFormat="1" applyFont="1" applyFill="1" applyBorder="1"/>
    <xf numFmtId="0" fontId="3" fillId="3" borderId="0" xfId="0" applyFont="1" applyFill="1"/>
    <xf numFmtId="167" fontId="2" fillId="3" borderId="0" xfId="0" applyNumberFormat="1" applyFont="1" applyFill="1"/>
    <xf numFmtId="4" fontId="2" fillId="3" borderId="7" xfId="0" quotePrefix="1" applyNumberFormat="1" applyFont="1" applyFill="1" applyBorder="1"/>
    <xf numFmtId="0" fontId="2" fillId="3" borderId="0" xfId="0" applyFont="1" applyFill="1"/>
    <xf numFmtId="164" fontId="2" fillId="3" borderId="0" xfId="0" applyNumberFormat="1" applyFont="1" applyFill="1"/>
    <xf numFmtId="4" fontId="2" fillId="3" borderId="11" xfId="0" quotePrefix="1" applyNumberFormat="1" applyFont="1" applyFill="1" applyBorder="1"/>
    <xf numFmtId="0" fontId="3" fillId="3" borderId="11" xfId="0" applyFont="1" applyFill="1" applyBorder="1" applyAlignment="1">
      <alignment horizontal="left"/>
    </xf>
    <xf numFmtId="164" fontId="3" fillId="3" borderId="12" xfId="0" applyNumberFormat="1" applyFont="1" applyFill="1" applyBorder="1"/>
    <xf numFmtId="10" fontId="3" fillId="3" borderId="12" xfId="3" applyNumberFormat="1" applyFont="1" applyFill="1" applyBorder="1"/>
    <xf numFmtId="4" fontId="3" fillId="3" borderId="9" xfId="0" applyNumberFormat="1" applyFont="1" applyFill="1" applyBorder="1"/>
    <xf numFmtId="164" fontId="3" fillId="3" borderId="9" xfId="0" applyNumberFormat="1" applyFont="1" applyFill="1" applyBorder="1"/>
    <xf numFmtId="0" fontId="3" fillId="4" borderId="13" xfId="0" applyFont="1" applyFill="1" applyBorder="1"/>
    <xf numFmtId="0" fontId="3" fillId="4" borderId="14" xfId="0" applyFont="1" applyFill="1" applyBorder="1"/>
    <xf numFmtId="164" fontId="3" fillId="4" borderId="5" xfId="0" applyNumberFormat="1" applyFont="1" applyFill="1" applyBorder="1"/>
    <xf numFmtId="9" fontId="3" fillId="4" borderId="5" xfId="3" applyFont="1" applyFill="1" applyBorder="1"/>
    <xf numFmtId="4" fontId="3" fillId="4" borderId="15" xfId="0" applyNumberFormat="1" applyFont="1" applyFill="1" applyBorder="1"/>
    <xf numFmtId="164" fontId="3" fillId="4" borderId="15" xfId="0" applyNumberFormat="1" applyFont="1" applyFill="1" applyBorder="1"/>
    <xf numFmtId="0" fontId="2" fillId="2" borderId="3" xfId="0" applyFont="1" applyFill="1" applyBorder="1"/>
    <xf numFmtId="43" fontId="3" fillId="2" borderId="1" xfId="1" applyFont="1" applyFill="1" applyBorder="1" applyAlignment="1">
      <alignment horizontal="center" vertical="center" wrapText="1"/>
    </xf>
    <xf numFmtId="0" fontId="2" fillId="2" borderId="8" xfId="0" applyFont="1" applyFill="1" applyBorder="1"/>
    <xf numFmtId="169" fontId="2" fillId="2" borderId="7" xfId="0" quotePrefix="1" applyNumberFormat="1" applyFont="1" applyFill="1" applyBorder="1"/>
    <xf numFmtId="2" fontId="2" fillId="2" borderId="6" xfId="0" applyNumberFormat="1" applyFont="1" applyFill="1" applyBorder="1"/>
    <xf numFmtId="2" fontId="3" fillId="2" borderId="6" xfId="0" applyNumberFormat="1" applyFont="1" applyFill="1" applyBorder="1"/>
    <xf numFmtId="0" fontId="2" fillId="2" borderId="12" xfId="0" applyFont="1" applyFill="1" applyBorder="1" applyAlignment="1">
      <alignment horizontal="left"/>
    </xf>
    <xf numFmtId="2" fontId="2" fillId="2" borderId="9" xfId="0" applyNumberFormat="1" applyFont="1" applyFill="1" applyBorder="1"/>
    <xf numFmtId="10" fontId="3" fillId="4" borderId="5" xfId="3" applyNumberFormat="1" applyFont="1" applyFill="1" applyBorder="1"/>
    <xf numFmtId="164" fontId="3" fillId="3" borderId="0" xfId="0" applyNumberFormat="1" applyFont="1" applyFill="1"/>
    <xf numFmtId="10" fontId="3" fillId="3" borderId="0" xfId="3" applyNumberFormat="1" applyFont="1" applyFill="1" applyBorder="1"/>
    <xf numFmtId="4" fontId="3" fillId="3" borderId="0" xfId="0" applyNumberFormat="1" applyFont="1" applyFill="1"/>
    <xf numFmtId="0" fontId="2" fillId="2" borderId="0" xfId="0" applyFont="1" applyFill="1" applyAlignment="1">
      <alignment horizontal="center" vertical="center"/>
    </xf>
    <xf numFmtId="0" fontId="3" fillId="3" borderId="2" xfId="0" applyFont="1" applyFill="1" applyBorder="1"/>
    <xf numFmtId="0" fontId="3" fillId="3" borderId="3" xfId="0" applyFont="1" applyFill="1" applyBorder="1"/>
    <xf numFmtId="164" fontId="3" fillId="3" borderId="4" xfId="0" applyNumberFormat="1" applyFont="1" applyFill="1" applyBorder="1"/>
    <xf numFmtId="10" fontId="3" fillId="3" borderId="4" xfId="3" applyNumberFormat="1" applyFont="1" applyFill="1" applyBorder="1"/>
    <xf numFmtId="4" fontId="3" fillId="3" borderId="1" xfId="0" applyNumberFormat="1" applyFont="1" applyFill="1" applyBorder="1"/>
    <xf numFmtId="0" fontId="3" fillId="3" borderId="10" xfId="0" applyFont="1" applyFill="1" applyBorder="1"/>
    <xf numFmtId="0" fontId="3" fillId="3" borderId="11" xfId="0" applyFont="1" applyFill="1" applyBorder="1"/>
    <xf numFmtId="0" fontId="3" fillId="2" borderId="0" xfId="0" applyFont="1" applyFill="1" applyAlignment="1">
      <alignment vertical="center"/>
    </xf>
    <xf numFmtId="0" fontId="25" fillId="2" borderId="0" xfId="0" applyFont="1" applyFill="1" applyAlignment="1">
      <alignment horizontal="left" vertical="center" wrapText="1" indent="2"/>
    </xf>
    <xf numFmtId="0" fontId="22" fillId="2" borderId="3" xfId="0" applyFont="1" applyFill="1" applyBorder="1" applyAlignment="1">
      <alignment horizontal="left" vertical="center"/>
    </xf>
    <xf numFmtId="0" fontId="2" fillId="2" borderId="7" xfId="0" quotePrefix="1" applyFont="1" applyFill="1" applyBorder="1"/>
    <xf numFmtId="2" fontId="2" fillId="2" borderId="8" xfId="0" applyNumberFormat="1" applyFont="1" applyFill="1" applyBorder="1"/>
    <xf numFmtId="9" fontId="3" fillId="2" borderId="8" xfId="3" applyFont="1" applyFill="1" applyBorder="1"/>
    <xf numFmtId="4" fontId="2" fillId="2" borderId="12" xfId="0" applyNumberFormat="1" applyFont="1" applyFill="1" applyBorder="1"/>
    <xf numFmtId="0" fontId="2" fillId="4" borderId="0" xfId="0" applyFont="1" applyFill="1"/>
    <xf numFmtId="164" fontId="3" fillId="4" borderId="0" xfId="0" applyNumberFormat="1" applyFont="1" applyFill="1"/>
    <xf numFmtId="0" fontId="5" fillId="2" borderId="0" xfId="0" applyFont="1" applyFill="1" applyAlignment="1">
      <alignment horizontal="center"/>
    </xf>
    <xf numFmtId="164" fontId="28" fillId="4" borderId="2" xfId="0" applyNumberFormat="1" applyFont="1" applyFill="1" applyBorder="1" applyAlignment="1">
      <alignment horizontal="center" vertical="center"/>
    </xf>
    <xf numFmtId="43" fontId="29" fillId="4" borderId="0" xfId="1" applyFont="1" applyFill="1" applyBorder="1" applyAlignment="1">
      <alignment horizontal="center" vertical="center"/>
    </xf>
    <xf numFmtId="0" fontId="3" fillId="4" borderId="15" xfId="0" applyFont="1" applyFill="1" applyBorder="1" applyAlignment="1">
      <alignment horizontal="center"/>
    </xf>
    <xf numFmtId="164" fontId="3" fillId="2" borderId="4" xfId="0" applyNumberFormat="1" applyFont="1" applyFill="1" applyBorder="1"/>
    <xf numFmtId="164" fontId="3" fillId="2" borderId="1" xfId="0" applyNumberFormat="1" applyFont="1" applyFill="1" applyBorder="1"/>
    <xf numFmtId="0" fontId="3" fillId="2" borderId="0" xfId="0" applyFont="1" applyFill="1" applyAlignment="1">
      <alignment horizontal="left" indent="1"/>
    </xf>
    <xf numFmtId="0" fontId="2" fillId="2" borderId="0" xfId="0" applyFont="1" applyFill="1" applyAlignment="1">
      <alignment horizontal="left" indent="2"/>
    </xf>
    <xf numFmtId="0" fontId="2" fillId="2" borderId="0" xfId="0" applyFont="1" applyFill="1" applyAlignment="1">
      <alignment horizontal="left" indent="1"/>
    </xf>
    <xf numFmtId="0" fontId="2" fillId="2" borderId="0" xfId="0" applyFont="1" applyFill="1" applyAlignment="1">
      <alignment horizontal="left" wrapText="1" indent="1"/>
    </xf>
    <xf numFmtId="0" fontId="3" fillId="4" borderId="14" xfId="0" applyFont="1" applyFill="1" applyBorder="1" applyAlignment="1">
      <alignment horizontal="center"/>
    </xf>
    <xf numFmtId="0" fontId="2" fillId="3" borderId="0" xfId="0" applyFont="1" applyFill="1" applyAlignment="1">
      <alignment horizontal="justify" wrapText="1"/>
    </xf>
    <xf numFmtId="164" fontId="2" fillId="3" borderId="5" xfId="0" applyNumberFormat="1" applyFont="1" applyFill="1" applyBorder="1" applyAlignment="1">
      <alignment vertical="center"/>
    </xf>
    <xf numFmtId="164" fontId="2" fillId="3" borderId="15" xfId="0" applyNumberFormat="1" applyFont="1" applyFill="1" applyBorder="1" applyAlignment="1">
      <alignment vertical="center"/>
    </xf>
    <xf numFmtId="0" fontId="3" fillId="4" borderId="13" xfId="0" applyFont="1" applyFill="1" applyBorder="1" applyAlignment="1">
      <alignment horizontal="justify" wrapText="1"/>
    </xf>
    <xf numFmtId="164" fontId="3" fillId="4" borderId="5" xfId="0" applyNumberFormat="1" applyFont="1" applyFill="1" applyBorder="1" applyAlignment="1">
      <alignment horizontal="right" vertical="center"/>
    </xf>
    <xf numFmtId="164" fontId="3" fillId="4" borderId="5" xfId="0" applyNumberFormat="1" applyFont="1" applyFill="1" applyBorder="1" applyAlignment="1">
      <alignment vertical="center"/>
    </xf>
    <xf numFmtId="164" fontId="3" fillId="4" borderId="15" xfId="0" applyNumberFormat="1" applyFont="1" applyFill="1" applyBorder="1" applyAlignment="1">
      <alignment vertical="center"/>
    </xf>
    <xf numFmtId="0" fontId="2" fillId="3" borderId="2" xfId="0" applyFont="1" applyFill="1" applyBorder="1" applyAlignment="1">
      <alignment horizontal="justify" wrapText="1"/>
    </xf>
    <xf numFmtId="164" fontId="2" fillId="3" borderId="4" xfId="0" applyNumberFormat="1" applyFont="1" applyFill="1" applyBorder="1" applyAlignment="1">
      <alignment vertical="center"/>
    </xf>
    <xf numFmtId="164" fontId="2" fillId="3" borderId="1" xfId="0" applyNumberFormat="1" applyFont="1" applyFill="1" applyBorder="1" applyAlignment="1">
      <alignment vertical="center"/>
    </xf>
    <xf numFmtId="164" fontId="2" fillId="3" borderId="12" xfId="0" applyNumberFormat="1" applyFont="1" applyFill="1" applyBorder="1" applyAlignment="1">
      <alignment vertical="center"/>
    </xf>
    <xf numFmtId="164" fontId="2" fillId="3" borderId="9" xfId="0" applyNumberFormat="1" applyFont="1" applyFill="1" applyBorder="1" applyAlignment="1">
      <alignment vertical="center"/>
    </xf>
    <xf numFmtId="0" fontId="30" fillId="3" borderId="0" xfId="0" applyFont="1" applyFill="1" applyAlignment="1">
      <alignment wrapText="1"/>
    </xf>
    <xf numFmtId="0" fontId="30" fillId="3" borderId="0" xfId="0" applyFont="1" applyFill="1"/>
    <xf numFmtId="0" fontId="22" fillId="3" borderId="0" xfId="0" applyFont="1" applyFill="1" applyAlignment="1">
      <alignment wrapText="1"/>
    </xf>
    <xf numFmtId="0" fontId="30" fillId="3" borderId="0" xfId="0" applyFont="1" applyFill="1" applyAlignment="1">
      <alignment horizontal="right" wrapText="1"/>
    </xf>
    <xf numFmtId="165" fontId="30" fillId="3" borderId="0" xfId="0" applyNumberFormat="1" applyFont="1" applyFill="1" applyAlignment="1">
      <alignment horizontal="right"/>
    </xf>
    <xf numFmtId="0" fontId="31" fillId="3" borderId="19" xfId="0" applyFont="1" applyFill="1" applyBorder="1" applyAlignment="1">
      <alignment vertical="center" wrapText="1"/>
    </xf>
    <xf numFmtId="0" fontId="22" fillId="3" borderId="6" xfId="0" applyFont="1" applyFill="1" applyBorder="1" applyAlignment="1">
      <alignment wrapText="1"/>
    </xf>
    <xf numFmtId="0" fontId="22" fillId="3" borderId="7" xfId="0" applyFont="1" applyFill="1" applyBorder="1" applyAlignment="1">
      <alignment wrapText="1"/>
    </xf>
    <xf numFmtId="0" fontId="22" fillId="3" borderId="0" xfId="0" applyFont="1" applyFill="1"/>
    <xf numFmtId="0" fontId="31" fillId="3" borderId="20" xfId="0" applyFont="1" applyFill="1" applyBorder="1" applyAlignment="1">
      <alignment vertical="center" wrapText="1"/>
    </xf>
    <xf numFmtId="43" fontId="31" fillId="3" borderId="21" xfId="1" applyFont="1" applyFill="1" applyBorder="1" applyAlignment="1" applyProtection="1">
      <alignment vertical="center"/>
      <protection locked="0"/>
    </xf>
    <xf numFmtId="43" fontId="31" fillId="3" borderId="22" xfId="1" applyFont="1" applyFill="1" applyBorder="1" applyAlignment="1" applyProtection="1">
      <alignment vertical="center"/>
      <protection locked="0"/>
    </xf>
    <xf numFmtId="43" fontId="31" fillId="3" borderId="23" xfId="1" applyFont="1" applyFill="1" applyBorder="1" applyAlignment="1" applyProtection="1">
      <alignment vertical="center"/>
      <protection locked="0"/>
    </xf>
    <xf numFmtId="0" fontId="32" fillId="3" borderId="20" xfId="0" applyFont="1" applyFill="1" applyBorder="1" applyAlignment="1">
      <alignment vertical="center" wrapText="1"/>
    </xf>
    <xf numFmtId="43" fontId="32" fillId="3" borderId="21" xfId="1" applyFont="1" applyFill="1" applyBorder="1" applyAlignment="1" applyProtection="1">
      <alignment vertical="center"/>
      <protection locked="0"/>
    </xf>
    <xf numFmtId="43" fontId="32" fillId="3" borderId="22" xfId="1" applyFont="1" applyFill="1" applyBorder="1" applyAlignment="1" applyProtection="1">
      <alignment vertical="center"/>
      <protection locked="0"/>
    </xf>
    <xf numFmtId="43" fontId="32" fillId="3" borderId="23" xfId="1" applyFont="1" applyFill="1" applyBorder="1" applyAlignment="1" applyProtection="1">
      <alignment vertical="center"/>
      <protection locked="0"/>
    </xf>
    <xf numFmtId="0" fontId="32" fillId="3" borderId="24" xfId="0" applyFont="1" applyFill="1" applyBorder="1" applyAlignment="1">
      <alignment vertical="center" wrapText="1"/>
    </xf>
    <xf numFmtId="43" fontId="32" fillId="3" borderId="25" xfId="1" applyFont="1" applyFill="1" applyBorder="1" applyAlignment="1" applyProtection="1">
      <alignment vertical="center"/>
      <protection locked="0"/>
    </xf>
    <xf numFmtId="43" fontId="32" fillId="3" borderId="26" xfId="1" applyFont="1" applyFill="1" applyBorder="1" applyAlignment="1" applyProtection="1">
      <alignment vertical="center"/>
      <protection locked="0"/>
    </xf>
    <xf numFmtId="43" fontId="32" fillId="3" borderId="27" xfId="1" applyFont="1" applyFill="1" applyBorder="1" applyAlignment="1" applyProtection="1">
      <alignment vertical="center"/>
      <protection locked="0"/>
    </xf>
    <xf numFmtId="0" fontId="31" fillId="5" borderId="28" xfId="0" applyFont="1" applyFill="1" applyBorder="1" applyAlignment="1">
      <alignment vertical="center" wrapText="1"/>
    </xf>
    <xf numFmtId="43" fontId="31" fillId="5" borderId="15" xfId="1" applyFont="1" applyFill="1" applyBorder="1" applyAlignment="1" applyProtection="1">
      <alignment vertical="center"/>
      <protection locked="0"/>
    </xf>
    <xf numFmtId="43" fontId="31" fillId="5" borderId="14" xfId="1" applyFont="1" applyFill="1" applyBorder="1" applyAlignment="1" applyProtection="1">
      <alignment vertical="center"/>
      <protection locked="0"/>
    </xf>
    <xf numFmtId="43" fontId="31" fillId="5" borderId="29" xfId="1" applyFont="1" applyFill="1" applyBorder="1" applyAlignment="1" applyProtection="1">
      <alignment vertical="center"/>
      <protection locked="0"/>
    </xf>
    <xf numFmtId="164" fontId="30" fillId="3" borderId="0" xfId="0" applyNumberFormat="1" applyFont="1" applyFill="1"/>
    <xf numFmtId="0" fontId="31" fillId="4" borderId="5"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2" fillId="7" borderId="31" xfId="0" applyFont="1" applyFill="1" applyBorder="1" applyAlignment="1">
      <alignment vertical="center" wrapText="1"/>
    </xf>
    <xf numFmtId="0" fontId="30" fillId="7" borderId="4" xfId="0" applyFont="1" applyFill="1" applyBorder="1"/>
    <xf numFmtId="0" fontId="30" fillId="7" borderId="1" xfId="0" applyFont="1" applyFill="1" applyBorder="1"/>
    <xf numFmtId="0" fontId="32" fillId="7" borderId="32" xfId="0" applyFont="1" applyFill="1" applyBorder="1" applyAlignment="1">
      <alignment vertical="center" wrapText="1"/>
    </xf>
    <xf numFmtId="43" fontId="32" fillId="7" borderId="8" xfId="1" applyFont="1" applyFill="1" applyBorder="1" applyAlignment="1" applyProtection="1">
      <alignment vertical="center"/>
      <protection locked="0"/>
    </xf>
    <xf numFmtId="43" fontId="32" fillId="7" borderId="33" xfId="1" applyFont="1" applyFill="1" applyBorder="1" applyAlignment="1" applyProtection="1">
      <alignment vertical="center"/>
      <protection locked="0"/>
    </xf>
    <xf numFmtId="43" fontId="32" fillId="3" borderId="8" xfId="1" applyFont="1" applyFill="1" applyBorder="1" applyAlignment="1" applyProtection="1">
      <alignment vertical="center"/>
      <protection locked="0"/>
    </xf>
    <xf numFmtId="0" fontId="32" fillId="3" borderId="32" xfId="0" applyFont="1" applyFill="1" applyBorder="1" applyAlignment="1">
      <alignment vertical="center" wrapText="1"/>
    </xf>
    <xf numFmtId="43" fontId="32" fillId="3" borderId="33" xfId="1" applyFont="1" applyFill="1" applyBorder="1" applyAlignment="1" applyProtection="1">
      <alignment vertical="center"/>
      <protection locked="0"/>
    </xf>
    <xf numFmtId="0" fontId="32" fillId="5" borderId="28" xfId="0" applyFont="1" applyFill="1" applyBorder="1" applyAlignment="1">
      <alignment vertical="center" wrapText="1"/>
    </xf>
    <xf numFmtId="43" fontId="32" fillId="5" borderId="5" xfId="1" applyFont="1" applyFill="1" applyBorder="1" applyAlignment="1" applyProtection="1">
      <alignment vertical="center"/>
      <protection locked="0"/>
    </xf>
    <xf numFmtId="43" fontId="32" fillId="5" borderId="30" xfId="1" applyFont="1" applyFill="1" applyBorder="1" applyAlignment="1" applyProtection="1">
      <alignment vertical="center"/>
      <protection locked="0"/>
    </xf>
    <xf numFmtId="0" fontId="32" fillId="5" borderId="34" xfId="0" applyFont="1" applyFill="1" applyBorder="1" applyAlignment="1">
      <alignment vertical="center" wrapText="1"/>
    </xf>
    <xf numFmtId="43" fontId="32" fillId="5" borderId="12" xfId="1" applyFont="1" applyFill="1" applyBorder="1" applyAlignment="1" applyProtection="1">
      <alignment vertical="center"/>
      <protection locked="0"/>
    </xf>
    <xf numFmtId="43" fontId="32" fillId="5" borderId="35" xfId="1" applyFont="1" applyFill="1" applyBorder="1" applyAlignment="1" applyProtection="1">
      <alignment vertical="center"/>
      <protection locked="0"/>
    </xf>
    <xf numFmtId="0" fontId="32" fillId="3" borderId="36"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30" fillId="3" borderId="15" xfId="0" applyFont="1" applyFill="1" applyBorder="1"/>
    <xf numFmtId="43" fontId="30" fillId="3" borderId="13" xfId="1" applyFont="1" applyFill="1" applyBorder="1"/>
    <xf numFmtId="0" fontId="32" fillId="3" borderId="37" xfId="0" applyFont="1" applyFill="1" applyBorder="1" applyAlignment="1">
      <alignment vertical="center" wrapText="1"/>
    </xf>
    <xf numFmtId="4" fontId="32" fillId="3" borderId="37" xfId="0" applyNumberFormat="1" applyFont="1" applyFill="1" applyBorder="1" applyAlignment="1" applyProtection="1">
      <alignment vertical="center"/>
      <protection locked="0"/>
    </xf>
    <xf numFmtId="0" fontId="31" fillId="4" borderId="36" xfId="0" applyFont="1" applyFill="1" applyBorder="1" applyAlignment="1">
      <alignment vertical="center" wrapText="1"/>
    </xf>
    <xf numFmtId="0" fontId="31" fillId="4" borderId="13" xfId="0" applyFont="1" applyFill="1" applyBorder="1" applyAlignment="1">
      <alignment vertical="center" wrapText="1"/>
    </xf>
    <xf numFmtId="0" fontId="31" fillId="4" borderId="14" xfId="0" applyFont="1" applyFill="1" applyBorder="1" applyAlignment="1">
      <alignment vertical="center" wrapText="1"/>
    </xf>
    <xf numFmtId="0" fontId="32" fillId="3" borderId="2" xfId="0" applyFont="1" applyFill="1" applyBorder="1" applyAlignment="1">
      <alignment vertical="center" wrapText="1"/>
    </xf>
    <xf numFmtId="0" fontId="32" fillId="3" borderId="3" xfId="0" applyFont="1" applyFill="1" applyBorder="1" applyAlignment="1">
      <alignment vertical="center" wrapText="1"/>
    </xf>
    <xf numFmtId="0" fontId="30" fillId="3" borderId="2" xfId="0" applyFont="1" applyFill="1" applyBorder="1"/>
    <xf numFmtId="43" fontId="32" fillId="3" borderId="38" xfId="1" applyFont="1" applyFill="1" applyBorder="1" applyAlignment="1" applyProtection="1">
      <alignment vertical="center"/>
      <protection locked="0"/>
    </xf>
    <xf numFmtId="0" fontId="32" fillId="3" borderId="0" xfId="0" applyFont="1" applyFill="1" applyAlignment="1">
      <alignment vertical="center" wrapText="1"/>
    </xf>
    <xf numFmtId="0" fontId="32" fillId="3" borderId="7" xfId="0" applyFont="1" applyFill="1" applyBorder="1" applyAlignment="1">
      <alignment vertical="center" wrapText="1"/>
    </xf>
    <xf numFmtId="43" fontId="32" fillId="3" borderId="39" xfId="1" applyFont="1" applyFill="1" applyBorder="1" applyAlignment="1" applyProtection="1">
      <alignment vertical="center"/>
      <protection locked="0"/>
    </xf>
    <xf numFmtId="0" fontId="32" fillId="3" borderId="10" xfId="0" applyFont="1" applyFill="1" applyBorder="1" applyAlignment="1">
      <alignment vertical="center" wrapText="1"/>
    </xf>
    <xf numFmtId="0" fontId="32" fillId="3" borderId="11" xfId="0" applyFont="1" applyFill="1" applyBorder="1" applyAlignment="1">
      <alignment vertical="center" wrapText="1"/>
    </xf>
    <xf numFmtId="0" fontId="30" fillId="3" borderId="10" xfId="0" applyFont="1" applyFill="1" applyBorder="1"/>
    <xf numFmtId="43" fontId="32" fillId="3" borderId="40" xfId="1" applyFont="1" applyFill="1" applyBorder="1" applyAlignment="1" applyProtection="1">
      <alignment vertical="center"/>
      <protection locked="0"/>
    </xf>
    <xf numFmtId="43" fontId="32" fillId="3" borderId="4" xfId="1" applyFont="1" applyFill="1" applyBorder="1" applyAlignment="1" applyProtection="1">
      <alignment vertical="center"/>
      <protection locked="0"/>
    </xf>
    <xf numFmtId="43" fontId="32" fillId="3" borderId="41" xfId="1" applyFont="1" applyFill="1" applyBorder="1" applyAlignment="1" applyProtection="1">
      <alignment vertical="center"/>
      <protection locked="0"/>
    </xf>
    <xf numFmtId="0" fontId="32" fillId="3" borderId="0" xfId="0" applyFont="1" applyFill="1" applyAlignment="1">
      <alignment horizontal="left" vertical="center" wrapText="1" indent="1"/>
    </xf>
    <xf numFmtId="0" fontId="32" fillId="3" borderId="10" xfId="0" applyFont="1" applyFill="1" applyBorder="1" applyAlignment="1">
      <alignment horizontal="left" vertical="center" wrapText="1" indent="1"/>
    </xf>
    <xf numFmtId="43" fontId="32" fillId="3" borderId="12" xfId="1" applyFont="1" applyFill="1" applyBorder="1" applyAlignment="1" applyProtection="1">
      <alignment vertical="center"/>
      <protection locked="0"/>
    </xf>
    <xf numFmtId="43" fontId="32" fillId="3" borderId="35" xfId="1" applyFont="1" applyFill="1" applyBorder="1" applyAlignment="1" applyProtection="1">
      <alignment vertical="center"/>
      <protection locked="0"/>
    </xf>
    <xf numFmtId="0" fontId="30" fillId="3" borderId="0" xfId="0" applyFont="1" applyFill="1" applyAlignment="1">
      <alignment horizontal="right"/>
    </xf>
    <xf numFmtId="0" fontId="32" fillId="3" borderId="19" xfId="0" applyFont="1" applyFill="1" applyBorder="1" applyAlignment="1">
      <alignment vertical="center" wrapText="1"/>
    </xf>
    <xf numFmtId="0" fontId="30" fillId="3" borderId="6" xfId="0" applyFont="1" applyFill="1" applyBorder="1"/>
    <xf numFmtId="43" fontId="32" fillId="3" borderId="42" xfId="1" applyFont="1" applyFill="1" applyBorder="1" applyAlignment="1" applyProtection="1">
      <alignment vertical="center"/>
      <protection locked="0"/>
    </xf>
    <xf numFmtId="43" fontId="32" fillId="5" borderId="15" xfId="1" applyFont="1" applyFill="1" applyBorder="1" applyAlignment="1" applyProtection="1">
      <alignment vertical="center"/>
      <protection locked="0"/>
    </xf>
    <xf numFmtId="43" fontId="32" fillId="5" borderId="14" xfId="1" applyFont="1" applyFill="1" applyBorder="1" applyAlignment="1" applyProtection="1">
      <alignment vertical="center"/>
      <protection locked="0"/>
    </xf>
    <xf numFmtId="43" fontId="32" fillId="3" borderId="43" xfId="1" applyFont="1" applyFill="1" applyBorder="1" applyAlignment="1" applyProtection="1">
      <alignment vertical="center"/>
      <protection locked="0"/>
    </xf>
    <xf numFmtId="43" fontId="32" fillId="3" borderId="44" xfId="1" applyFont="1" applyFill="1" applyBorder="1" applyAlignment="1" applyProtection="1">
      <alignment vertical="center"/>
      <protection locked="0"/>
    </xf>
    <xf numFmtId="0" fontId="32" fillId="3" borderId="45" xfId="0" applyFont="1" applyFill="1" applyBorder="1" applyAlignment="1">
      <alignment vertical="center" wrapText="1"/>
    </xf>
    <xf numFmtId="43" fontId="32" fillId="3" borderId="46" xfId="1" applyFont="1" applyFill="1" applyBorder="1" applyAlignment="1" applyProtection="1">
      <alignment vertical="center"/>
      <protection locked="0"/>
    </xf>
    <xf numFmtId="43" fontId="32" fillId="3" borderId="47" xfId="1" applyFont="1" applyFill="1" applyBorder="1" applyAlignment="1" applyProtection="1">
      <alignment vertical="center"/>
      <protection locked="0"/>
    </xf>
    <xf numFmtId="0" fontId="32" fillId="4" borderId="28" xfId="0" applyFont="1" applyFill="1" applyBorder="1" applyAlignment="1">
      <alignment vertical="center" wrapText="1"/>
    </xf>
    <xf numFmtId="43" fontId="32" fillId="4" borderId="5" xfId="1" applyFont="1" applyFill="1" applyBorder="1" applyAlignment="1" applyProtection="1">
      <alignment vertical="center"/>
      <protection locked="0"/>
    </xf>
    <xf numFmtId="43" fontId="32" fillId="4" borderId="30" xfId="1" applyFont="1" applyFill="1" applyBorder="1" applyAlignment="1" applyProtection="1">
      <alignment vertical="center"/>
      <protection locked="0"/>
    </xf>
    <xf numFmtId="0" fontId="32" fillId="3" borderId="49" xfId="0" applyFont="1" applyFill="1" applyBorder="1" applyAlignment="1">
      <alignment vertical="center" wrapText="1"/>
    </xf>
    <xf numFmtId="0" fontId="32" fillId="3" borderId="50" xfId="0" applyFont="1" applyFill="1" applyBorder="1" applyAlignment="1">
      <alignment vertical="center" wrapText="1"/>
    </xf>
    <xf numFmtId="0" fontId="32" fillId="3" borderId="51" xfId="0" applyFont="1" applyFill="1" applyBorder="1" applyAlignment="1">
      <alignment vertical="center" wrapText="1"/>
    </xf>
    <xf numFmtId="0" fontId="32" fillId="3" borderId="52" xfId="0" applyFont="1" applyFill="1" applyBorder="1" applyAlignment="1">
      <alignment vertical="center" wrapText="1"/>
    </xf>
    <xf numFmtId="0" fontId="32" fillId="3" borderId="53" xfId="0" applyFont="1" applyFill="1" applyBorder="1" applyAlignment="1">
      <alignment vertical="center" wrapText="1"/>
    </xf>
    <xf numFmtId="0" fontId="32" fillId="3" borderId="54" xfId="0" applyFont="1" applyFill="1" applyBorder="1" applyAlignment="1">
      <alignment vertical="center" wrapText="1"/>
    </xf>
    <xf numFmtId="4" fontId="32" fillId="3" borderId="0" xfId="0" applyNumberFormat="1" applyFont="1" applyFill="1" applyAlignment="1" applyProtection="1">
      <alignment vertical="center"/>
      <protection locked="0"/>
    </xf>
    <xf numFmtId="43" fontId="30" fillId="3" borderId="6" xfId="1" applyFont="1" applyFill="1" applyBorder="1" applyAlignment="1">
      <alignment wrapText="1"/>
    </xf>
    <xf numFmtId="43" fontId="30" fillId="3" borderId="7" xfId="1" applyFont="1" applyFill="1" applyBorder="1" applyAlignment="1">
      <alignment wrapText="1"/>
    </xf>
    <xf numFmtId="43" fontId="30" fillId="3" borderId="0" xfId="1" applyFont="1" applyFill="1" applyBorder="1" applyAlignment="1">
      <alignment wrapText="1"/>
    </xf>
    <xf numFmtId="0" fontId="32" fillId="3" borderId="55" xfId="0" applyFont="1" applyFill="1" applyBorder="1" applyAlignment="1">
      <alignment vertical="center" wrapText="1"/>
    </xf>
    <xf numFmtId="43" fontId="32" fillId="4" borderId="15" xfId="1" applyFont="1" applyFill="1" applyBorder="1" applyAlignment="1" applyProtection="1">
      <alignment vertical="center"/>
      <protection locked="0"/>
    </xf>
    <xf numFmtId="43" fontId="32" fillId="4" borderId="14" xfId="1" applyFont="1" applyFill="1" applyBorder="1" applyAlignment="1" applyProtection="1">
      <alignment vertical="center"/>
      <protection locked="0"/>
    </xf>
    <xf numFmtId="43" fontId="32" fillId="4" borderId="29" xfId="1" applyFont="1" applyFill="1" applyBorder="1" applyAlignment="1" applyProtection="1">
      <alignment vertical="center"/>
      <protection locked="0"/>
    </xf>
    <xf numFmtId="43" fontId="32" fillId="3" borderId="56" xfId="1" applyFont="1" applyFill="1" applyBorder="1" applyAlignment="1" applyProtection="1">
      <alignment vertical="center"/>
      <protection locked="0"/>
    </xf>
    <xf numFmtId="43" fontId="32" fillId="3" borderId="57" xfId="1" applyFont="1" applyFill="1" applyBorder="1" applyAlignment="1" applyProtection="1">
      <alignment vertical="center"/>
      <protection locked="0"/>
    </xf>
    <xf numFmtId="0" fontId="32" fillId="3" borderId="28" xfId="0" applyFont="1" applyFill="1" applyBorder="1" applyAlignment="1">
      <alignment vertical="center" wrapText="1"/>
    </xf>
    <xf numFmtId="43" fontId="32" fillId="3" borderId="5" xfId="1" applyFont="1" applyFill="1" applyBorder="1" applyAlignment="1" applyProtection="1">
      <alignment vertical="center"/>
      <protection locked="0"/>
    </xf>
    <xf numFmtId="43" fontId="32" fillId="3" borderId="30" xfId="1" applyFont="1" applyFill="1" applyBorder="1" applyAlignment="1" applyProtection="1">
      <alignment vertical="center"/>
      <protection locked="0"/>
    </xf>
    <xf numFmtId="3" fontId="3" fillId="2" borderId="0" xfId="0" applyNumberFormat="1" applyFont="1" applyFill="1" applyAlignment="1">
      <alignment horizontal="center"/>
    </xf>
    <xf numFmtId="0" fontId="2" fillId="4" borderId="3" xfId="0" applyFont="1" applyFill="1" applyBorder="1"/>
    <xf numFmtId="0" fontId="3" fillId="2" borderId="0" xfId="0" applyFont="1" applyFill="1" applyAlignment="1">
      <alignment horizontal="center" vertical="center" wrapText="1"/>
    </xf>
    <xf numFmtId="0" fontId="2" fillId="4" borderId="11" xfId="0" applyFont="1" applyFill="1" applyBorder="1"/>
    <xf numFmtId="0" fontId="2" fillId="2" borderId="1" xfId="0" applyFont="1" applyFill="1" applyBorder="1"/>
    <xf numFmtId="164" fontId="3" fillId="2" borderId="3" xfId="0" applyNumberFormat="1" applyFont="1" applyFill="1" applyBorder="1"/>
    <xf numFmtId="0" fontId="2" fillId="2" borderId="6" xfId="0" applyFont="1" applyFill="1" applyBorder="1"/>
    <xf numFmtId="164" fontId="3" fillId="2" borderId="7" xfId="0" applyNumberFormat="1" applyFont="1" applyFill="1" applyBorder="1"/>
    <xf numFmtId="0" fontId="2" fillId="2" borderId="0" xfId="0" applyFont="1" applyFill="1" applyAlignment="1">
      <alignment horizontal="left" indent="3"/>
    </xf>
    <xf numFmtId="164" fontId="2" fillId="2" borderId="7" xfId="0" applyNumberFormat="1" applyFont="1" applyFill="1" applyBorder="1"/>
    <xf numFmtId="0" fontId="2" fillId="3" borderId="0" xfId="0" applyFont="1" applyFill="1" applyAlignment="1">
      <alignment horizontal="left" indent="3"/>
    </xf>
    <xf numFmtId="0" fontId="2" fillId="3" borderId="6" xfId="0" applyFont="1" applyFill="1" applyBorder="1"/>
    <xf numFmtId="164" fontId="2" fillId="3" borderId="7" xfId="0" applyNumberFormat="1" applyFont="1" applyFill="1" applyBorder="1"/>
    <xf numFmtId="0" fontId="2" fillId="3" borderId="0" xfId="0" applyFont="1" applyFill="1" applyAlignment="1">
      <alignment horizontal="left" indent="2"/>
    </xf>
    <xf numFmtId="0" fontId="3" fillId="2" borderId="6" xfId="0" applyFont="1" applyFill="1" applyBorder="1"/>
    <xf numFmtId="0" fontId="3" fillId="2" borderId="10" xfId="0" applyFont="1" applyFill="1" applyBorder="1"/>
    <xf numFmtId="0" fontId="2" fillId="2" borderId="11" xfId="0" applyFont="1" applyFill="1" applyBorder="1"/>
    <xf numFmtId="0" fontId="2" fillId="2" borderId="9" xfId="0" applyFont="1" applyFill="1" applyBorder="1"/>
    <xf numFmtId="0" fontId="2" fillId="2" borderId="10" xfId="0" applyFont="1" applyFill="1" applyBorder="1"/>
    <xf numFmtId="164" fontId="3" fillId="2" borderId="11" xfId="0" applyNumberFormat="1" applyFont="1" applyFill="1" applyBorder="1"/>
    <xf numFmtId="164" fontId="3" fillId="2" borderId="10" xfId="0" applyNumberFormat="1" applyFont="1" applyFill="1" applyBorder="1"/>
    <xf numFmtId="0" fontId="3" fillId="2" borderId="13" xfId="0" applyFont="1" applyFill="1" applyBorder="1" applyAlignment="1">
      <alignment horizontal="left" indent="1"/>
    </xf>
    <xf numFmtId="0" fontId="3" fillId="4" borderId="13" xfId="0" applyFont="1" applyFill="1" applyBorder="1" applyAlignment="1">
      <alignment vertical="center"/>
    </xf>
    <xf numFmtId="0" fontId="2" fillId="4" borderId="13" xfId="0" applyFont="1" applyFill="1" applyBorder="1"/>
    <xf numFmtId="0" fontId="2" fillId="4" borderId="15" xfId="0" applyFont="1" applyFill="1" applyBorder="1"/>
    <xf numFmtId="164" fontId="3" fillId="4" borderId="14" xfId="0" applyNumberFormat="1" applyFont="1" applyFill="1" applyBorder="1"/>
    <xf numFmtId="164" fontId="3" fillId="4" borderId="13" xfId="0" applyNumberFormat="1" applyFont="1" applyFill="1" applyBorder="1"/>
    <xf numFmtId="164" fontId="10" fillId="3" borderId="0" xfId="0" applyNumberFormat="1" applyFont="1" applyFill="1" applyAlignment="1">
      <alignment horizontal="right"/>
    </xf>
    <xf numFmtId="164" fontId="34" fillId="3" borderId="0" xfId="0" applyNumberFormat="1" applyFont="1" applyFill="1"/>
    <xf numFmtId="166" fontId="10" fillId="3" borderId="0" xfId="0" applyNumberFormat="1" applyFont="1" applyFill="1" applyAlignment="1">
      <alignment horizontal="right"/>
    </xf>
    <xf numFmtId="167" fontId="10" fillId="3" borderId="0" xfId="0" applyNumberFormat="1" applyFont="1" applyFill="1" applyAlignment="1">
      <alignment horizontal="right"/>
    </xf>
    <xf numFmtId="167" fontId="10" fillId="3" borderId="0" xfId="0" applyNumberFormat="1" applyFont="1" applyFill="1"/>
    <xf numFmtId="0" fontId="35" fillId="4" borderId="14"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 fillId="2" borderId="7" xfId="0" applyFont="1" applyFill="1" applyBorder="1" applyAlignment="1">
      <alignment vertical="center"/>
    </xf>
    <xf numFmtId="0" fontId="3" fillId="2" borderId="7" xfId="0" applyFont="1" applyFill="1" applyBorder="1" applyAlignment="1">
      <alignment horizontal="left" indent="2"/>
    </xf>
    <xf numFmtId="164" fontId="2" fillId="3" borderId="8" xfId="0" applyNumberFormat="1" applyFont="1" applyFill="1" applyBorder="1"/>
    <xf numFmtId="164" fontId="2" fillId="3" borderId="6" xfId="0" applyNumberFormat="1" applyFont="1" applyFill="1" applyBorder="1"/>
    <xf numFmtId="164" fontId="2" fillId="3" borderId="12" xfId="0" applyNumberFormat="1" applyFont="1" applyFill="1" applyBorder="1"/>
    <xf numFmtId="0" fontId="3" fillId="3" borderId="13" xfId="0" applyFont="1" applyFill="1" applyBorder="1"/>
    <xf numFmtId="164" fontId="3" fillId="3" borderId="13" xfId="0" applyNumberFormat="1" applyFont="1" applyFill="1" applyBorder="1"/>
    <xf numFmtId="164" fontId="3" fillId="2" borderId="13" xfId="0" applyNumberFormat="1" applyFont="1" applyFill="1" applyBorder="1"/>
    <xf numFmtId="164" fontId="3" fillId="3" borderId="10" xfId="0" applyNumberFormat="1" applyFont="1" applyFill="1" applyBorder="1" applyAlignment="1">
      <alignment horizontal="center"/>
    </xf>
    <xf numFmtId="164" fontId="3" fillId="3" borderId="11" xfId="0" applyNumberFormat="1" applyFont="1" applyFill="1" applyBorder="1" applyAlignment="1">
      <alignment horizontal="center"/>
    </xf>
    <xf numFmtId="164" fontId="3" fillId="3" borderId="15" xfId="0" applyNumberFormat="1" applyFont="1" applyFill="1" applyBorder="1"/>
    <xf numFmtId="164" fontId="3" fillId="3" borderId="0" xfId="0" applyNumberFormat="1" applyFont="1" applyFill="1" applyAlignment="1">
      <alignment horizontal="center"/>
    </xf>
    <xf numFmtId="0" fontId="2" fillId="4" borderId="2" xfId="0" applyFont="1" applyFill="1" applyBorder="1"/>
    <xf numFmtId="0" fontId="3" fillId="4" borderId="2" xfId="0" applyFont="1" applyFill="1" applyBorder="1" applyAlignment="1">
      <alignment horizontal="left"/>
    </xf>
    <xf numFmtId="164" fontId="3" fillId="4" borderId="2" xfId="0" applyNumberFormat="1" applyFont="1" applyFill="1" applyBorder="1" applyAlignment="1">
      <alignment horizontal="center"/>
    </xf>
    <xf numFmtId="164" fontId="3" fillId="4" borderId="3" xfId="0" applyNumberFormat="1" applyFont="1" applyFill="1" applyBorder="1" applyAlignment="1">
      <alignment horizontal="center"/>
    </xf>
    <xf numFmtId="0" fontId="3" fillId="4" borderId="10" xfId="0" applyFont="1" applyFill="1" applyBorder="1" applyAlignment="1">
      <alignment horizontal="left"/>
    </xf>
    <xf numFmtId="164" fontId="3" fillId="4" borderId="10" xfId="0" applyNumberFormat="1" applyFont="1" applyFill="1" applyBorder="1" applyAlignment="1">
      <alignment horizontal="center"/>
    </xf>
    <xf numFmtId="164" fontId="3" fillId="4" borderId="11" xfId="0" applyNumberFormat="1" applyFont="1" applyFill="1" applyBorder="1" applyAlignment="1">
      <alignment horizontal="center"/>
    </xf>
    <xf numFmtId="0" fontId="3" fillId="2" borderId="2" xfId="0" applyFont="1" applyFill="1" applyBorder="1" applyAlignment="1">
      <alignment horizontal="left"/>
    </xf>
    <xf numFmtId="164" fontId="3" fillId="3" borderId="2" xfId="0" applyNumberFormat="1" applyFont="1" applyFill="1" applyBorder="1" applyAlignment="1">
      <alignment horizontal="center"/>
    </xf>
    <xf numFmtId="164" fontId="2" fillId="3" borderId="1" xfId="0" applyNumberFormat="1" applyFont="1" applyFill="1" applyBorder="1"/>
    <xf numFmtId="164" fontId="2" fillId="3" borderId="2" xfId="0" applyNumberFormat="1" applyFont="1" applyFill="1" applyBorder="1"/>
    <xf numFmtId="0" fontId="3" fillId="2" borderId="10" xfId="0" applyFont="1" applyFill="1" applyBorder="1" applyAlignment="1">
      <alignment horizontal="left"/>
    </xf>
    <xf numFmtId="164" fontId="2" fillId="3" borderId="9" xfId="0" applyNumberFormat="1" applyFont="1" applyFill="1" applyBorder="1"/>
    <xf numFmtId="164" fontId="2" fillId="3" borderId="10" xfId="0" applyNumberFormat="1" applyFont="1" applyFill="1" applyBorder="1"/>
    <xf numFmtId="0" fontId="3" fillId="4" borderId="13" xfId="0" applyFont="1" applyFill="1" applyBorder="1" applyAlignment="1">
      <alignment horizontal="left" vertical="center"/>
    </xf>
    <xf numFmtId="0" fontId="3"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applyNumberFormat="1" applyFont="1" applyFill="1" applyBorder="1" applyAlignment="1">
      <alignment horizontal="center" vertical="center"/>
    </xf>
    <xf numFmtId="164" fontId="3" fillId="4" borderId="15" xfId="0" applyNumberFormat="1" applyFont="1" applyFill="1" applyBorder="1" applyAlignment="1">
      <alignment horizontal="center" vertical="center"/>
    </xf>
    <xf numFmtId="43" fontId="3" fillId="4" borderId="13" xfId="1" applyFont="1" applyFill="1" applyBorder="1" applyAlignment="1">
      <alignment horizontal="center" vertical="center"/>
    </xf>
    <xf numFmtId="164" fontId="3" fillId="3" borderId="13" xfId="0" applyNumberFormat="1" applyFont="1" applyFill="1" applyBorder="1" applyAlignment="1">
      <alignment horizontal="center"/>
    </xf>
    <xf numFmtId="0" fontId="4" fillId="3" borderId="2" xfId="0" applyFont="1" applyFill="1" applyBorder="1"/>
    <xf numFmtId="43" fontId="4" fillId="3" borderId="3" xfId="1" applyFont="1" applyFill="1" applyBorder="1" applyAlignment="1"/>
    <xf numFmtId="43" fontId="4" fillId="3" borderId="2" xfId="1" applyFont="1" applyFill="1" applyBorder="1" applyAlignment="1">
      <alignment horizontal="center" vertical="center"/>
    </xf>
    <xf numFmtId="0" fontId="4" fillId="3" borderId="0" xfId="0" applyFont="1" applyFill="1"/>
    <xf numFmtId="43" fontId="4" fillId="3" borderId="7" xfId="1" applyFont="1" applyFill="1" applyBorder="1" applyAlignment="1"/>
    <xf numFmtId="43" fontId="4" fillId="3" borderId="0" xfId="1" applyFont="1" applyFill="1" applyBorder="1" applyAlignment="1">
      <alignment horizontal="center" vertical="center"/>
    </xf>
    <xf numFmtId="0" fontId="4" fillId="3" borderId="0" xfId="0" applyFont="1" applyFill="1" applyAlignment="1">
      <alignment vertical="center"/>
    </xf>
    <xf numFmtId="0" fontId="11" fillId="4" borderId="13" xfId="0" applyFont="1" applyFill="1" applyBorder="1" applyAlignment="1">
      <alignment vertical="center"/>
    </xf>
    <xf numFmtId="0" fontId="4" fillId="4" borderId="13" xfId="0" applyFont="1" applyFill="1" applyBorder="1"/>
    <xf numFmtId="43" fontId="4" fillId="4" borderId="13" xfId="1" applyFont="1" applyFill="1" applyBorder="1" applyAlignment="1"/>
    <xf numFmtId="43" fontId="4" fillId="4" borderId="14" xfId="1" applyFont="1" applyFill="1" applyBorder="1" applyAlignment="1"/>
    <xf numFmtId="43" fontId="11" fillId="4" borderId="15" xfId="1" applyFont="1" applyFill="1" applyBorder="1" applyAlignment="1"/>
    <xf numFmtId="164" fontId="11" fillId="4" borderId="13" xfId="1" applyNumberFormat="1" applyFont="1" applyFill="1" applyBorder="1" applyAlignment="1"/>
    <xf numFmtId="43" fontId="11" fillId="4" borderId="13" xfId="1" applyFont="1" applyFill="1" applyBorder="1" applyAlignment="1"/>
    <xf numFmtId="0" fontId="11" fillId="4" borderId="3" xfId="0" applyFont="1" applyFill="1" applyBorder="1" applyAlignment="1">
      <alignment vertical="center"/>
    </xf>
    <xf numFmtId="0" fontId="11" fillId="4" borderId="11" xfId="0" applyFont="1" applyFill="1" applyBorder="1" applyAlignment="1">
      <alignment vertical="center"/>
    </xf>
    <xf numFmtId="0" fontId="4" fillId="3" borderId="2" xfId="0" applyFont="1" applyFill="1" applyBorder="1" applyAlignment="1">
      <alignment horizontal="center" vertical="center"/>
    </xf>
    <xf numFmtId="43" fontId="4" fillId="3" borderId="2" xfId="1" applyFont="1" applyFill="1" applyBorder="1" applyAlignment="1">
      <alignment horizontal="right" vertical="center"/>
    </xf>
    <xf numFmtId="43" fontId="4" fillId="3" borderId="3" xfId="1" applyFont="1" applyFill="1" applyBorder="1" applyAlignment="1">
      <alignment horizontal="right" vertical="center"/>
    </xf>
    <xf numFmtId="43" fontId="4" fillId="3" borderId="1" xfId="1" applyFont="1" applyFill="1" applyBorder="1" applyAlignment="1">
      <alignment horizontal="center" vertical="center"/>
    </xf>
    <xf numFmtId="0" fontId="4" fillId="3" borderId="0" xfId="0" applyFont="1" applyFill="1" applyAlignment="1">
      <alignment horizontal="center" vertical="center"/>
    </xf>
    <xf numFmtId="43" fontId="4" fillId="3" borderId="0" xfId="1" applyFont="1" applyFill="1" applyBorder="1" applyAlignment="1">
      <alignment horizontal="right" vertical="center"/>
    </xf>
    <xf numFmtId="43" fontId="4" fillId="3" borderId="7" xfId="1" applyFont="1" applyFill="1" applyBorder="1" applyAlignment="1">
      <alignment horizontal="right" vertical="center"/>
    </xf>
    <xf numFmtId="43" fontId="4" fillId="3" borderId="6" xfId="1" applyFont="1" applyFill="1" applyBorder="1" applyAlignment="1">
      <alignment horizontal="center" vertical="center"/>
    </xf>
    <xf numFmtId="0" fontId="4" fillId="3" borderId="10" xfId="0" applyFont="1" applyFill="1" applyBorder="1"/>
    <xf numFmtId="0" fontId="4" fillId="3" borderId="10" xfId="0" applyFont="1" applyFill="1" applyBorder="1" applyAlignment="1">
      <alignment horizontal="center" vertical="center"/>
    </xf>
    <xf numFmtId="43" fontId="4" fillId="3" borderId="10" xfId="1" applyFont="1" applyFill="1" applyBorder="1" applyAlignment="1">
      <alignment horizontal="center" vertical="center"/>
    </xf>
    <xf numFmtId="43" fontId="4" fillId="3" borderId="10" xfId="1" applyFont="1" applyFill="1" applyBorder="1" applyAlignment="1">
      <alignment horizontal="right" vertical="center"/>
    </xf>
    <xf numFmtId="43" fontId="4" fillId="3" borderId="11" xfId="1" applyFont="1" applyFill="1" applyBorder="1" applyAlignment="1">
      <alignment horizontal="right" vertical="center"/>
    </xf>
    <xf numFmtId="43" fontId="11" fillId="4" borderId="13" xfId="1" applyFont="1" applyFill="1" applyBorder="1" applyAlignment="1">
      <alignment horizontal="center" vertical="center"/>
    </xf>
    <xf numFmtId="43" fontId="11" fillId="4" borderId="14" xfId="1" applyFont="1" applyFill="1" applyBorder="1" applyAlignment="1">
      <alignment horizontal="center" vertical="center"/>
    </xf>
    <xf numFmtId="0" fontId="11" fillId="3" borderId="0" xfId="0" applyFont="1" applyFill="1"/>
    <xf numFmtId="37" fontId="4" fillId="3" borderId="0" xfId="0" applyNumberFormat="1" applyFont="1" applyFill="1" applyAlignment="1">
      <alignment vertical="center"/>
    </xf>
    <xf numFmtId="0" fontId="4" fillId="3" borderId="2" xfId="4" applyFont="1" applyFill="1" applyBorder="1" applyAlignment="1">
      <alignment vertical="center" wrapText="1"/>
    </xf>
    <xf numFmtId="0" fontId="4" fillId="3" borderId="2" xfId="4" applyFont="1" applyFill="1" applyBorder="1" applyAlignment="1">
      <alignment wrapText="1"/>
    </xf>
    <xf numFmtId="43" fontId="4" fillId="3" borderId="2" xfId="1" applyFont="1" applyFill="1" applyBorder="1" applyAlignment="1">
      <alignment wrapText="1"/>
    </xf>
    <xf numFmtId="49" fontId="4" fillId="3" borderId="0" xfId="0" applyNumberFormat="1" applyFont="1" applyFill="1" applyAlignment="1">
      <alignment wrapText="1"/>
    </xf>
    <xf numFmtId="0" fontId="4" fillId="3" borderId="0" xfId="4" applyFont="1" applyFill="1"/>
    <xf numFmtId="43" fontId="4" fillId="3" borderId="0" xfId="1" applyFont="1" applyFill="1" applyBorder="1" applyAlignment="1"/>
    <xf numFmtId="0" fontId="4" fillId="3" borderId="10" xfId="4" applyFont="1" applyFill="1" applyBorder="1" applyAlignment="1">
      <alignment vertical="center" wrapText="1"/>
    </xf>
    <xf numFmtId="0" fontId="4" fillId="3" borderId="10" xfId="4" applyFont="1" applyFill="1" applyBorder="1" applyAlignment="1">
      <alignment wrapText="1"/>
    </xf>
    <xf numFmtId="43" fontId="4" fillId="3" borderId="10" xfId="1" applyFont="1" applyFill="1" applyBorder="1" applyAlignment="1">
      <alignment wrapText="1"/>
    </xf>
    <xf numFmtId="0" fontId="14" fillId="2" borderId="0" xfId="0" applyFont="1" applyFill="1" applyAlignment="1">
      <alignment wrapText="1"/>
    </xf>
    <xf numFmtId="0" fontId="14" fillId="2" borderId="0" xfId="0" applyFont="1" applyFill="1" applyAlignment="1">
      <alignment horizontal="justify" wrapText="1"/>
    </xf>
    <xf numFmtId="0" fontId="25" fillId="2" borderId="0" xfId="0" applyFont="1" applyFill="1" applyAlignment="1">
      <alignment horizontal="justify" vertical="center" wrapText="1"/>
    </xf>
    <xf numFmtId="0" fontId="25" fillId="2" borderId="0" xfId="0" applyFont="1" applyFill="1" applyAlignment="1">
      <alignment horizontal="justify" wrapText="1"/>
    </xf>
    <xf numFmtId="0" fontId="26" fillId="2" borderId="0" xfId="0" applyFont="1" applyFill="1"/>
    <xf numFmtId="0" fontId="9" fillId="4" borderId="14" xfId="0" applyFont="1" applyFill="1" applyBorder="1" applyAlignment="1">
      <alignment horizontal="center"/>
    </xf>
    <xf numFmtId="0" fontId="9" fillId="4" borderId="15" xfId="0" applyFont="1" applyFill="1" applyBorder="1" applyAlignment="1">
      <alignment horizontal="center"/>
    </xf>
    <xf numFmtId="0" fontId="26" fillId="2" borderId="7" xfId="0" applyFont="1" applyFill="1" applyBorder="1"/>
    <xf numFmtId="43" fontId="2" fillId="2" borderId="0" xfId="1" applyFont="1" applyFill="1" applyAlignment="1">
      <alignment horizontal="right"/>
    </xf>
    <xf numFmtId="0" fontId="9" fillId="2" borderId="14" xfId="0" applyFont="1" applyFill="1" applyBorder="1"/>
    <xf numFmtId="43" fontId="26" fillId="3" borderId="0" xfId="1" applyFont="1" applyFill="1" applyBorder="1"/>
    <xf numFmtId="43" fontId="26" fillId="2" borderId="0" xfId="1" applyFont="1" applyFill="1" applyBorder="1"/>
    <xf numFmtId="170" fontId="26" fillId="2" borderId="1" xfId="1" applyNumberFormat="1" applyFont="1" applyFill="1" applyBorder="1"/>
    <xf numFmtId="170" fontId="26" fillId="2" borderId="6" xfId="1" applyNumberFormat="1" applyFont="1" applyFill="1" applyBorder="1"/>
    <xf numFmtId="170" fontId="26" fillId="3" borderId="9" xfId="1" applyNumberFormat="1" applyFont="1" applyFill="1" applyBorder="1"/>
    <xf numFmtId="170" fontId="9" fillId="2" borderId="15" xfId="1" applyNumberFormat="1" applyFont="1" applyFill="1" applyBorder="1"/>
    <xf numFmtId="0" fontId="37" fillId="2" borderId="0" xfId="0" applyFont="1" applyFill="1" applyAlignment="1">
      <alignment horizontal="center" wrapText="1"/>
    </xf>
    <xf numFmtId="0" fontId="0" fillId="2" borderId="0" xfId="0" applyFill="1"/>
    <xf numFmtId="0" fontId="4" fillId="2" borderId="0" xfId="0" applyFont="1" applyFill="1"/>
    <xf numFmtId="0" fontId="25" fillId="2" borderId="0" xfId="0" applyFont="1" applyFill="1" applyAlignment="1">
      <alignment horizontal="center" wrapText="1"/>
    </xf>
    <xf numFmtId="0" fontId="35" fillId="2" borderId="0" xfId="0" applyFont="1" applyFill="1" applyAlignment="1">
      <alignment horizontal="right" wrapText="1"/>
    </xf>
    <xf numFmtId="0" fontId="35" fillId="4" borderId="61" xfId="0" applyFont="1" applyFill="1" applyBorder="1" applyAlignment="1">
      <alignment horizontal="center" vertical="center" wrapText="1"/>
    </xf>
    <xf numFmtId="0" fontId="35" fillId="4" borderId="65" xfId="0" applyFont="1" applyFill="1" applyBorder="1" applyAlignment="1">
      <alignment horizontal="center" vertical="center" wrapText="1"/>
    </xf>
    <xf numFmtId="0" fontId="35" fillId="4" borderId="66" xfId="0" applyFont="1" applyFill="1" applyBorder="1" applyAlignment="1">
      <alignment horizontal="center" wrapText="1"/>
    </xf>
    <xf numFmtId="0" fontId="35" fillId="4" borderId="61" xfId="0" applyFont="1" applyFill="1" applyBorder="1" applyAlignment="1">
      <alignment horizontal="center" wrapText="1"/>
    </xf>
    <xf numFmtId="0" fontId="35" fillId="4" borderId="64" xfId="0" applyFont="1" applyFill="1" applyBorder="1" applyAlignment="1">
      <alignment horizontal="center" wrapText="1"/>
    </xf>
    <xf numFmtId="0" fontId="35" fillId="4" borderId="60" xfId="0" applyFont="1" applyFill="1" applyBorder="1" applyAlignment="1">
      <alignment horizontal="center" wrapText="1"/>
    </xf>
    <xf numFmtId="0" fontId="35" fillId="4" borderId="67" xfId="0" applyFont="1" applyFill="1" applyBorder="1" applyAlignment="1">
      <alignment horizontal="center" wrapText="1"/>
    </xf>
    <xf numFmtId="0" fontId="35" fillId="4" borderId="68" xfId="0" applyFont="1" applyFill="1" applyBorder="1" applyAlignment="1">
      <alignment horizontal="center" vertical="center" wrapText="1"/>
    </xf>
    <xf numFmtId="0" fontId="35" fillId="4" borderId="69" xfId="0" applyFont="1" applyFill="1" applyBorder="1" applyAlignment="1">
      <alignment horizontal="center" wrapText="1"/>
    </xf>
    <xf numFmtId="0" fontId="35" fillId="4" borderId="70" xfId="0" applyFont="1" applyFill="1" applyBorder="1" applyAlignment="1">
      <alignment horizontal="center" wrapText="1"/>
    </xf>
    <xf numFmtId="0" fontId="25" fillId="2" borderId="61" xfId="0" applyFont="1" applyFill="1" applyBorder="1" applyAlignment="1">
      <alignment horizontal="center" wrapText="1"/>
    </xf>
    <xf numFmtId="0" fontId="25" fillId="2" borderId="66" xfId="0" applyFont="1" applyFill="1" applyBorder="1" applyAlignment="1">
      <alignment horizontal="center" wrapText="1"/>
    </xf>
    <xf numFmtId="167" fontId="25" fillId="2" borderId="66" xfId="0" applyNumberFormat="1" applyFont="1" applyFill="1" applyBorder="1" applyAlignment="1">
      <alignment horizontal="center" wrapText="1"/>
    </xf>
    <xf numFmtId="0" fontId="25" fillId="2" borderId="64" xfId="0" applyFont="1" applyFill="1" applyBorder="1" applyAlignment="1">
      <alignment horizontal="center" wrapText="1"/>
    </xf>
    <xf numFmtId="0" fontId="35" fillId="2" borderId="65" xfId="0" applyFont="1" applyFill="1" applyBorder="1" applyAlignment="1">
      <alignment horizontal="left" wrapText="1"/>
    </xf>
    <xf numFmtId="164" fontId="35" fillId="2" borderId="60" xfId="0" applyNumberFormat="1" applyFont="1" applyFill="1" applyBorder="1" applyAlignment="1">
      <alignment horizontal="center" wrapText="1"/>
    </xf>
    <xf numFmtId="164" fontId="35" fillId="2" borderId="67" xfId="0" applyNumberFormat="1" applyFont="1" applyFill="1" applyBorder="1" applyAlignment="1">
      <alignment horizontal="center" wrapText="1"/>
    </xf>
    <xf numFmtId="0" fontId="25" fillId="2" borderId="65" xfId="0" applyFont="1" applyFill="1" applyBorder="1" applyAlignment="1">
      <alignment horizontal="center" wrapText="1"/>
    </xf>
    <xf numFmtId="164" fontId="25" fillId="2" borderId="60" xfId="0" applyNumberFormat="1" applyFont="1" applyFill="1" applyBorder="1" applyAlignment="1">
      <alignment horizontal="center" wrapText="1"/>
    </xf>
    <xf numFmtId="164" fontId="25" fillId="2" borderId="67" xfId="0" applyNumberFormat="1" applyFont="1" applyFill="1" applyBorder="1" applyAlignment="1">
      <alignment horizontal="center" wrapText="1"/>
    </xf>
    <xf numFmtId="0" fontId="38" fillId="2" borderId="65" xfId="0" applyFont="1" applyFill="1" applyBorder="1" applyAlignment="1">
      <alignment horizontal="left" wrapText="1"/>
    </xf>
    <xf numFmtId="0" fontId="25" fillId="2" borderId="65" xfId="0" applyFont="1" applyFill="1" applyBorder="1" applyAlignment="1">
      <alignment horizontal="left" wrapText="1" indent="1"/>
    </xf>
    <xf numFmtId="164" fontId="25" fillId="2" borderId="60" xfId="0" applyNumberFormat="1" applyFont="1" applyFill="1" applyBorder="1" applyAlignment="1">
      <alignment horizontal="right" wrapText="1"/>
    </xf>
    <xf numFmtId="164" fontId="25" fillId="2" borderId="67" xfId="0" applyNumberFormat="1" applyFont="1" applyFill="1" applyBorder="1" applyAlignment="1">
      <alignment horizontal="right" wrapText="1"/>
    </xf>
    <xf numFmtId="164" fontId="0" fillId="2" borderId="0" xfId="0" applyNumberFormat="1" applyFill="1"/>
    <xf numFmtId="0" fontId="39" fillId="2" borderId="65" xfId="0" applyFont="1" applyFill="1" applyBorder="1" applyAlignment="1">
      <alignment horizontal="left" wrapText="1" indent="2"/>
    </xf>
    <xf numFmtId="0" fontId="39" fillId="2" borderId="65" xfId="0" applyFont="1" applyFill="1" applyBorder="1" applyAlignment="1">
      <alignment horizontal="left" wrapText="1" indent="1"/>
    </xf>
    <xf numFmtId="164" fontId="35" fillId="2" borderId="60" xfId="0" applyNumberFormat="1" applyFont="1" applyFill="1" applyBorder="1" applyAlignment="1">
      <alignment horizontal="right" wrapText="1"/>
    </xf>
    <xf numFmtId="164" fontId="35" fillId="2" borderId="67" xfId="0" applyNumberFormat="1" applyFont="1" applyFill="1" applyBorder="1" applyAlignment="1">
      <alignment horizontal="right" wrapText="1"/>
    </xf>
    <xf numFmtId="0" fontId="25" fillId="2" borderId="68" xfId="0" applyFont="1" applyFill="1" applyBorder="1" applyAlignment="1">
      <alignment horizontal="center" wrapText="1"/>
    </xf>
    <xf numFmtId="0" fontId="25" fillId="2" borderId="60" xfId="0" applyFont="1" applyFill="1" applyBorder="1" applyAlignment="1">
      <alignment horizontal="center" wrapText="1"/>
    </xf>
    <xf numFmtId="0" fontId="25" fillId="2" borderId="67" xfId="0" applyFont="1" applyFill="1" applyBorder="1" applyAlignment="1">
      <alignment horizontal="center" wrapText="1"/>
    </xf>
    <xf numFmtId="0" fontId="35" fillId="4" borderId="63" xfId="0" applyFont="1" applyFill="1" applyBorder="1" applyAlignment="1">
      <alignment horizontal="left" wrapText="1"/>
    </xf>
    <xf numFmtId="164" fontId="35" fillId="4" borderId="58" xfId="0" applyNumberFormat="1" applyFont="1" applyFill="1" applyBorder="1" applyAlignment="1">
      <alignment horizontal="right" wrapText="1"/>
    </xf>
    <xf numFmtId="164" fontId="35" fillId="4" borderId="62" xfId="0" applyNumberFormat="1" applyFont="1" applyFill="1" applyBorder="1" applyAlignment="1">
      <alignment horizontal="right" wrapText="1"/>
    </xf>
    <xf numFmtId="0" fontId="26" fillId="2" borderId="0" xfId="0" applyFont="1" applyFill="1" applyAlignment="1">
      <alignment vertical="center"/>
    </xf>
    <xf numFmtId="167" fontId="0" fillId="2" borderId="0" xfId="0" applyNumberFormat="1" applyFill="1"/>
    <xf numFmtId="4" fontId="0" fillId="2" borderId="0" xfId="0" applyNumberFormat="1" applyFill="1"/>
    <xf numFmtId="0" fontId="0" fillId="2" borderId="0" xfId="0" applyFill="1" applyAlignment="1">
      <alignment horizontal="center"/>
    </xf>
    <xf numFmtId="0" fontId="0" fillId="2" borderId="0" xfId="0" applyFill="1" applyAlignment="1">
      <alignment horizontal="left"/>
    </xf>
    <xf numFmtId="0" fontId="2" fillId="4" borderId="71"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applyAlignment="1">
      <alignment horizontal="center"/>
    </xf>
    <xf numFmtId="0" fontId="3" fillId="4" borderId="7"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center"/>
    </xf>
    <xf numFmtId="0" fontId="3" fillId="4" borderId="71" xfId="0" applyFont="1" applyFill="1" applyBorder="1"/>
    <xf numFmtId="0" fontId="3" fillId="4" borderId="72" xfId="0" applyFont="1" applyFill="1" applyBorder="1"/>
    <xf numFmtId="0" fontId="3" fillId="4" borderId="12" xfId="0" applyFont="1" applyFill="1" applyBorder="1" applyAlignment="1">
      <alignment horizontal="center"/>
    </xf>
    <xf numFmtId="0" fontId="3" fillId="4" borderId="72" xfId="0" applyFont="1" applyFill="1" applyBorder="1" applyAlignment="1">
      <alignment horizontal="center"/>
    </xf>
    <xf numFmtId="0" fontId="3" fillId="4" borderId="9" xfId="0" applyFont="1" applyFill="1" applyBorder="1" applyAlignment="1">
      <alignment horizontal="center"/>
    </xf>
    <xf numFmtId="0" fontId="2" fillId="2" borderId="0" xfId="0" applyFont="1" applyFill="1" applyAlignment="1">
      <alignment horizontal="center" vertical="center" wrapText="1"/>
    </xf>
    <xf numFmtId="0" fontId="2" fillId="2" borderId="2" xfId="0" applyFont="1" applyFill="1" applyBorder="1"/>
    <xf numFmtId="164" fontId="2" fillId="2" borderId="4" xfId="0" applyNumberFormat="1" applyFont="1" applyFill="1" applyBorder="1"/>
    <xf numFmtId="164" fontId="2" fillId="2" borderId="1" xfId="0" applyNumberFormat="1" applyFont="1" applyFill="1" applyBorder="1"/>
    <xf numFmtId="164" fontId="2" fillId="2" borderId="0" xfId="0" applyNumberFormat="1" applyFont="1" applyFill="1" applyAlignment="1">
      <alignment horizontal="center"/>
    </xf>
    <xf numFmtId="164" fontId="2" fillId="2" borderId="73" xfId="0" applyNumberFormat="1" applyFont="1" applyFill="1" applyBorder="1"/>
    <xf numFmtId="0" fontId="23" fillId="2" borderId="0" xfId="0" applyFont="1" applyFill="1" applyAlignment="1">
      <alignment horizontal="left" indent="3"/>
    </xf>
    <xf numFmtId="0" fontId="23" fillId="2" borderId="7" xfId="0" applyFont="1" applyFill="1" applyBorder="1" applyAlignment="1">
      <alignment horizontal="left" indent="3"/>
    </xf>
    <xf numFmtId="164" fontId="23" fillId="2" borderId="8" xfId="0" applyNumberFormat="1" applyFont="1" applyFill="1" applyBorder="1"/>
    <xf numFmtId="164" fontId="23" fillId="2" borderId="73" xfId="0" applyNumberFormat="1" applyFont="1" applyFill="1" applyBorder="1"/>
    <xf numFmtId="0" fontId="41" fillId="2" borderId="0" xfId="0" applyFont="1" applyFill="1"/>
    <xf numFmtId="164" fontId="2" fillId="0" borderId="8" xfId="0" applyNumberFormat="1" applyFont="1" applyBorder="1"/>
    <xf numFmtId="0" fontId="2" fillId="2" borderId="71" xfId="0" applyFont="1" applyFill="1" applyBorder="1" applyAlignment="1">
      <alignment horizontal="left" indent="1"/>
    </xf>
    <xf numFmtId="0" fontId="2" fillId="2" borderId="13" xfId="0" applyFont="1" applyFill="1" applyBorder="1"/>
    <xf numFmtId="0" fontId="2" fillId="2" borderId="14" xfId="0" applyFont="1" applyFill="1" applyBorder="1"/>
    <xf numFmtId="164" fontId="2" fillId="2" borderId="5" xfId="0" applyNumberFormat="1" applyFont="1" applyFill="1" applyBorder="1"/>
    <xf numFmtId="164" fontId="2" fillId="2" borderId="15" xfId="0" applyNumberFormat="1" applyFont="1" applyFill="1" applyBorder="1"/>
    <xf numFmtId="0" fontId="2" fillId="2" borderId="3" xfId="0" applyFont="1" applyFill="1" applyBorder="1" applyAlignment="1">
      <alignment wrapText="1"/>
    </xf>
    <xf numFmtId="164" fontId="2" fillId="3" borderId="4" xfId="0" applyNumberFormat="1" applyFont="1" applyFill="1" applyBorder="1" applyAlignment="1">
      <alignment horizontal="center"/>
    </xf>
    <xf numFmtId="0" fontId="2" fillId="2" borderId="71" xfId="0" applyFont="1" applyFill="1" applyBorder="1"/>
    <xf numFmtId="0" fontId="2" fillId="2" borderId="72" xfId="0" applyFont="1" applyFill="1" applyBorder="1"/>
    <xf numFmtId="164" fontId="2" fillId="4" borderId="2" xfId="0" applyNumberFormat="1"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164" fontId="2" fillId="2" borderId="1" xfId="0" applyNumberFormat="1" applyFont="1" applyFill="1" applyBorder="1" applyAlignment="1">
      <alignment vertical="center"/>
    </xf>
    <xf numFmtId="0" fontId="2" fillId="2" borderId="0" xfId="0" applyFont="1" applyFill="1" applyAlignment="1">
      <alignment horizontal="left" vertical="center" indent="1"/>
    </xf>
    <xf numFmtId="0" fontId="2" fillId="2" borderId="7" xfId="0" applyFont="1" applyFill="1" applyBorder="1" applyAlignment="1">
      <alignment horizontal="left" vertical="center" indent="1"/>
    </xf>
    <xf numFmtId="164" fontId="2" fillId="3" borderId="8" xfId="0" applyNumberFormat="1" applyFont="1" applyFill="1" applyBorder="1" applyAlignment="1">
      <alignment vertical="center"/>
    </xf>
    <xf numFmtId="164" fontId="2" fillId="2" borderId="73" xfId="0" applyNumberFormat="1"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2" fillId="2" borderId="15" xfId="0" applyNumberFormat="1" applyFont="1" applyFill="1" applyBorder="1" applyAlignment="1">
      <alignment vertical="center"/>
    </xf>
    <xf numFmtId="0" fontId="21" fillId="4" borderId="15" xfId="0" applyFont="1" applyFill="1" applyBorder="1" applyAlignment="1">
      <alignment horizontal="center" wrapText="1"/>
    </xf>
    <xf numFmtId="0" fontId="21" fillId="4" borderId="73" xfId="0" applyFont="1" applyFill="1" applyBorder="1" applyAlignment="1">
      <alignment horizontal="center" wrapText="1"/>
    </xf>
    <xf numFmtId="0" fontId="2" fillId="2" borderId="14" xfId="0" applyFont="1" applyFill="1" applyBorder="1" applyAlignment="1">
      <alignment horizontal="left"/>
    </xf>
    <xf numFmtId="0" fontId="2" fillId="4" borderId="13" xfId="0" applyFont="1" applyFill="1" applyBorder="1" applyAlignment="1">
      <alignment horizontal="lef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0" fillId="2" borderId="73" xfId="0" applyFill="1" applyBorder="1"/>
    <xf numFmtId="0" fontId="2" fillId="2" borderId="71" xfId="0" applyFont="1" applyFill="1" applyBorder="1" applyAlignment="1">
      <alignment horizontal="left" indent="2"/>
    </xf>
    <xf numFmtId="0" fontId="2" fillId="2" borderId="71" xfId="0" applyFont="1" applyFill="1" applyBorder="1" applyAlignment="1">
      <alignment horizontal="left"/>
    </xf>
    <xf numFmtId="0" fontId="2" fillId="2" borderId="72" xfId="0" applyFont="1" applyFill="1" applyBorder="1" applyAlignment="1">
      <alignment horizontal="left"/>
    </xf>
    <xf numFmtId="164" fontId="2" fillId="3" borderId="71" xfId="0" applyNumberFormat="1" applyFont="1" applyFill="1" applyBorder="1"/>
    <xf numFmtId="0" fontId="2" fillId="2" borderId="13" xfId="0" applyFont="1" applyFill="1" applyBorder="1" applyAlignment="1">
      <alignment horizontal="left"/>
    </xf>
    <xf numFmtId="0" fontId="0" fillId="2" borderId="15" xfId="0" applyFill="1" applyBorder="1"/>
    <xf numFmtId="164" fontId="2" fillId="2" borderId="13" xfId="0" applyNumberFormat="1" applyFont="1" applyFill="1" applyBorder="1"/>
    <xf numFmtId="164" fontId="2" fillId="2" borderId="2" xfId="0" applyNumberFormat="1" applyFont="1" applyFill="1" applyBorder="1"/>
    <xf numFmtId="43" fontId="6" fillId="3" borderId="2" xfId="1" applyFont="1" applyFill="1" applyBorder="1"/>
    <xf numFmtId="10" fontId="2" fillId="3" borderId="0" xfId="3" applyNumberFormat="1" applyFont="1" applyFill="1" applyBorder="1"/>
    <xf numFmtId="0" fontId="0" fillId="2" borderId="9" xfId="0" applyFill="1" applyBorder="1"/>
    <xf numFmtId="10" fontId="2" fillId="2" borderId="71" xfId="0" applyNumberFormat="1" applyFont="1" applyFill="1" applyBorder="1"/>
    <xf numFmtId="0" fontId="3" fillId="4" borderId="1" xfId="0" applyFont="1" applyFill="1" applyBorder="1"/>
    <xf numFmtId="0" fontId="3" fillId="4" borderId="71" xfId="0" applyFont="1" applyFill="1" applyBorder="1" applyAlignment="1">
      <alignment horizontal="left"/>
    </xf>
    <xf numFmtId="0" fontId="3" fillId="4" borderId="9" xfId="0" applyFont="1" applyFill="1" applyBorder="1"/>
    <xf numFmtId="0" fontId="2" fillId="2" borderId="73" xfId="0" applyFont="1" applyFill="1" applyBorder="1"/>
    <xf numFmtId="164" fontId="6" fillId="3" borderId="0" xfId="0" applyNumberFormat="1" applyFont="1" applyFill="1"/>
    <xf numFmtId="164" fontId="2" fillId="2" borderId="71" xfId="0" applyNumberFormat="1" applyFont="1" applyFill="1" applyBorder="1"/>
    <xf numFmtId="0" fontId="2" fillId="2" borderId="0" xfId="0" applyFont="1" applyFill="1" applyAlignment="1">
      <alignment horizontal="left" vertical="center"/>
    </xf>
    <xf numFmtId="0" fontId="3" fillId="4" borderId="3" xfId="0" applyFont="1" applyFill="1" applyBorder="1" applyAlignment="1">
      <alignment horizontal="left"/>
    </xf>
    <xf numFmtId="0" fontId="3" fillId="4" borderId="2" xfId="0" applyFont="1" applyFill="1" applyBorder="1" applyAlignment="1">
      <alignment horizontal="center"/>
    </xf>
    <xf numFmtId="0" fontId="3" fillId="4" borderId="7" xfId="0" applyFont="1" applyFill="1" applyBorder="1" applyAlignment="1">
      <alignment horizontal="left" indent="2"/>
    </xf>
    <xf numFmtId="0" fontId="3" fillId="4" borderId="72" xfId="0" applyFont="1" applyFill="1" applyBorder="1" applyAlignment="1">
      <alignment horizontal="left"/>
    </xf>
    <xf numFmtId="0" fontId="3" fillId="4" borderId="9"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71" xfId="0" applyFont="1" applyFill="1" applyBorder="1" applyAlignment="1">
      <alignment horizontal="center"/>
    </xf>
    <xf numFmtId="0" fontId="2" fillId="2" borderId="7" xfId="0" applyFont="1" applyFill="1" applyBorder="1" applyAlignment="1">
      <alignment horizontal="left" vertical="center"/>
    </xf>
    <xf numFmtId="164" fontId="2" fillId="2" borderId="8" xfId="0" applyNumberFormat="1" applyFont="1" applyFill="1" applyBorder="1" applyAlignment="1">
      <alignment vertical="center"/>
    </xf>
    <xf numFmtId="0" fontId="2" fillId="2" borderId="72" xfId="0" applyFont="1" applyFill="1" applyBorder="1" applyAlignment="1">
      <alignment horizontal="left" wrapText="1"/>
    </xf>
    <xf numFmtId="0" fontId="3" fillId="4" borderId="0" xfId="0" applyFont="1" applyFill="1" applyAlignment="1">
      <alignment horizontal="left"/>
    </xf>
    <xf numFmtId="164" fontId="3" fillId="4" borderId="1" xfId="0" applyNumberFormat="1" applyFont="1" applyFill="1" applyBorder="1"/>
    <xf numFmtId="164" fontId="3" fillId="4" borderId="2" xfId="0" applyNumberFormat="1" applyFont="1" applyFill="1" applyBorder="1"/>
    <xf numFmtId="164" fontId="3" fillId="4" borderId="9" xfId="0" applyNumberFormat="1" applyFont="1" applyFill="1" applyBorder="1"/>
    <xf numFmtId="164" fontId="3" fillId="4" borderId="71" xfId="0" applyNumberFormat="1" applyFont="1" applyFill="1" applyBorder="1"/>
    <xf numFmtId="0" fontId="0" fillId="2" borderId="2" xfId="0" applyFill="1" applyBorder="1"/>
    <xf numFmtId="164" fontId="2" fillId="2" borderId="2"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2" borderId="73" xfId="0" applyNumberFormat="1" applyFont="1" applyFill="1" applyBorder="1" applyAlignment="1">
      <alignment horizontal="center"/>
    </xf>
    <xf numFmtId="164" fontId="2" fillId="3" borderId="0" xfId="0" applyNumberFormat="1" applyFont="1" applyFill="1" applyAlignment="1">
      <alignment horizontal="center"/>
    </xf>
    <xf numFmtId="164" fontId="2" fillId="2" borderId="71" xfId="0" applyNumberFormat="1" applyFont="1" applyFill="1" applyBorder="1" applyAlignment="1">
      <alignment horizontal="center"/>
    </xf>
    <xf numFmtId="164" fontId="2" fillId="2" borderId="15" xfId="0" applyNumberFormat="1" applyFont="1" applyFill="1" applyBorder="1" applyAlignment="1">
      <alignment horizontal="center"/>
    </xf>
    <xf numFmtId="164" fontId="2" fillId="2" borderId="13" xfId="0" applyNumberFormat="1" applyFont="1" applyFill="1" applyBorder="1" applyAlignment="1">
      <alignment horizontal="center"/>
    </xf>
    <xf numFmtId="164" fontId="2" fillId="3" borderId="13" xfId="0" applyNumberFormat="1" applyFont="1" applyFill="1" applyBorder="1" applyAlignment="1">
      <alignment horizontal="center"/>
    </xf>
    <xf numFmtId="0" fontId="3" fillId="3" borderId="13" xfId="0" applyFont="1" applyFill="1" applyBorder="1" applyAlignment="1">
      <alignment horizontal="left"/>
    </xf>
    <xf numFmtId="10" fontId="2" fillId="3" borderId="13" xfId="3" applyNumberFormat="1" applyFont="1" applyFill="1" applyBorder="1" applyAlignment="1">
      <alignment horizontal="right"/>
    </xf>
    <xf numFmtId="10" fontId="2" fillId="3" borderId="15" xfId="3" applyNumberFormat="1" applyFont="1" applyFill="1" applyBorder="1" applyAlignment="1">
      <alignment horizontal="right"/>
    </xf>
    <xf numFmtId="10" fontId="2" fillId="2" borderId="13" xfId="3" applyNumberFormat="1" applyFont="1" applyFill="1" applyBorder="1" applyAlignment="1">
      <alignment horizontal="right"/>
    </xf>
    <xf numFmtId="43" fontId="17" fillId="2" borderId="13" xfId="1" applyFont="1" applyFill="1" applyBorder="1" applyAlignment="1">
      <alignment horizontal="right"/>
    </xf>
    <xf numFmtId="10" fontId="17" fillId="2" borderId="13" xfId="3" applyNumberFormat="1" applyFont="1" applyFill="1" applyBorder="1" applyAlignment="1">
      <alignment horizontal="right"/>
    </xf>
    <xf numFmtId="0" fontId="2" fillId="2" borderId="3" xfId="0" applyFont="1" applyFill="1" applyBorder="1" applyAlignment="1">
      <alignment horizontal="left" vertical="top" wrapText="1"/>
    </xf>
    <xf numFmtId="43" fontId="2" fillId="2" borderId="1" xfId="1" applyFont="1" applyFill="1" applyBorder="1" applyAlignment="1">
      <alignment horizontal="right"/>
    </xf>
    <xf numFmtId="43" fontId="2" fillId="2" borderId="9" xfId="1" applyFont="1" applyFill="1" applyBorder="1" applyAlignment="1">
      <alignment horizontal="right"/>
    </xf>
    <xf numFmtId="164" fontId="2" fillId="3" borderId="12" xfId="0" applyNumberFormat="1" applyFont="1" applyFill="1" applyBorder="1" applyAlignment="1">
      <alignment horizontal="center"/>
    </xf>
    <xf numFmtId="0" fontId="2" fillId="2" borderId="3" xfId="0" applyFont="1" applyFill="1" applyBorder="1" applyAlignment="1">
      <alignment horizontal="left" wrapText="1"/>
    </xf>
    <xf numFmtId="164" fontId="3" fillId="2" borderId="5" xfId="0" applyNumberFormat="1" applyFont="1" applyFill="1" applyBorder="1"/>
    <xf numFmtId="43" fontId="3" fillId="2" borderId="15" xfId="1" applyFont="1" applyFill="1" applyBorder="1" applyAlignment="1">
      <alignment horizontal="right"/>
    </xf>
    <xf numFmtId="164" fontId="3" fillId="2" borderId="15" xfId="0" applyNumberFormat="1" applyFont="1" applyFill="1" applyBorder="1"/>
    <xf numFmtId="0" fontId="43" fillId="4" borderId="2" xfId="0" applyFont="1" applyFill="1" applyBorder="1" applyAlignment="1">
      <alignment horizontal="left" vertical="center" wrapText="1"/>
    </xf>
    <xf numFmtId="0" fontId="43" fillId="4" borderId="2" xfId="0" applyFont="1" applyFill="1" applyBorder="1" applyAlignment="1">
      <alignment horizontal="center" vertical="center" wrapText="1"/>
    </xf>
    <xf numFmtId="0" fontId="43" fillId="4" borderId="3" xfId="0" applyFont="1" applyFill="1" applyBorder="1" applyAlignment="1">
      <alignment horizontal="center" vertical="center" wrapText="1"/>
    </xf>
    <xf numFmtId="0" fontId="43" fillId="4" borderId="71" xfId="0" applyFont="1" applyFill="1" applyBorder="1" applyAlignment="1">
      <alignment horizontal="center" vertical="center" wrapText="1"/>
    </xf>
    <xf numFmtId="0" fontId="43" fillId="4" borderId="72" xfId="0" applyFont="1" applyFill="1" applyBorder="1" applyAlignment="1">
      <alignment horizontal="center" vertical="center" wrapText="1"/>
    </xf>
    <xf numFmtId="0" fontId="0" fillId="4" borderId="9" xfId="0" applyFill="1" applyBorder="1" applyAlignment="1">
      <alignment horizontal="center"/>
    </xf>
    <xf numFmtId="0" fontId="0" fillId="4" borderId="72" xfId="0" applyFill="1" applyBorder="1" applyAlignment="1">
      <alignment horizont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71" xfId="0" applyFont="1" applyFill="1" applyBorder="1" applyAlignment="1">
      <alignment horizontal="left" vertical="center" indent="1"/>
    </xf>
    <xf numFmtId="0" fontId="2" fillId="2" borderId="71" xfId="0" applyFont="1" applyFill="1" applyBorder="1" applyAlignment="1">
      <alignment horizontal="left" vertical="center"/>
    </xf>
    <xf numFmtId="0" fontId="2" fillId="2" borderId="72" xfId="0" applyFont="1" applyFill="1" applyBorder="1" applyAlignment="1">
      <alignment horizontal="left" vertical="center"/>
    </xf>
    <xf numFmtId="164" fontId="2" fillId="3" borderId="2" xfId="0" applyNumberFormat="1" applyFont="1" applyFill="1" applyBorder="1" applyAlignment="1">
      <alignment horizontal="center" vertical="center"/>
    </xf>
    <xf numFmtId="164" fontId="2" fillId="3" borderId="71" xfId="0" applyNumberFormat="1" applyFont="1" applyFill="1" applyBorder="1" applyAlignment="1">
      <alignment horizontal="center" vertical="center"/>
    </xf>
    <xf numFmtId="164" fontId="2" fillId="2" borderId="2" xfId="0" applyNumberFormat="1" applyFont="1" applyFill="1" applyBorder="1" applyAlignment="1">
      <alignment horizontal="left"/>
    </xf>
    <xf numFmtId="43" fontId="2" fillId="2" borderId="2" xfId="1" applyFont="1" applyFill="1" applyBorder="1" applyAlignment="1">
      <alignment horizontal="left"/>
    </xf>
    <xf numFmtId="43" fontId="2" fillId="2" borderId="0" xfId="1" applyFont="1" applyFill="1" applyBorder="1" applyAlignment="1">
      <alignment horizontal="left"/>
    </xf>
    <xf numFmtId="164" fontId="2" fillId="3" borderId="73" xfId="0" applyNumberFormat="1" applyFont="1" applyFill="1" applyBorder="1" applyAlignment="1">
      <alignment horizontal="center"/>
    </xf>
    <xf numFmtId="43" fontId="2" fillId="2" borderId="71" xfId="1" applyFont="1" applyFill="1" applyBorder="1" applyAlignment="1">
      <alignment horizontal="left"/>
    </xf>
    <xf numFmtId="164" fontId="2" fillId="3" borderId="9" xfId="0" applyNumberFormat="1" applyFont="1" applyFill="1" applyBorder="1" applyAlignment="1">
      <alignment horizontal="center"/>
    </xf>
    <xf numFmtId="164" fontId="2" fillId="3" borderId="71" xfId="0" applyNumberFormat="1" applyFont="1" applyFill="1" applyBorder="1" applyAlignment="1">
      <alignment horizontal="center"/>
    </xf>
    <xf numFmtId="43" fontId="2" fillId="2" borderId="13" xfId="1" applyFont="1" applyFill="1" applyBorder="1" applyAlignment="1">
      <alignment horizontal="left"/>
    </xf>
    <xf numFmtId="10" fontId="37" fillId="3" borderId="0" xfId="0" applyNumberFormat="1" applyFont="1" applyFill="1" applyAlignment="1">
      <alignment horizontal="left" vertical="center" wrapText="1"/>
    </xf>
    <xf numFmtId="0" fontId="3" fillId="4" borderId="4" xfId="0" applyFont="1" applyFill="1" applyBorder="1" applyAlignment="1">
      <alignment horizontal="center" vertical="center" wrapText="1"/>
    </xf>
    <xf numFmtId="0" fontId="3" fillId="4" borderId="72" xfId="0" applyFont="1" applyFill="1" applyBorder="1" applyAlignment="1">
      <alignment vertical="center"/>
    </xf>
    <xf numFmtId="0" fontId="3" fillId="4"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3" xfId="0" applyFont="1" applyFill="1" applyBorder="1" applyAlignment="1">
      <alignment horizontal="center" vertical="center" wrapText="1"/>
    </xf>
    <xf numFmtId="164" fontId="2" fillId="2" borderId="8" xfId="0" applyNumberFormat="1" applyFont="1" applyFill="1" applyBorder="1" applyAlignment="1">
      <alignment horizontal="right" vertical="center" wrapText="1"/>
    </xf>
    <xf numFmtId="164" fontId="2" fillId="2" borderId="73" xfId="0" applyNumberFormat="1" applyFont="1" applyFill="1" applyBorder="1" applyAlignment="1">
      <alignment horizontal="right" vertical="center" wrapText="1"/>
    </xf>
    <xf numFmtId="164" fontId="2" fillId="2" borderId="7" xfId="0" applyNumberFormat="1" applyFont="1" applyFill="1" applyBorder="1" applyAlignment="1">
      <alignment horizontal="right" vertical="center" wrapText="1"/>
    </xf>
    <xf numFmtId="164" fontId="2" fillId="2" borderId="0" xfId="0" applyNumberFormat="1" applyFont="1" applyFill="1" applyAlignment="1">
      <alignment horizontal="right"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3" fillId="4" borderId="71" xfId="0" applyFont="1" applyFill="1" applyBorder="1" applyAlignment="1">
      <alignment vertical="center"/>
    </xf>
    <xf numFmtId="164" fontId="2" fillId="2" borderId="4" xfId="0" applyNumberFormat="1" applyFont="1" applyFill="1" applyBorder="1" applyAlignment="1">
      <alignment horizontal="right" vertical="center" wrapText="1"/>
    </xf>
    <xf numFmtId="164" fontId="2" fillId="2" borderId="3" xfId="0" applyNumberFormat="1" applyFont="1" applyFill="1" applyBorder="1" applyAlignment="1">
      <alignment vertical="center" wrapText="1"/>
    </xf>
    <xf numFmtId="164" fontId="2" fillId="2" borderId="1" xfId="0" applyNumberFormat="1" applyFont="1" applyFill="1" applyBorder="1" applyAlignment="1">
      <alignment horizontal="right" vertical="center" wrapText="1"/>
    </xf>
    <xf numFmtId="164" fontId="2" fillId="2" borderId="2" xfId="0" applyNumberFormat="1" applyFont="1" applyFill="1" applyBorder="1" applyAlignment="1">
      <alignment horizontal="right" vertical="center" wrapText="1"/>
    </xf>
    <xf numFmtId="164" fontId="2" fillId="2" borderId="7" xfId="0" applyNumberFormat="1" applyFont="1" applyFill="1" applyBorder="1" applyAlignment="1">
      <alignment vertical="center" wrapText="1"/>
    </xf>
    <xf numFmtId="164" fontId="2" fillId="2" borderId="0"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64" fontId="2" fillId="2" borderId="7" xfId="1" applyNumberFormat="1" applyFont="1" applyFill="1" applyBorder="1" applyAlignment="1">
      <alignment vertical="center" wrapText="1"/>
    </xf>
    <xf numFmtId="164" fontId="2" fillId="2" borderId="73" xfId="1"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72" xfId="0" applyNumberFormat="1" applyFont="1" applyFill="1" applyBorder="1" applyAlignment="1">
      <alignment vertical="center" wrapText="1"/>
    </xf>
    <xf numFmtId="164" fontId="2" fillId="2" borderId="9" xfId="0" applyNumberFormat="1" applyFont="1" applyFill="1" applyBorder="1" applyAlignment="1">
      <alignment horizontal="center" vertical="center" wrapText="1"/>
    </xf>
    <xf numFmtId="164" fontId="2" fillId="2" borderId="71" xfId="0" applyNumberFormat="1" applyFont="1" applyFill="1" applyBorder="1" applyAlignment="1">
      <alignment horizontal="center" vertical="center" wrapText="1"/>
    </xf>
    <xf numFmtId="0" fontId="3" fillId="4" borderId="14" xfId="0" applyFont="1" applyFill="1" applyBorder="1" applyAlignment="1">
      <alignment vertical="center"/>
    </xf>
    <xf numFmtId="164" fontId="3" fillId="4" borderId="5" xfId="0" applyNumberFormat="1" applyFont="1" applyFill="1" applyBorder="1" applyAlignment="1">
      <alignment horizontal="center" vertical="center" wrapText="1"/>
    </xf>
    <xf numFmtId="164" fontId="3" fillId="4" borderId="15" xfId="0" applyNumberFormat="1" applyFont="1" applyFill="1" applyBorder="1" applyAlignment="1">
      <alignment horizontal="center" vertical="center" wrapText="1"/>
    </xf>
    <xf numFmtId="164" fontId="3" fillId="4" borderId="14" xfId="0" applyNumberFormat="1" applyFont="1" applyFill="1" applyBorder="1" applyAlignment="1">
      <alignment vertical="center" wrapText="1"/>
    </xf>
    <xf numFmtId="164" fontId="3" fillId="4" borderId="13" xfId="0" applyNumberFormat="1" applyFont="1" applyFill="1" applyBorder="1" applyAlignment="1">
      <alignment horizontal="center" vertical="center" wrapText="1"/>
    </xf>
    <xf numFmtId="164" fontId="2" fillId="2" borderId="0" xfId="0" applyNumberFormat="1" applyFont="1" applyFill="1" applyAlignment="1">
      <alignment horizontal="center" vertical="center" wrapText="1"/>
    </xf>
    <xf numFmtId="164" fontId="3" fillId="4" borderId="5" xfId="0" applyNumberFormat="1" applyFont="1" applyFill="1" applyBorder="1" applyAlignment="1">
      <alignment vertical="center" wrapText="1"/>
    </xf>
    <xf numFmtId="164" fontId="3" fillId="4" borderId="15" xfId="0" applyNumberFormat="1" applyFont="1" applyFill="1" applyBorder="1" applyAlignment="1">
      <alignment vertical="center" wrapText="1"/>
    </xf>
    <xf numFmtId="0" fontId="2" fillId="2" borderId="2" xfId="0" applyFont="1" applyFill="1" applyBorder="1" applyAlignment="1">
      <alignment horizontal="center"/>
    </xf>
    <xf numFmtId="164" fontId="2" fillId="2" borderId="72" xfId="0" applyNumberFormat="1" applyFont="1" applyFill="1" applyBorder="1"/>
    <xf numFmtId="0" fontId="14" fillId="2" borderId="0" xfId="0" applyFont="1" applyFill="1" applyAlignment="1">
      <alignment horizontal="left" wrapText="1"/>
    </xf>
    <xf numFmtId="0" fontId="2" fillId="3" borderId="2" xfId="0" applyFont="1" applyFill="1" applyBorder="1"/>
    <xf numFmtId="0" fontId="2" fillId="3" borderId="3" xfId="0" applyFont="1" applyFill="1" applyBorder="1" applyAlignment="1">
      <alignment horizontal="justify" wrapText="1"/>
    </xf>
    <xf numFmtId="0" fontId="2" fillId="3" borderId="1" xfId="0" applyFont="1" applyFill="1" applyBorder="1" applyAlignment="1">
      <alignment horizontal="justify" wrapText="1"/>
    </xf>
    <xf numFmtId="0" fontId="2" fillId="3" borderId="7" xfId="0" applyFont="1" applyFill="1" applyBorder="1" applyAlignment="1">
      <alignment horizontal="justify" wrapText="1"/>
    </xf>
    <xf numFmtId="0" fontId="2" fillId="3" borderId="73" xfId="0" applyFont="1" applyFill="1" applyBorder="1" applyAlignment="1">
      <alignment horizontal="justify" wrapText="1"/>
    </xf>
    <xf numFmtId="0" fontId="2" fillId="3" borderId="71" xfId="0" applyFont="1" applyFill="1" applyBorder="1"/>
    <xf numFmtId="0" fontId="2" fillId="3" borderId="72" xfId="0" applyFont="1" applyFill="1" applyBorder="1" applyAlignment="1">
      <alignment horizontal="justify" wrapText="1"/>
    </xf>
    <xf numFmtId="0" fontId="2" fillId="3" borderId="9" xfId="0" applyFont="1" applyFill="1" applyBorder="1" applyAlignment="1">
      <alignment horizontal="justify" wrapText="1"/>
    </xf>
    <xf numFmtId="0" fontId="2" fillId="3" borderId="71" xfId="0" applyFont="1" applyFill="1" applyBorder="1" applyAlignment="1">
      <alignment horizontal="justify" wrapText="1"/>
    </xf>
    <xf numFmtId="167" fontId="2" fillId="2" borderId="1" xfId="0" applyNumberFormat="1" applyFont="1" applyFill="1" applyBorder="1"/>
    <xf numFmtId="167" fontId="2" fillId="2" borderId="3" xfId="0" applyNumberFormat="1" applyFont="1" applyFill="1" applyBorder="1"/>
    <xf numFmtId="167" fontId="2" fillId="2" borderId="2" xfId="0" applyNumberFormat="1" applyFont="1" applyFill="1" applyBorder="1"/>
    <xf numFmtId="166" fontId="2" fillId="2" borderId="73" xfId="0" applyNumberFormat="1" applyFont="1" applyFill="1" applyBorder="1"/>
    <xf numFmtId="166" fontId="2" fillId="2" borderId="7" xfId="0" applyNumberFormat="1" applyFont="1" applyFill="1" applyBorder="1"/>
    <xf numFmtId="0" fontId="2" fillId="2" borderId="0" xfId="0" applyFont="1" applyFill="1" applyAlignment="1">
      <alignment horizontal="left" vertical="justify" wrapText="1" indent="1"/>
    </xf>
    <xf numFmtId="166" fontId="2" fillId="3" borderId="73" xfId="0" applyNumberFormat="1" applyFont="1" applyFill="1" applyBorder="1"/>
    <xf numFmtId="166" fontId="2" fillId="3" borderId="7" xfId="0" applyNumberFormat="1" applyFont="1" applyFill="1" applyBorder="1"/>
    <xf numFmtId="166" fontId="2" fillId="3" borderId="0" xfId="0" applyNumberFormat="1" applyFont="1" applyFill="1"/>
    <xf numFmtId="167" fontId="2" fillId="3" borderId="9" xfId="0" applyNumberFormat="1" applyFont="1" applyFill="1" applyBorder="1"/>
    <xf numFmtId="167" fontId="2" fillId="3" borderId="72" xfId="0" applyNumberFormat="1" applyFont="1" applyFill="1" applyBorder="1"/>
    <xf numFmtId="167" fontId="2" fillId="3" borderId="7" xfId="0" applyNumberFormat="1" applyFont="1" applyFill="1" applyBorder="1"/>
    <xf numFmtId="167" fontId="2" fillId="3" borderId="73" xfId="0" applyNumberFormat="1" applyFont="1" applyFill="1" applyBorder="1"/>
    <xf numFmtId="167" fontId="2" fillId="3" borderId="71" xfId="0" applyNumberFormat="1" applyFont="1" applyFill="1" applyBorder="1"/>
    <xf numFmtId="166" fontId="3" fillId="4" borderId="14" xfId="0" applyNumberFormat="1" applyFont="1" applyFill="1" applyBorder="1"/>
    <xf numFmtId="166" fontId="3" fillId="4" borderId="13" xfId="0" applyNumberFormat="1" applyFont="1" applyFill="1" applyBorder="1"/>
    <xf numFmtId="0" fontId="3" fillId="4" borderId="9" xfId="0" applyFont="1" applyFill="1" applyBorder="1" applyAlignment="1">
      <alignment horizontal="center" vertical="center" wrapText="1"/>
    </xf>
    <xf numFmtId="0" fontId="3" fillId="4" borderId="71" xfId="0" applyFont="1" applyFill="1" applyBorder="1" applyAlignment="1">
      <alignment horizontal="center" vertical="center" wrapText="1"/>
    </xf>
    <xf numFmtId="164" fontId="2" fillId="3" borderId="4" xfId="0" applyNumberFormat="1" applyFont="1" applyFill="1" applyBorder="1"/>
    <xf numFmtId="166" fontId="2" fillId="3" borderId="8" xfId="0" applyNumberFormat="1" applyFont="1" applyFill="1" applyBorder="1"/>
    <xf numFmtId="167" fontId="2" fillId="2" borderId="12" xfId="0" applyNumberFormat="1" applyFont="1" applyFill="1" applyBorder="1"/>
    <xf numFmtId="167" fontId="2" fillId="2" borderId="9" xfId="0" applyNumberFormat="1" applyFont="1" applyFill="1" applyBorder="1"/>
    <xf numFmtId="166" fontId="2" fillId="4" borderId="1" xfId="0" applyNumberFormat="1" applyFont="1" applyFill="1" applyBorder="1" applyAlignment="1">
      <alignment vertical="center"/>
    </xf>
    <xf numFmtId="166" fontId="2" fillId="4" borderId="3" xfId="0" applyNumberFormat="1" applyFont="1" applyFill="1" applyBorder="1" applyAlignment="1">
      <alignment horizontal="right" vertical="center"/>
    </xf>
    <xf numFmtId="166" fontId="2" fillId="4" borderId="1" xfId="0" applyNumberFormat="1" applyFont="1" applyFill="1" applyBorder="1" applyAlignment="1">
      <alignment horizontal="right" vertical="center"/>
    </xf>
    <xf numFmtId="166" fontId="2" fillId="4" borderId="9" xfId="0" applyNumberFormat="1" applyFont="1" applyFill="1" applyBorder="1" applyAlignment="1">
      <alignment vertical="center"/>
    </xf>
    <xf numFmtId="166" fontId="2" fillId="4" borderId="72" xfId="0" applyNumberFormat="1" applyFont="1" applyFill="1" applyBorder="1" applyAlignment="1">
      <alignment horizontal="right" vertical="center"/>
    </xf>
    <xf numFmtId="166" fontId="2" fillId="4" borderId="9" xfId="0" applyNumberFormat="1" applyFont="1" applyFill="1" applyBorder="1" applyAlignment="1">
      <alignment horizontal="right" vertical="center"/>
    </xf>
    <xf numFmtId="0" fontId="43" fillId="2" borderId="0" xfId="0" applyFont="1" applyFill="1"/>
    <xf numFmtId="0" fontId="2" fillId="2" borderId="0" xfId="0" applyFont="1" applyFill="1" applyAlignment="1">
      <alignment horizontal="right" vertical="center" wrapText="1"/>
    </xf>
    <xf numFmtId="0" fontId="2" fillId="2" borderId="0" xfId="0" applyFont="1" applyFill="1" applyAlignment="1">
      <alignment horizontal="center" wrapText="1"/>
    </xf>
    <xf numFmtId="0" fontId="2" fillId="2" borderId="0" xfId="0" applyFont="1" applyFill="1" applyAlignment="1">
      <alignment horizontal="right" wrapText="1"/>
    </xf>
    <xf numFmtId="165" fontId="2" fillId="2" borderId="0" xfId="0" applyNumberFormat="1" applyFont="1" applyFill="1" applyAlignment="1">
      <alignment horizontal="right" wrapText="1"/>
    </xf>
    <xf numFmtId="164" fontId="2" fillId="2" borderId="0" xfId="0" applyNumberFormat="1" applyFont="1" applyFill="1" applyAlignment="1">
      <alignment horizontal="right" wrapText="1"/>
    </xf>
    <xf numFmtId="0" fontId="3" fillId="4" borderId="1" xfId="0" applyFont="1" applyFill="1" applyBorder="1" applyAlignment="1">
      <alignment horizont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3" fillId="2" borderId="0" xfId="3" applyNumberFormat="1" applyFont="1" applyFill="1" applyAlignment="1">
      <alignment horizontal="right" vertical="center" wrapText="1"/>
    </xf>
    <xf numFmtId="43" fontId="3" fillId="2" borderId="0" xfId="1" applyFont="1" applyFill="1" applyBorder="1" applyAlignment="1">
      <alignment horizontal="center" vertical="center" wrapText="1"/>
    </xf>
    <xf numFmtId="2" fontId="2" fillId="2" borderId="0" xfId="3" applyNumberFormat="1" applyFont="1" applyFill="1" applyAlignment="1">
      <alignment horizontal="right" vertical="center" wrapText="1"/>
    </xf>
    <xf numFmtId="43" fontId="2" fillId="2" borderId="0" xfId="1" applyFont="1" applyFill="1" applyAlignment="1">
      <alignment horizontal="center" vertical="center" wrapText="1"/>
    </xf>
    <xf numFmtId="164" fontId="2" fillId="2" borderId="73"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2" fontId="3" fillId="4" borderId="15" xfId="3" applyNumberFormat="1" applyFont="1" applyFill="1" applyBorder="1" applyAlignment="1">
      <alignment horizontal="right" vertical="center" wrapText="1"/>
    </xf>
    <xf numFmtId="2" fontId="2" fillId="2" borderId="0" xfId="3"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wrapText="1"/>
    </xf>
    <xf numFmtId="4" fontId="3" fillId="4" borderId="12" xfId="0" applyNumberFormat="1" applyFont="1" applyFill="1" applyBorder="1" applyAlignment="1">
      <alignment horizontal="center" vertical="center" wrapText="1"/>
    </xf>
    <xf numFmtId="0" fontId="38" fillId="4" borderId="12" xfId="0"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0" fontId="26" fillId="2" borderId="0" xfId="0" applyFont="1" applyFill="1" applyAlignment="1">
      <alignment horizontal="left" vertical="center" wrapText="1"/>
    </xf>
    <xf numFmtId="43" fontId="26" fillId="2" borderId="4" xfId="1" applyFont="1" applyFill="1" applyBorder="1" applyAlignment="1">
      <alignment horizontal="left" vertical="center" wrapText="1" indent="2"/>
    </xf>
    <xf numFmtId="43" fontId="26" fillId="2" borderId="4" xfId="1" applyFont="1" applyFill="1" applyBorder="1" applyAlignment="1">
      <alignment horizontal="center" vertical="center" wrapText="1"/>
    </xf>
    <xf numFmtId="43" fontId="26" fillId="2" borderId="0" xfId="1" applyFont="1" applyFill="1" applyBorder="1" applyAlignment="1">
      <alignment horizontal="left" vertical="center" wrapText="1" indent="2"/>
    </xf>
    <xf numFmtId="0" fontId="26" fillId="2" borderId="0" xfId="0" applyFont="1" applyFill="1" applyAlignment="1">
      <alignment horizontal="left" vertical="center" wrapText="1" indent="1"/>
    </xf>
    <xf numFmtId="43" fontId="26" fillId="2" borderId="8" xfId="1" applyFont="1" applyFill="1" applyBorder="1" applyAlignment="1">
      <alignment horizontal="left" vertical="center" wrapText="1" indent="2"/>
    </xf>
    <xf numFmtId="43" fontId="26" fillId="2" borderId="8" xfId="1" applyFont="1" applyFill="1" applyBorder="1" applyAlignment="1">
      <alignment horizontal="center" vertical="center" wrapText="1"/>
    </xf>
    <xf numFmtId="0" fontId="3" fillId="4" borderId="13" xfId="0" applyFont="1" applyFill="1" applyBorder="1" applyAlignment="1">
      <alignment vertical="center" wrapText="1"/>
    </xf>
    <xf numFmtId="43" fontId="3" fillId="4" borderId="5" xfId="1" applyFont="1" applyFill="1" applyBorder="1" applyAlignment="1">
      <alignment horizontal="right" vertical="center" wrapText="1"/>
    </xf>
    <xf numFmtId="43" fontId="3" fillId="4" borderId="15" xfId="1" applyFont="1" applyFill="1" applyBorder="1" applyAlignment="1">
      <alignment horizontal="right" vertical="center" wrapText="1"/>
    </xf>
    <xf numFmtId="0" fontId="2" fillId="2" borderId="0" xfId="0" applyFont="1" applyFill="1" applyAlignment="1">
      <alignment horizontal="left" vertical="center" wrapText="1" indent="2"/>
    </xf>
    <xf numFmtId="43" fontId="2" fillId="2" borderId="1" xfId="1" applyFont="1" applyFill="1" applyBorder="1" applyAlignment="1">
      <alignment horizontal="center" vertical="center" wrapText="1"/>
    </xf>
    <xf numFmtId="43" fontId="2" fillId="2" borderId="3" xfId="1" applyFont="1" applyFill="1" applyBorder="1" applyAlignment="1">
      <alignment horizontal="right" vertical="center" wrapText="1"/>
    </xf>
    <xf numFmtId="43" fontId="2" fillId="2" borderId="3" xfId="1" applyFont="1" applyFill="1" applyBorder="1" applyAlignment="1">
      <alignment horizontal="right" wrapText="1"/>
    </xf>
    <xf numFmtId="43" fontId="2" fillId="2" borderId="0" xfId="1" applyFont="1" applyFill="1" applyBorder="1" applyAlignment="1">
      <alignment horizontal="right" vertical="center" wrapText="1"/>
    </xf>
    <xf numFmtId="43" fontId="2" fillId="2" borderId="73" xfId="1" applyFont="1" applyFill="1" applyBorder="1" applyAlignment="1">
      <alignment horizontal="center" vertical="center" wrapText="1"/>
    </xf>
    <xf numFmtId="43" fontId="2" fillId="2" borderId="7" xfId="1" applyFont="1" applyFill="1" applyBorder="1" applyAlignment="1">
      <alignment horizontal="right" vertical="center" wrapText="1"/>
    </xf>
    <xf numFmtId="43" fontId="2" fillId="2" borderId="7" xfId="1" applyFont="1" applyFill="1" applyBorder="1" applyAlignment="1">
      <alignment horizontal="right" wrapText="1"/>
    </xf>
    <xf numFmtId="43" fontId="2" fillId="4" borderId="15" xfId="1" applyFont="1" applyFill="1" applyBorder="1" applyAlignment="1">
      <alignment horizontal="center" vertical="center" wrapText="1"/>
    </xf>
    <xf numFmtId="43" fontId="2" fillId="4" borderId="14" xfId="1" applyFont="1" applyFill="1" applyBorder="1" applyAlignment="1">
      <alignment horizontal="right" vertical="center" wrapText="1"/>
    </xf>
    <xf numFmtId="43" fontId="2" fillId="4" borderId="14" xfId="1" applyFont="1" applyFill="1" applyBorder="1" applyAlignment="1">
      <alignment horizontal="right" wrapText="1"/>
    </xf>
    <xf numFmtId="43" fontId="2" fillId="4" borderId="13" xfId="1" applyFont="1" applyFill="1" applyBorder="1" applyAlignment="1">
      <alignment horizontal="right" vertical="center" wrapText="1"/>
    </xf>
    <xf numFmtId="164" fontId="2" fillId="2" borderId="15" xfId="0" applyNumberFormat="1"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center" vertical="center" wrapText="1"/>
    </xf>
    <xf numFmtId="164" fontId="2" fillId="2" borderId="14" xfId="0" applyNumberFormat="1" applyFont="1" applyFill="1" applyBorder="1" applyAlignment="1">
      <alignment horizontal="right" vertical="center" wrapText="1"/>
    </xf>
    <xf numFmtId="164" fontId="2" fillId="2" borderId="13" xfId="0" applyNumberFormat="1" applyFont="1" applyFill="1" applyBorder="1" applyAlignment="1">
      <alignment horizontal="right" vertical="center" wrapText="1"/>
    </xf>
    <xf numFmtId="43" fontId="2" fillId="2" borderId="13" xfId="1" applyFont="1" applyFill="1" applyBorder="1" applyAlignment="1">
      <alignment horizontal="right" vertical="center" wrapText="1"/>
    </xf>
    <xf numFmtId="0" fontId="2" fillId="1" borderId="73" xfId="0" applyFont="1" applyFill="1" applyBorder="1" applyAlignment="1">
      <alignment horizontal="center" vertical="center" wrapText="1"/>
    </xf>
    <xf numFmtId="165" fontId="2" fillId="1" borderId="7" xfId="0" applyNumberFormat="1" applyFont="1" applyFill="1" applyBorder="1" applyAlignment="1">
      <alignment horizontal="right" wrapText="1"/>
    </xf>
    <xf numFmtId="164" fontId="2" fillId="1" borderId="0" xfId="0" applyNumberFormat="1" applyFont="1" applyFill="1" applyAlignment="1">
      <alignment horizontal="right" vertical="center" wrapText="1"/>
    </xf>
    <xf numFmtId="2" fontId="2" fillId="1" borderId="0" xfId="3" applyNumberFormat="1" applyFont="1" applyFill="1" applyBorder="1" applyAlignment="1">
      <alignment horizontal="right" vertical="center" wrapText="1"/>
    </xf>
    <xf numFmtId="0" fontId="3" fillId="4" borderId="15" xfId="0" applyFont="1" applyFill="1" applyBorder="1" applyAlignment="1">
      <alignment horizontal="center" vertical="center" wrapText="1"/>
    </xf>
    <xf numFmtId="164" fontId="3" fillId="4" borderId="14" xfId="0" applyNumberFormat="1" applyFont="1" applyFill="1" applyBorder="1" applyAlignment="1">
      <alignment horizontal="right" vertical="center" wrapText="1"/>
    </xf>
    <xf numFmtId="164" fontId="3" fillId="1" borderId="13" xfId="0" applyNumberFormat="1" applyFont="1" applyFill="1" applyBorder="1" applyAlignment="1">
      <alignment horizontal="right" vertical="center" wrapText="1"/>
    </xf>
    <xf numFmtId="2" fontId="3" fillId="1" borderId="13" xfId="3" applyNumberFormat="1" applyFont="1" applyFill="1" applyBorder="1" applyAlignment="1">
      <alignment horizontal="right" vertical="center" wrapText="1"/>
    </xf>
    <xf numFmtId="164" fontId="3" fillId="4" borderId="3" xfId="0" applyNumberFormat="1" applyFont="1" applyFill="1" applyBorder="1" applyAlignment="1">
      <alignment horizontal="center" vertical="center" wrapText="1"/>
    </xf>
    <xf numFmtId="2" fontId="3" fillId="4" borderId="1" xfId="3"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5" fontId="3" fillId="4" borderId="4" xfId="0" applyNumberFormat="1" applyFont="1" applyFill="1" applyBorder="1" applyAlignment="1">
      <alignment horizontal="center" wrapText="1"/>
    </xf>
    <xf numFmtId="164" fontId="3" fillId="4" borderId="1" xfId="0" applyNumberFormat="1" applyFont="1" applyFill="1" applyBorder="1" applyAlignment="1">
      <alignment horizontal="center" vertical="center" wrapText="1"/>
    </xf>
    <xf numFmtId="2" fontId="3" fillId="4" borderId="73" xfId="3" applyNumberFormat="1" applyFont="1" applyFill="1" applyBorder="1" applyAlignment="1">
      <alignment horizontal="center" vertical="center" wrapText="1"/>
    </xf>
    <xf numFmtId="164" fontId="3" fillId="4" borderId="72" xfId="0" applyNumberFormat="1" applyFont="1" applyFill="1" applyBorder="1" applyAlignment="1">
      <alignment horizontal="center" vertical="center" wrapText="1"/>
    </xf>
    <xf numFmtId="165" fontId="3" fillId="4" borderId="12" xfId="0" applyNumberFormat="1" applyFont="1" applyFill="1" applyBorder="1" applyAlignment="1">
      <alignment horizontal="center" wrapText="1"/>
    </xf>
    <xf numFmtId="164" fontId="3" fillId="4" borderId="9" xfId="0" applyNumberFormat="1" applyFont="1" applyFill="1" applyBorder="1" applyAlignment="1">
      <alignment horizontal="center" vertical="center" wrapText="1"/>
    </xf>
    <xf numFmtId="2" fontId="3" fillId="4" borderId="9" xfId="3" applyNumberFormat="1" applyFont="1" applyFill="1" applyBorder="1" applyAlignment="1">
      <alignment horizontal="center" vertical="center" wrapText="1"/>
    </xf>
    <xf numFmtId="164" fontId="2" fillId="9" borderId="4" xfId="0" applyNumberFormat="1" applyFont="1" applyFill="1" applyBorder="1" applyAlignment="1">
      <alignment horizontal="right" vertical="center" wrapText="1"/>
    </xf>
    <xf numFmtId="0" fontId="2" fillId="9" borderId="4" xfId="0" applyFont="1" applyFill="1" applyBorder="1" applyAlignment="1">
      <alignment horizontal="center" vertical="center" wrapText="1"/>
    </xf>
    <xf numFmtId="165" fontId="2" fillId="9" borderId="4" xfId="0" applyNumberFormat="1" applyFont="1" applyFill="1" applyBorder="1" applyAlignment="1">
      <alignment horizontal="right" wrapText="1"/>
    </xf>
    <xf numFmtId="43" fontId="2" fillId="2" borderId="8" xfId="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8" xfId="1" applyFont="1" applyFill="1" applyBorder="1" applyAlignment="1">
      <alignment horizontal="right" wrapText="1"/>
    </xf>
    <xf numFmtId="43" fontId="2" fillId="2" borderId="12" xfId="1" applyFont="1" applyFill="1" applyBorder="1" applyAlignment="1">
      <alignment horizontal="right" vertical="center" wrapText="1"/>
    </xf>
    <xf numFmtId="43" fontId="2" fillId="2" borderId="12" xfId="1" applyFont="1" applyFill="1" applyBorder="1" applyAlignment="1">
      <alignment horizontal="center" vertical="center" wrapText="1"/>
    </xf>
    <xf numFmtId="43" fontId="2" fillId="2" borderId="12" xfId="1" applyFont="1" applyFill="1" applyBorder="1" applyAlignment="1">
      <alignment horizontal="right" wrapText="1"/>
    </xf>
    <xf numFmtId="164" fontId="3" fillId="4" borderId="5" xfId="0" applyNumberFormat="1" applyFont="1" applyFill="1" applyBorder="1" applyAlignment="1">
      <alignment horizontal="right" vertical="center" wrapText="1"/>
    </xf>
    <xf numFmtId="164" fontId="3" fillId="4" borderId="4" xfId="0" applyNumberFormat="1" applyFont="1" applyFill="1" applyBorder="1" applyAlignment="1">
      <alignment horizontal="center" vertical="center" wrapText="1"/>
    </xf>
    <xf numFmtId="165" fontId="3" fillId="4" borderId="4" xfId="0" applyNumberFormat="1" applyFont="1" applyFill="1" applyBorder="1" applyAlignment="1">
      <alignment horizontal="center" vertical="center" wrapText="1"/>
    </xf>
    <xf numFmtId="2" fontId="3" fillId="4" borderId="2" xfId="3" applyNumberFormat="1" applyFont="1" applyFill="1" applyBorder="1" applyAlignment="1">
      <alignment horizontal="center" vertical="center" wrapText="1"/>
    </xf>
    <xf numFmtId="164" fontId="3" fillId="4" borderId="12" xfId="0" applyNumberFormat="1" applyFont="1" applyFill="1" applyBorder="1" applyAlignment="1">
      <alignment horizontal="center" vertical="center" wrapText="1"/>
    </xf>
    <xf numFmtId="165" fontId="3" fillId="4" borderId="12" xfId="0" applyNumberFormat="1" applyFont="1" applyFill="1" applyBorder="1" applyAlignment="1">
      <alignment horizontal="center" vertical="center" wrapText="1"/>
    </xf>
    <xf numFmtId="2" fontId="3" fillId="4" borderId="71" xfId="3" applyNumberFormat="1" applyFont="1" applyFill="1" applyBorder="1" applyAlignment="1">
      <alignment horizontal="center" vertical="center" wrapText="1"/>
    </xf>
    <xf numFmtId="0" fontId="2" fillId="2" borderId="2" xfId="0" applyFont="1" applyFill="1" applyBorder="1" applyAlignment="1">
      <alignment horizontal="left" vertical="center" wrapText="1" indent="2"/>
    </xf>
    <xf numFmtId="43" fontId="2" fillId="2" borderId="4" xfId="1" applyFont="1" applyFill="1" applyBorder="1" applyAlignment="1">
      <alignment horizontal="left" vertical="center" wrapText="1" indent="2"/>
    </xf>
    <xf numFmtId="164" fontId="2" fillId="2" borderId="4" xfId="0" applyNumberFormat="1" applyFont="1" applyFill="1" applyBorder="1" applyAlignment="1">
      <alignment horizontal="left" vertical="center" wrapText="1" indent="2"/>
    </xf>
    <xf numFmtId="43" fontId="2" fillId="2" borderId="4" xfId="1" applyFont="1" applyFill="1" applyBorder="1" applyAlignment="1">
      <alignment horizontal="center" vertical="center" wrapText="1"/>
    </xf>
    <xf numFmtId="43" fontId="2" fillId="9" borderId="4" xfId="1" applyFont="1" applyFill="1" applyBorder="1" applyAlignment="1">
      <alignment horizontal="center" vertical="center" wrapText="1"/>
    </xf>
    <xf numFmtId="43" fontId="2" fillId="2" borderId="4" xfId="1" applyFont="1" applyFill="1" applyBorder="1" applyAlignment="1">
      <alignment horizontal="right" wrapText="1"/>
    </xf>
    <xf numFmtId="43" fontId="2" fillId="2" borderId="2" xfId="1" applyFont="1" applyFill="1" applyBorder="1" applyAlignment="1">
      <alignment horizontal="right" vertical="center" wrapText="1"/>
    </xf>
    <xf numFmtId="43" fontId="2" fillId="2" borderId="8" xfId="1" applyFont="1" applyFill="1" applyBorder="1" applyAlignment="1">
      <alignment horizontal="left" vertical="center" wrapText="1" indent="2"/>
    </xf>
    <xf numFmtId="0" fontId="2" fillId="2" borderId="71" xfId="0" applyFont="1" applyFill="1" applyBorder="1" applyAlignment="1">
      <alignment horizontal="left" vertical="center" wrapText="1" indent="2"/>
    </xf>
    <xf numFmtId="43" fontId="2" fillId="2" borderId="12" xfId="1" applyFont="1" applyFill="1" applyBorder="1" applyAlignment="1">
      <alignment horizontal="left" vertical="center" wrapText="1" indent="2"/>
    </xf>
    <xf numFmtId="164" fontId="2" fillId="2" borderId="12" xfId="0" applyNumberFormat="1" applyFont="1" applyFill="1" applyBorder="1" applyAlignment="1">
      <alignment horizontal="right" vertical="center" wrapText="1"/>
    </xf>
    <xf numFmtId="43" fontId="2" fillId="2" borderId="71" xfId="1" applyFont="1" applyFill="1" applyBorder="1" applyAlignment="1">
      <alignment horizontal="right" vertical="center" wrapText="1"/>
    </xf>
    <xf numFmtId="43" fontId="2" fillId="2" borderId="4" xfId="1" applyFont="1" applyFill="1" applyBorder="1" applyAlignment="1">
      <alignment horizontal="right" vertical="center" wrapText="1"/>
    </xf>
    <xf numFmtId="0" fontId="3" fillId="4" borderId="5" xfId="0" applyFont="1" applyFill="1" applyBorder="1" applyAlignment="1">
      <alignment horizontal="center" vertical="center" wrapText="1"/>
    </xf>
    <xf numFmtId="0" fontId="3" fillId="2" borderId="2" xfId="0" applyFont="1" applyFill="1" applyBorder="1" applyAlignment="1">
      <alignment horizontal="left" vertical="center" wrapText="1"/>
    </xf>
    <xf numFmtId="164" fontId="3" fillId="2" borderId="2" xfId="0" applyNumberFormat="1" applyFont="1" applyFill="1" applyBorder="1" applyAlignment="1">
      <alignment horizontal="right" vertical="center" wrapText="1"/>
    </xf>
    <xf numFmtId="2" fontId="3" fillId="2" borderId="2" xfId="3" applyNumberFormat="1" applyFont="1" applyFill="1" applyBorder="1" applyAlignment="1">
      <alignment horizontal="right" vertical="center" wrapText="1"/>
    </xf>
    <xf numFmtId="2" fontId="3" fillId="2" borderId="0" xfId="3" applyNumberFormat="1" applyFont="1" applyFill="1" applyBorder="1" applyAlignment="1">
      <alignment horizontal="right" vertical="center" wrapText="1"/>
    </xf>
    <xf numFmtId="0" fontId="3" fillId="2" borderId="0" xfId="0" applyFont="1" applyFill="1" applyAlignment="1">
      <alignment horizontal="left" vertical="center" wrapText="1"/>
    </xf>
    <xf numFmtId="164" fontId="3" fillId="2" borderId="0" xfId="0" applyNumberFormat="1" applyFont="1" applyFill="1" applyAlignment="1">
      <alignment horizontal="right" vertical="center" wrapText="1"/>
    </xf>
    <xf numFmtId="43" fontId="26" fillId="2" borderId="0" xfId="1" applyFont="1" applyFill="1" applyBorder="1" applyAlignment="1">
      <alignment horizontal="right" vertical="center" wrapText="1" indent="2"/>
    </xf>
    <xf numFmtId="164" fontId="3" fillId="2" borderId="5" xfId="0" applyNumberFormat="1" applyFont="1" applyFill="1" applyBorder="1" applyAlignment="1">
      <alignment horizontal="left" vertical="center" wrapText="1"/>
    </xf>
    <xf numFmtId="164" fontId="3" fillId="2" borderId="5" xfId="0" applyNumberFormat="1" applyFont="1" applyFill="1" applyBorder="1" applyAlignment="1">
      <alignment horizontal="right" vertical="center" wrapText="1"/>
    </xf>
    <xf numFmtId="0" fontId="45" fillId="2" borderId="0" xfId="0" applyFont="1" applyFill="1" applyAlignment="1">
      <alignment horizontal="left" vertical="center" wrapText="1"/>
    </xf>
    <xf numFmtId="164" fontId="45" fillId="2" borderId="0" xfId="0" applyNumberFormat="1" applyFont="1" applyFill="1" applyAlignment="1">
      <alignment horizontal="left" vertical="center" wrapText="1"/>
    </xf>
    <xf numFmtId="164" fontId="45" fillId="2" borderId="0" xfId="0" applyNumberFormat="1" applyFont="1" applyFill="1" applyAlignment="1">
      <alignment horizontal="right" vertical="center" wrapText="1"/>
    </xf>
    <xf numFmtId="2" fontId="45" fillId="2" borderId="0" xfId="3" applyNumberFormat="1" applyFont="1" applyFill="1" applyBorder="1" applyAlignment="1">
      <alignment horizontal="right" vertical="center" wrapText="1"/>
    </xf>
    <xf numFmtId="0" fontId="45" fillId="2" borderId="0" xfId="0" applyFont="1" applyFill="1" applyAlignment="1">
      <alignment horizontal="center" vertical="center" wrapText="1"/>
    </xf>
    <xf numFmtId="0" fontId="25" fillId="2" borderId="0" xfId="0" applyFont="1" applyFill="1" applyAlignment="1">
      <alignment horizontal="left" vertical="center" wrapText="1"/>
    </xf>
    <xf numFmtId="0" fontId="25" fillId="2" borderId="0" xfId="0" applyFont="1" applyFill="1" applyAlignment="1">
      <alignment vertical="center"/>
    </xf>
    <xf numFmtId="10" fontId="37" fillId="3" borderId="0" xfId="3" applyNumberFormat="1" applyFont="1" applyFill="1" applyBorder="1" applyAlignment="1">
      <alignment horizontal="left" vertical="center" wrapText="1"/>
    </xf>
    <xf numFmtId="43" fontId="3" fillId="4" borderId="5" xfId="1" applyFont="1" applyFill="1" applyBorder="1" applyAlignment="1">
      <alignment horizontal="center" vertical="center" wrapText="1"/>
    </xf>
    <xf numFmtId="43" fontId="3" fillId="4" borderId="5" xfId="1" applyFont="1" applyFill="1" applyBorder="1" applyAlignment="1">
      <alignment horizontal="right" wrapText="1"/>
    </xf>
    <xf numFmtId="165" fontId="0" fillId="2" borderId="0" xfId="0" applyNumberFormat="1" applyFill="1"/>
    <xf numFmtId="0" fontId="0" fillId="2" borderId="3" xfId="0" applyFill="1" applyBorder="1"/>
    <xf numFmtId="0" fontId="0" fillId="2" borderId="7" xfId="0" applyFill="1" applyBorder="1"/>
    <xf numFmtId="0" fontId="4" fillId="2" borderId="7" xfId="0" applyFont="1" applyFill="1" applyBorder="1" applyAlignment="1">
      <alignment horizontal="left" indent="1"/>
    </xf>
    <xf numFmtId="0" fontId="0" fillId="2" borderId="72" xfId="0" applyFill="1" applyBorder="1"/>
    <xf numFmtId="0" fontId="4" fillId="2" borderId="7" xfId="0" applyFont="1" applyFill="1" applyBorder="1" applyAlignment="1">
      <alignment horizontal="left" wrapText="1" indent="1"/>
    </xf>
    <xf numFmtId="0" fontId="0" fillId="2" borderId="7" xfId="0" applyFill="1" applyBorder="1" applyAlignment="1">
      <alignment horizontal="left" indent="1"/>
    </xf>
    <xf numFmtId="0" fontId="4" fillId="2" borderId="7" xfId="0" applyFont="1" applyFill="1" applyBorder="1"/>
    <xf numFmtId="0" fontId="0" fillId="4" borderId="3" xfId="0" applyFill="1" applyBorder="1"/>
    <xf numFmtId="0" fontId="0" fillId="4" borderId="4" xfId="0" applyFill="1" applyBorder="1" applyAlignment="1">
      <alignment horizontal="center"/>
    </xf>
    <xf numFmtId="0" fontId="0" fillId="4" borderId="1" xfId="0"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73" xfId="0" applyFont="1" applyFill="1" applyBorder="1" applyAlignment="1">
      <alignment horizontal="center"/>
    </xf>
    <xf numFmtId="0" fontId="0" fillId="4" borderId="72" xfId="0" applyFill="1" applyBorder="1"/>
    <xf numFmtId="0" fontId="0" fillId="4" borderId="12" xfId="0" applyFill="1" applyBorder="1"/>
    <xf numFmtId="0" fontId="0" fillId="4" borderId="9" xfId="0" applyFill="1" applyBorder="1"/>
    <xf numFmtId="0" fontId="4" fillId="2" borderId="3" xfId="0" applyFont="1" applyFill="1" applyBorder="1"/>
    <xf numFmtId="164" fontId="46" fillId="2" borderId="4" xfId="0" applyNumberFormat="1" applyFont="1" applyFill="1" applyBorder="1"/>
    <xf numFmtId="164" fontId="46" fillId="2" borderId="1" xfId="0" applyNumberFormat="1" applyFont="1" applyFill="1" applyBorder="1"/>
    <xf numFmtId="164" fontId="46" fillId="2" borderId="8" xfId="0" applyNumberFormat="1" applyFont="1" applyFill="1" applyBorder="1"/>
    <xf numFmtId="164" fontId="46" fillId="2" borderId="73" xfId="0" applyNumberFormat="1" applyFont="1" applyFill="1" applyBorder="1"/>
    <xf numFmtId="164" fontId="46" fillId="2" borderId="12" xfId="0" applyNumberFormat="1" applyFont="1" applyFill="1" applyBorder="1"/>
    <xf numFmtId="164" fontId="46" fillId="2" borderId="9" xfId="0" applyNumberFormat="1" applyFont="1" applyFill="1" applyBorder="1"/>
    <xf numFmtId="0" fontId="4" fillId="2" borderId="14" xfId="0" applyFont="1" applyFill="1" applyBorder="1"/>
    <xf numFmtId="164" fontId="46" fillId="2" borderId="5" xfId="0" applyNumberFormat="1" applyFont="1" applyFill="1" applyBorder="1"/>
    <xf numFmtId="164" fontId="46" fillId="2" borderId="15" xfId="0" applyNumberFormat="1" applyFont="1" applyFill="1" applyBorder="1"/>
    <xf numFmtId="164" fontId="40" fillId="2" borderId="5" xfId="0" applyNumberFormat="1" applyFont="1" applyFill="1" applyBorder="1"/>
    <xf numFmtId="164" fontId="40" fillId="2" borderId="15" xfId="0" applyNumberFormat="1" applyFont="1" applyFill="1" applyBorder="1"/>
    <xf numFmtId="0" fontId="11" fillId="4" borderId="14" xfId="0" applyFont="1" applyFill="1" applyBorder="1" applyAlignment="1">
      <alignment wrapText="1"/>
    </xf>
    <xf numFmtId="164" fontId="21" fillId="4" borderId="5" xfId="0" applyNumberFormat="1" applyFont="1" applyFill="1" applyBorder="1"/>
    <xf numFmtId="164" fontId="21" fillId="4" borderId="15" xfId="0" applyNumberFormat="1" applyFont="1" applyFill="1" applyBorder="1"/>
    <xf numFmtId="164" fontId="47" fillId="4" borderId="5" xfId="0" applyNumberFormat="1" applyFont="1" applyFill="1" applyBorder="1"/>
    <xf numFmtId="164" fontId="47" fillId="4" borderId="15" xfId="0" applyNumberFormat="1" applyFont="1" applyFill="1" applyBorder="1"/>
    <xf numFmtId="0" fontId="11" fillId="4" borderId="14" xfId="0" applyFont="1" applyFill="1" applyBorder="1" applyAlignment="1">
      <alignment horizontal="center"/>
    </xf>
    <xf numFmtId="0" fontId="0" fillId="3" borderId="7" xfId="0" applyFill="1" applyBorder="1" applyAlignment="1">
      <alignment horizontal="center"/>
    </xf>
    <xf numFmtId="0" fontId="3" fillId="4" borderId="13" xfId="0" applyFont="1" applyFill="1" applyBorder="1" applyAlignment="1">
      <alignment horizontal="center"/>
    </xf>
    <xf numFmtId="0" fontId="2" fillId="2" borderId="71" xfId="0" applyFont="1" applyFill="1" applyBorder="1" applyAlignment="1">
      <alignment horizontal="center"/>
    </xf>
    <xf numFmtId="164" fontId="2" fillId="2" borderId="7" xfId="0" applyNumberFormat="1" applyFont="1" applyFill="1" applyBorder="1" applyAlignment="1">
      <alignment horizontal="center"/>
    </xf>
    <xf numFmtId="10" fontId="2" fillId="3" borderId="1" xfId="3" applyNumberFormat="1" applyFont="1" applyFill="1" applyBorder="1"/>
    <xf numFmtId="10" fontId="2" fillId="3" borderId="9" xfId="3" applyNumberFormat="1" applyFont="1" applyFill="1" applyBorder="1"/>
    <xf numFmtId="167" fontId="2" fillId="2" borderId="4" xfId="0" applyNumberFormat="1" applyFont="1" applyFill="1" applyBorder="1"/>
    <xf numFmtId="167" fontId="2" fillId="2" borderId="8" xfId="0" applyNumberFormat="1" applyFont="1" applyFill="1" applyBorder="1"/>
    <xf numFmtId="167" fontId="2" fillId="2" borderId="73" xfId="0" applyNumberFormat="1" applyFont="1" applyFill="1" applyBorder="1"/>
    <xf numFmtId="0" fontId="2" fillId="2" borderId="72" xfId="0" applyFont="1" applyFill="1" applyBorder="1" applyAlignment="1">
      <alignment horizontal="left" indent="2"/>
    </xf>
    <xf numFmtId="164" fontId="2" fillId="2" borderId="4" xfId="0" applyNumberFormat="1" applyFont="1" applyFill="1" applyBorder="1" applyAlignment="1">
      <alignment vertical="center"/>
    </xf>
    <xf numFmtId="9" fontId="2" fillId="2" borderId="4" xfId="0" applyNumberFormat="1" applyFont="1" applyFill="1" applyBorder="1" applyAlignment="1">
      <alignment horizontal="center" vertical="center" wrapText="1"/>
    </xf>
    <xf numFmtId="10" fontId="2" fillId="2" borderId="1" xfId="0" applyNumberFormat="1" applyFont="1" applyFill="1" applyBorder="1" applyAlignment="1">
      <alignment vertical="center"/>
    </xf>
    <xf numFmtId="9" fontId="2" fillId="2" borderId="8" xfId="0" applyNumberFormat="1" applyFont="1" applyFill="1" applyBorder="1" applyAlignment="1">
      <alignment horizontal="center" vertical="center" wrapText="1"/>
    </xf>
    <xf numFmtId="10" fontId="2" fillId="2" borderId="73" xfId="0" applyNumberFormat="1" applyFont="1" applyFill="1" applyBorder="1" applyAlignment="1">
      <alignment vertical="center"/>
    </xf>
    <xf numFmtId="0" fontId="2" fillId="2" borderId="71" xfId="0" applyFont="1" applyFill="1" applyBorder="1" applyAlignment="1">
      <alignment horizontal="left" vertical="center" wrapText="1"/>
    </xf>
    <xf numFmtId="164" fontId="2" fillId="2" borderId="12" xfId="0" applyNumberFormat="1" applyFont="1" applyFill="1" applyBorder="1" applyAlignment="1">
      <alignment vertical="center"/>
    </xf>
    <xf numFmtId="43" fontId="2" fillId="2" borderId="9" xfId="1" applyFont="1" applyFill="1" applyBorder="1" applyAlignment="1">
      <alignment vertical="center"/>
    </xf>
    <xf numFmtId="0" fontId="2" fillId="4" borderId="14" xfId="0" applyFont="1" applyFill="1" applyBorder="1"/>
    <xf numFmtId="0" fontId="2" fillId="4" borderId="14"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166" fontId="2" fillId="2" borderId="12" xfId="0" applyNumberFormat="1" applyFont="1" applyFill="1" applyBorder="1"/>
    <xf numFmtId="166" fontId="2" fillId="2" borderId="9" xfId="0" applyNumberFormat="1" applyFont="1" applyFill="1" applyBorder="1"/>
    <xf numFmtId="9" fontId="2" fillId="2" borderId="4" xfId="0" applyNumberFormat="1" applyFont="1" applyFill="1" applyBorder="1" applyAlignment="1">
      <alignment horizontal="center"/>
    </xf>
    <xf numFmtId="10" fontId="2" fillId="2" borderId="1" xfId="3" applyNumberFormat="1" applyFont="1" applyFill="1" applyBorder="1"/>
    <xf numFmtId="43" fontId="2" fillId="2" borderId="8" xfId="1" applyFont="1" applyFill="1" applyBorder="1" applyAlignment="1">
      <alignment horizontal="center"/>
    </xf>
    <xf numFmtId="43" fontId="2" fillId="2" borderId="73" xfId="1" applyFont="1" applyFill="1" applyBorder="1"/>
    <xf numFmtId="43" fontId="2" fillId="2" borderId="12" xfId="1" applyFont="1" applyFill="1" applyBorder="1" applyAlignment="1">
      <alignment horizontal="center"/>
    </xf>
    <xf numFmtId="43" fontId="2" fillId="2" borderId="9" xfId="1" applyFont="1" applyFill="1" applyBorder="1"/>
    <xf numFmtId="0" fontId="3" fillId="4" borderId="15" xfId="0" applyFont="1" applyFill="1" applyBorder="1"/>
    <xf numFmtId="0" fontId="2" fillId="2" borderId="15" xfId="0" applyFont="1" applyFill="1" applyBorder="1"/>
    <xf numFmtId="10" fontId="2" fillId="2" borderId="13" xfId="3" applyNumberFormat="1" applyFont="1" applyFill="1" applyBorder="1"/>
    <xf numFmtId="43" fontId="4" fillId="3" borderId="7" xfId="1" applyNumberFormat="1" applyFont="1" applyFill="1" applyBorder="1" applyAlignment="1"/>
    <xf numFmtId="0" fontId="3" fillId="6" borderId="0" xfId="0" applyFont="1" applyFill="1" applyAlignment="1">
      <alignment horizontal="center"/>
    </xf>
    <xf numFmtId="0" fontId="2" fillId="2" borderId="0" xfId="0" applyFont="1" applyFill="1" applyAlignment="1">
      <alignment horizontal="justify" wrapText="1"/>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17" fontId="3" fillId="4" borderId="1" xfId="0" applyNumberFormat="1"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5" xfId="0" applyNumberFormat="1" applyFont="1" applyFill="1" applyBorder="1" applyAlignment="1">
      <alignment horizontal="center" vertical="center" wrapText="1"/>
    </xf>
    <xf numFmtId="164" fontId="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justify" wrapText="1"/>
    </xf>
    <xf numFmtId="17" fontId="3" fillId="4" borderId="4" xfId="0" applyNumberFormat="1" applyFont="1" applyFill="1" applyBorder="1" applyAlignment="1">
      <alignment horizontal="center" vertical="center" wrapText="1"/>
    </xf>
    <xf numFmtId="17" fontId="3" fillId="4" borderId="8" xfId="0" applyNumberFormat="1" applyFont="1" applyFill="1" applyBorder="1" applyAlignment="1">
      <alignment horizontal="center" vertical="center" wrapText="1"/>
    </xf>
    <xf numFmtId="17" fontId="3" fillId="4" borderId="15" xfId="0" applyNumberFormat="1" applyFont="1" applyFill="1" applyBorder="1" applyAlignment="1">
      <alignment horizontal="center" vertical="center" wrapText="1"/>
    </xf>
    <xf numFmtId="17" fontId="3" fillId="4" borderId="14"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12" xfId="0" applyNumberFormat="1" applyFont="1" applyFill="1" applyBorder="1" applyAlignment="1">
      <alignment horizontal="center" vertical="center" wrapText="1"/>
    </xf>
    <xf numFmtId="0" fontId="3"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xf>
    <xf numFmtId="0" fontId="25" fillId="2" borderId="0" xfId="0" applyFont="1" applyFill="1" applyAlignment="1">
      <alignment horizontal="left" vertical="center" wrapText="1"/>
    </xf>
    <xf numFmtId="0" fontId="26" fillId="2" borderId="0" xfId="0" applyFont="1" applyFill="1" applyAlignment="1">
      <alignment horizontal="justify" wrapText="1"/>
    </xf>
    <xf numFmtId="0" fontId="27" fillId="2" borderId="0" xfId="0" applyFont="1" applyFill="1" applyAlignment="1">
      <alignment horizont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17" fontId="3" fillId="4" borderId="12" xfId="0" applyNumberFormat="1"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17" fontId="3" fillId="4" borderId="13" xfId="0" applyNumberFormat="1" applyFont="1" applyFill="1" applyBorder="1" applyAlignment="1">
      <alignment horizontal="center" vertical="center" wrapText="1"/>
    </xf>
    <xf numFmtId="17" fontId="21" fillId="4" borderId="1" xfId="0" applyNumberFormat="1" applyFont="1" applyFill="1" applyBorder="1" applyAlignment="1">
      <alignment horizontal="center" vertical="center" wrapText="1"/>
    </xf>
    <xf numFmtId="17" fontId="21" fillId="4" borderId="6"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7" fontId="9" fillId="4" borderId="6" xfId="0" applyNumberFormat="1" applyFont="1" applyFill="1" applyBorder="1" applyAlignment="1">
      <alignment horizontal="center" vertical="center" wrapText="1"/>
    </xf>
    <xf numFmtId="0" fontId="3" fillId="2" borderId="0" xfId="0" applyFont="1" applyFill="1" applyAlignment="1">
      <alignment horizontal="left"/>
    </xf>
    <xf numFmtId="0" fontId="3" fillId="4" borderId="2" xfId="0" applyFont="1" applyFill="1" applyBorder="1" applyAlignment="1">
      <alignment horizontal="center" vertical="center"/>
    </xf>
    <xf numFmtId="0" fontId="3" fillId="4" borderId="0" xfId="0" applyFont="1" applyFill="1" applyAlignment="1">
      <alignment horizontal="center" vertical="center"/>
    </xf>
    <xf numFmtId="0" fontId="3" fillId="4" borderId="10"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2" borderId="0" xfId="0" applyFont="1" applyFill="1" applyAlignment="1">
      <alignment horizontal="justify"/>
    </xf>
    <xf numFmtId="0" fontId="2" fillId="3" borderId="0" xfId="0" applyFont="1" applyFill="1" applyAlignment="1">
      <alignment horizontal="justify"/>
    </xf>
    <xf numFmtId="0" fontId="30" fillId="3" borderId="0" xfId="0" applyFont="1" applyFill="1" applyAlignment="1">
      <alignment horizontal="left" vertical="top" wrapText="1"/>
    </xf>
    <xf numFmtId="0" fontId="31" fillId="4" borderId="28" xfId="0" applyFont="1" applyFill="1" applyBorder="1" applyAlignment="1">
      <alignment horizontal="center" vertical="center" wrapText="1"/>
    </xf>
    <xf numFmtId="0" fontId="30" fillId="4" borderId="14" xfId="0" applyFont="1" applyFill="1" applyBorder="1"/>
    <xf numFmtId="0" fontId="31" fillId="4" borderId="5"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0" fillId="4" borderId="5" xfId="0" applyFont="1" applyFill="1" applyBorder="1"/>
    <xf numFmtId="0" fontId="31" fillId="4" borderId="36"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48"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22" fillId="4" borderId="13" xfId="0" applyFont="1" applyFill="1" applyBorder="1" applyAlignment="1">
      <alignment horizontal="center"/>
    </xf>
    <xf numFmtId="0" fontId="31" fillId="4" borderId="10" xfId="0" applyFont="1" applyFill="1" applyBorder="1" applyAlignment="1">
      <alignment horizontal="center" vertical="center" wrapText="1"/>
    </xf>
    <xf numFmtId="0" fontId="30" fillId="3" borderId="0" xfId="0" applyFont="1" applyFill="1" applyAlignment="1">
      <alignment horizontal="center" wrapText="1"/>
    </xf>
    <xf numFmtId="0" fontId="22" fillId="3" borderId="0" xfId="0" applyFont="1" applyFill="1" applyAlignment="1">
      <alignment horizontal="center" wrapText="1"/>
    </xf>
    <xf numFmtId="0" fontId="25" fillId="2" borderId="0" xfId="0" applyFont="1" applyFill="1" applyAlignment="1">
      <alignment horizontal="justify" wrapText="1"/>
    </xf>
    <xf numFmtId="0" fontId="11" fillId="4" borderId="0" xfId="0" applyFont="1" applyFill="1" applyAlignment="1">
      <alignment horizontal="center" vertical="center"/>
    </xf>
    <xf numFmtId="0" fontId="11" fillId="4" borderId="10" xfId="0" applyFont="1" applyFill="1" applyBorder="1" applyAlignment="1">
      <alignment horizontal="center" vertical="center"/>
    </xf>
    <xf numFmtId="37" fontId="11" fillId="4" borderId="0" xfId="0" applyNumberFormat="1" applyFont="1" applyFill="1" applyAlignment="1">
      <alignment horizontal="center" vertical="center"/>
    </xf>
    <xf numFmtId="37" fontId="11" fillId="4" borderId="10" xfId="0" applyNumberFormat="1" applyFont="1" applyFill="1" applyBorder="1" applyAlignment="1">
      <alignment horizontal="center" vertical="center"/>
    </xf>
    <xf numFmtId="0" fontId="4" fillId="3" borderId="0" xfId="0" applyFont="1" applyFill="1" applyAlignment="1">
      <alignment horizontal="left"/>
    </xf>
    <xf numFmtId="0" fontId="25" fillId="2" borderId="0" xfId="0" applyFont="1" applyFill="1" applyAlignment="1">
      <alignment horizontal="justify" vertical="center" wrapText="1"/>
    </xf>
    <xf numFmtId="43" fontId="4" fillId="3" borderId="9" xfId="1" applyNumberFormat="1" applyFont="1" applyFill="1" applyBorder="1" applyAlignment="1">
      <alignment horizontal="center"/>
    </xf>
    <xf numFmtId="43" fontId="4" fillId="3" borderId="10" xfId="1" applyNumberFormat="1" applyFont="1" applyFill="1" applyBorder="1" applyAlignment="1">
      <alignment horizontal="center"/>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9" xfId="0" applyFont="1" applyFill="1" applyBorder="1" applyAlignment="1">
      <alignment horizontal="center" vertical="center"/>
    </xf>
    <xf numFmtId="0" fontId="3" fillId="4" borderId="13" xfId="0" applyFont="1" applyFill="1" applyBorder="1" applyAlignment="1">
      <alignment horizontal="left" vertical="center" wrapText="1"/>
    </xf>
    <xf numFmtId="43" fontId="4" fillId="3" borderId="6" xfId="1" applyFont="1" applyFill="1" applyBorder="1" applyAlignment="1">
      <alignment horizontal="center"/>
    </xf>
    <xf numFmtId="43" fontId="4" fillId="3" borderId="0" xfId="1" applyFont="1" applyFill="1" applyBorder="1" applyAlignment="1">
      <alignment horizontal="center"/>
    </xf>
    <xf numFmtId="43" fontId="4" fillId="3" borderId="1" xfId="1" applyFont="1" applyFill="1" applyBorder="1" applyAlignment="1">
      <alignment horizontal="center"/>
    </xf>
    <xf numFmtId="43" fontId="4" fillId="3" borderId="2" xfId="1" applyFont="1" applyFill="1" applyBorder="1" applyAlignment="1">
      <alignment horizont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 xfId="0" applyFont="1" applyFill="1" applyBorder="1" applyAlignment="1">
      <alignment horizontal="center" wrapText="1"/>
    </xf>
    <xf numFmtId="0" fontId="11" fillId="4" borderId="2" xfId="0" applyFont="1" applyFill="1" applyBorder="1" applyAlignment="1">
      <alignment horizontal="center" wrapText="1"/>
    </xf>
    <xf numFmtId="0" fontId="11" fillId="4" borderId="3" xfId="0" applyFont="1" applyFill="1" applyBorder="1" applyAlignment="1">
      <alignment horizont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49" fontId="11" fillId="4" borderId="10" xfId="0" applyNumberFormat="1" applyFont="1" applyFill="1" applyBorder="1" applyAlignment="1">
      <alignment horizontal="center" vertical="center" wrapText="1"/>
    </xf>
    <xf numFmtId="0" fontId="3" fillId="4" borderId="0" xfId="0" applyFont="1" applyFill="1" applyAlignment="1">
      <alignment horizontal="center"/>
    </xf>
    <xf numFmtId="0" fontId="3" fillId="4" borderId="7" xfId="0" applyFont="1" applyFill="1" applyBorder="1" applyAlignment="1">
      <alignment horizontal="center"/>
    </xf>
    <xf numFmtId="164" fontId="3" fillId="4" borderId="6" xfId="0" applyNumberFormat="1" applyFont="1" applyFill="1" applyBorder="1" applyAlignment="1">
      <alignment horizontal="center" vertical="center"/>
    </xf>
    <xf numFmtId="164" fontId="3" fillId="4" borderId="0" xfId="0" applyNumberFormat="1" applyFont="1" applyFill="1" applyAlignment="1">
      <alignment horizontal="center" vertical="center"/>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3" fontId="3" fillId="4" borderId="13"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4" fontId="3" fillId="4" borderId="15" xfId="0" applyNumberFormat="1" applyFont="1" applyFill="1" applyBorder="1" applyAlignment="1">
      <alignment horizontal="center" vertical="center"/>
    </xf>
    <xf numFmtId="4" fontId="3" fillId="4" borderId="13" xfId="0" applyNumberFormat="1" applyFont="1" applyFill="1" applyBorder="1" applyAlignment="1">
      <alignment horizontal="center" vertical="center"/>
    </xf>
    <xf numFmtId="0" fontId="3" fillId="2" borderId="13" xfId="0" applyFont="1" applyFill="1" applyBorder="1" applyAlignment="1">
      <alignment horizontal="left"/>
    </xf>
    <xf numFmtId="0" fontId="11" fillId="4" borderId="13" xfId="0" applyFont="1" applyFill="1" applyBorder="1" applyAlignment="1">
      <alignment horizontal="center" vertical="center"/>
    </xf>
    <xf numFmtId="0" fontId="35" fillId="4" borderId="4"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3" xfId="0" applyFont="1" applyFill="1" applyBorder="1" applyAlignment="1">
      <alignment horizontal="center" vertical="center" wrapText="1"/>
    </xf>
    <xf numFmtId="17" fontId="3" fillId="4" borderId="15" xfId="0" applyNumberFormat="1" applyFont="1" applyFill="1" applyBorder="1" applyAlignment="1">
      <alignment horizontal="center"/>
    </xf>
    <xf numFmtId="0" fontId="3" fillId="4" borderId="13" xfId="0" applyFont="1" applyFill="1" applyBorder="1" applyAlignment="1">
      <alignment horizontal="center"/>
    </xf>
    <xf numFmtId="0" fontId="3" fillId="4" borderId="1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center" vertical="center" wrapText="1"/>
    </xf>
    <xf numFmtId="17" fontId="35" fillId="4" borderId="15" xfId="0" applyNumberFormat="1" applyFont="1" applyFill="1" applyBorder="1" applyAlignment="1">
      <alignment horizontal="center" vertical="center" wrapText="1"/>
    </xf>
    <xf numFmtId="0" fontId="3" fillId="8" borderId="13" xfId="0" applyFont="1" applyFill="1" applyBorder="1" applyAlignment="1">
      <alignment horizontal="center" vertical="center"/>
    </xf>
    <xf numFmtId="0" fontId="35" fillId="4" borderId="64" xfId="0" applyFont="1" applyFill="1" applyBorder="1" applyAlignment="1">
      <alignment horizontal="center" vertical="center" wrapText="1"/>
    </xf>
    <xf numFmtId="0" fontId="35" fillId="4" borderId="67" xfId="0" applyFont="1" applyFill="1" applyBorder="1" applyAlignment="1">
      <alignment horizontal="center" vertical="center" wrapText="1"/>
    </xf>
    <xf numFmtId="0" fontId="35" fillId="4" borderId="70" xfId="0" applyFont="1" applyFill="1" applyBorder="1" applyAlignment="1">
      <alignment horizontal="center" vertical="center" wrapText="1"/>
    </xf>
    <xf numFmtId="0" fontId="35" fillId="4" borderId="62" xfId="0" applyFont="1" applyFill="1" applyBorder="1" applyAlignment="1">
      <alignment horizontal="center" wrapText="1"/>
    </xf>
    <xf numFmtId="0" fontId="35" fillId="4" borderId="63" xfId="0" applyFont="1" applyFill="1" applyBorder="1" applyAlignment="1">
      <alignment horizontal="center" wrapText="1"/>
    </xf>
    <xf numFmtId="0" fontId="35" fillId="4" borderId="66" xfId="0" applyFont="1" applyFill="1" applyBorder="1" applyAlignment="1">
      <alignment horizontal="center" wrapText="1"/>
    </xf>
    <xf numFmtId="0" fontId="35" fillId="4" borderId="69" xfId="0" applyFont="1" applyFill="1" applyBorder="1" applyAlignment="1">
      <alignment horizontal="center" wrapText="1"/>
    </xf>
    <xf numFmtId="0" fontId="38" fillId="2" borderId="0" xfId="0" applyFont="1" applyFill="1" applyAlignment="1">
      <alignment horizontal="center" wrapText="1"/>
    </xf>
    <xf numFmtId="0" fontId="37" fillId="2" borderId="0" xfId="0" applyFont="1" applyFill="1" applyAlignment="1">
      <alignment horizontal="center" wrapText="1"/>
    </xf>
    <xf numFmtId="0" fontId="35" fillId="4" borderId="59" xfId="0" applyFont="1" applyFill="1" applyBorder="1" applyAlignment="1">
      <alignment horizontal="center" wrapText="1"/>
    </xf>
    <xf numFmtId="164" fontId="2" fillId="3" borderId="73" xfId="0" applyNumberFormat="1" applyFont="1" applyFill="1" applyBorder="1" applyAlignment="1">
      <alignment horizontal="center"/>
    </xf>
    <xf numFmtId="164" fontId="2" fillId="3" borderId="7" xfId="0" applyNumberFormat="1" applyFont="1" applyFill="1" applyBorder="1" applyAlignment="1">
      <alignment horizontal="center"/>
    </xf>
    <xf numFmtId="164" fontId="2" fillId="3" borderId="0" xfId="0" applyNumberFormat="1" applyFont="1" applyFill="1" applyBorder="1" applyAlignment="1">
      <alignment horizontal="center"/>
    </xf>
    <xf numFmtId="164" fontId="2" fillId="2" borderId="15" xfId="0" applyNumberFormat="1" applyFont="1" applyFill="1" applyBorder="1" applyAlignment="1">
      <alignment horizontal="center"/>
    </xf>
    <xf numFmtId="164" fontId="2" fillId="2" borderId="14" xfId="0" applyNumberFormat="1" applyFont="1" applyFill="1" applyBorder="1" applyAlignment="1">
      <alignment horizontal="center"/>
    </xf>
    <xf numFmtId="164" fontId="2" fillId="2" borderId="13" xfId="0" applyNumberFormat="1" applyFont="1" applyFill="1" applyBorder="1" applyAlignment="1">
      <alignment horizontal="center"/>
    </xf>
    <xf numFmtId="0" fontId="2" fillId="3" borderId="0" xfId="0" applyFont="1" applyFill="1" applyAlignment="1">
      <alignment horizontal="left" wrapText="1"/>
    </xf>
    <xf numFmtId="0" fontId="2" fillId="3" borderId="0" xfId="0" applyFont="1" applyFill="1" applyAlignment="1">
      <alignment horizontal="left" vertical="top" wrapText="1"/>
    </xf>
    <xf numFmtId="164" fontId="2" fillId="3" borderId="1" xfId="0" applyNumberFormat="1" applyFont="1" applyFill="1" applyBorder="1" applyAlignment="1">
      <alignment horizontal="center"/>
    </xf>
    <xf numFmtId="164" fontId="2" fillId="3" borderId="3" xfId="0" applyNumberFormat="1" applyFont="1" applyFill="1" applyBorder="1" applyAlignment="1">
      <alignment horizontal="center"/>
    </xf>
    <xf numFmtId="164" fontId="2" fillId="3" borderId="2" xfId="0" applyNumberFormat="1" applyFont="1" applyFill="1" applyBorder="1" applyAlignment="1">
      <alignment horizontal="center"/>
    </xf>
    <xf numFmtId="43" fontId="2" fillId="3" borderId="73" xfId="1" applyFont="1" applyFill="1" applyBorder="1" applyAlignment="1">
      <alignment horizontal="center" vertical="center"/>
    </xf>
    <xf numFmtId="43" fontId="2" fillId="3" borderId="7" xfId="1" applyFont="1" applyFill="1" applyBorder="1" applyAlignment="1">
      <alignment horizontal="center" vertical="center"/>
    </xf>
    <xf numFmtId="164" fontId="2" fillId="3" borderId="73"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43" fontId="2" fillId="3" borderId="9" xfId="1" applyFont="1" applyFill="1" applyBorder="1" applyAlignment="1">
      <alignment horizontal="center" vertical="center"/>
    </xf>
    <xf numFmtId="43" fontId="2" fillId="3" borderId="72" xfId="1" applyFont="1" applyFill="1" applyBorder="1" applyAlignment="1">
      <alignment horizontal="center" vertical="center"/>
    </xf>
    <xf numFmtId="164" fontId="2" fillId="3" borderId="9" xfId="0" applyNumberFormat="1" applyFont="1" applyFill="1" applyBorder="1" applyAlignment="1">
      <alignment horizontal="center" vertical="center"/>
    </xf>
    <xf numFmtId="164" fontId="2" fillId="3" borderId="7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2" xfId="0"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164" fontId="3" fillId="4" borderId="71" xfId="0" applyNumberFormat="1" applyFont="1" applyFill="1" applyBorder="1" applyAlignment="1">
      <alignment horizontal="center" vertical="center"/>
    </xf>
    <xf numFmtId="164" fontId="2" fillId="2" borderId="1" xfId="0" applyNumberFormat="1" applyFont="1" applyFill="1" applyBorder="1" applyAlignment="1">
      <alignment horizontal="center"/>
    </xf>
    <xf numFmtId="164" fontId="2" fillId="2" borderId="9" xfId="0" applyNumberFormat="1" applyFont="1" applyFill="1" applyBorder="1" applyAlignment="1">
      <alignment horizontal="center"/>
    </xf>
    <xf numFmtId="164" fontId="2" fillId="4" borderId="1"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164" fontId="2" fillId="4" borderId="2" xfId="0" applyNumberFormat="1" applyFont="1" applyFill="1" applyBorder="1" applyAlignment="1">
      <alignment horizontal="center" vertical="center"/>
    </xf>
    <xf numFmtId="164" fontId="2" fillId="4" borderId="9" xfId="0" applyNumberFormat="1" applyFont="1" applyFill="1" applyBorder="1" applyAlignment="1">
      <alignment horizontal="center"/>
    </xf>
    <xf numFmtId="164" fontId="2" fillId="4" borderId="71" xfId="0" applyNumberFormat="1" applyFont="1" applyFill="1" applyBorder="1" applyAlignment="1">
      <alignment horizontal="center"/>
    </xf>
    <xf numFmtId="43" fontId="2" fillId="3" borderId="1" xfId="1" applyFont="1" applyFill="1" applyBorder="1" applyAlignment="1">
      <alignment horizontal="center" vertical="center"/>
    </xf>
    <xf numFmtId="43" fontId="2" fillId="3" borderId="3" xfId="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15" xfId="0" applyFont="1" applyFill="1" applyBorder="1" applyAlignment="1">
      <alignment horizontal="center" vertical="center"/>
    </xf>
    <xf numFmtId="164" fontId="2" fillId="2" borderId="4" xfId="0" applyNumberFormat="1" applyFont="1" applyFill="1" applyBorder="1"/>
    <xf numFmtId="164" fontId="2" fillId="2" borderId="12" xfId="0" applyNumberFormat="1" applyFont="1" applyFill="1" applyBorder="1"/>
    <xf numFmtId="164" fontId="2" fillId="2" borderId="4" xfId="0" applyNumberFormat="1" applyFont="1" applyFill="1" applyBorder="1" applyAlignment="1">
      <alignment horizontal="center"/>
    </xf>
    <xf numFmtId="164" fontId="2" fillId="2" borderId="12" xfId="0" applyNumberFormat="1" applyFont="1" applyFill="1" applyBorder="1" applyAlignment="1">
      <alignment horizontal="center"/>
    </xf>
    <xf numFmtId="43" fontId="2" fillId="2" borderId="4" xfId="1" applyFont="1" applyFill="1" applyBorder="1" applyAlignment="1">
      <alignment horizontal="center"/>
    </xf>
    <xf numFmtId="43" fontId="2" fillId="2" borderId="12" xfId="1" applyFont="1" applyFill="1" applyBorder="1" applyAlignment="1">
      <alignment horizontal="center"/>
    </xf>
    <xf numFmtId="164" fontId="3" fillId="4" borderId="73" xfId="0" applyNumberFormat="1" applyFont="1" applyFill="1" applyBorder="1" applyAlignment="1">
      <alignment horizontal="center"/>
    </xf>
    <xf numFmtId="164" fontId="3" fillId="4" borderId="0" xfId="0" applyNumberFormat="1" applyFont="1" applyFill="1" applyAlignment="1">
      <alignment horizontal="center"/>
    </xf>
    <xf numFmtId="0" fontId="2" fillId="2" borderId="71" xfId="0" applyFont="1" applyFill="1" applyBorder="1" applyAlignment="1">
      <alignment horizontal="left" wrapText="1"/>
    </xf>
    <xf numFmtId="0" fontId="3" fillId="4" borderId="73" xfId="0" applyFont="1" applyFill="1" applyBorder="1" applyAlignment="1">
      <alignment horizontal="center" vertical="center"/>
    </xf>
    <xf numFmtId="0" fontId="3" fillId="4" borderId="1" xfId="0" applyFont="1" applyFill="1" applyBorder="1" applyAlignment="1">
      <alignment horizontal="center"/>
    </xf>
    <xf numFmtId="0" fontId="3" fillId="4" borderId="3" xfId="0" applyFont="1" applyFill="1" applyBorder="1" applyAlignment="1">
      <alignment horizontal="center"/>
    </xf>
    <xf numFmtId="0" fontId="3" fillId="4" borderId="9" xfId="0" applyFont="1" applyFill="1" applyBorder="1" applyAlignment="1">
      <alignment horizontal="center"/>
    </xf>
    <xf numFmtId="0" fontId="3" fillId="4" borderId="72" xfId="0" applyFont="1" applyFill="1" applyBorder="1" applyAlignment="1">
      <alignment horizontal="center"/>
    </xf>
    <xf numFmtId="0" fontId="3" fillId="4" borderId="73" xfId="0" applyFont="1" applyFill="1" applyBorder="1" applyAlignment="1">
      <alignment horizontal="center"/>
    </xf>
    <xf numFmtId="0" fontId="3" fillId="4" borderId="15" xfId="0" applyFont="1" applyFill="1" applyBorder="1" applyAlignment="1">
      <alignment horizontal="center"/>
    </xf>
    <xf numFmtId="164" fontId="2" fillId="4" borderId="15"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2" xfId="0" applyFont="1" applyFill="1" applyBorder="1" applyAlignment="1">
      <alignment horizontal="left" wrapText="1"/>
    </xf>
    <xf numFmtId="0" fontId="0" fillId="2" borderId="0" xfId="0" applyFill="1" applyAlignment="1">
      <alignment horizontal="center"/>
    </xf>
    <xf numFmtId="0" fontId="26" fillId="2" borderId="0" xfId="0" applyFont="1" applyFill="1" applyAlignment="1">
      <alignment horizontal="left" vertical="justify" wrapText="1"/>
    </xf>
    <xf numFmtId="0" fontId="3" fillId="4" borderId="7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0" fontId="2" fillId="3" borderId="0" xfId="0" applyFont="1" applyFill="1" applyAlignment="1">
      <alignment horizontal="center"/>
    </xf>
    <xf numFmtId="0" fontId="2" fillId="3" borderId="71" xfId="0" applyFont="1" applyFill="1" applyBorder="1" applyAlignment="1">
      <alignment horizontal="center"/>
    </xf>
    <xf numFmtId="3" fontId="2" fillId="3" borderId="0" xfId="0" applyNumberFormat="1" applyFont="1" applyFill="1" applyAlignment="1">
      <alignment horizontal="center"/>
    </xf>
    <xf numFmtId="4" fontId="2" fillId="3" borderId="0" xfId="0" applyNumberFormat="1" applyFont="1" applyFill="1" applyAlignment="1">
      <alignment horizontal="center"/>
    </xf>
    <xf numFmtId="10" fontId="2" fillId="3" borderId="0" xfId="0" applyNumberFormat="1" applyFont="1" applyFill="1" applyAlignment="1">
      <alignment horizontal="center"/>
    </xf>
    <xf numFmtId="0" fontId="14" fillId="2" borderId="2" xfId="0" applyFont="1" applyFill="1" applyBorder="1" applyAlignment="1">
      <alignment horizontal="left" wrapText="1"/>
    </xf>
    <xf numFmtId="0" fontId="14" fillId="2" borderId="0" xfId="0" applyFont="1" applyFill="1" applyAlignment="1">
      <alignment horizontal="left" wrapText="1" indent="2"/>
    </xf>
    <xf numFmtId="14" fontId="2" fillId="3" borderId="2" xfId="0" applyNumberFormat="1" applyFont="1" applyFill="1" applyBorder="1" applyAlignment="1">
      <alignment horizontal="center"/>
    </xf>
    <xf numFmtId="164" fontId="2" fillId="2" borderId="73" xfId="0" applyNumberFormat="1" applyFont="1" applyFill="1" applyBorder="1" applyAlignment="1">
      <alignment horizontal="center"/>
    </xf>
    <xf numFmtId="164" fontId="2" fillId="2" borderId="7" xfId="0" applyNumberFormat="1" applyFont="1" applyFill="1" applyBorder="1" applyAlignment="1">
      <alignment horizontal="center"/>
    </xf>
    <xf numFmtId="164" fontId="2" fillId="2" borderId="0" xfId="0" applyNumberFormat="1" applyFont="1" applyFill="1" applyAlignment="1">
      <alignment horizontal="center"/>
    </xf>
    <xf numFmtId="164" fontId="2" fillId="2" borderId="72"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2" xfId="0" applyNumberFormat="1" applyFont="1" applyFill="1" applyBorder="1" applyAlignment="1">
      <alignment horizontal="center"/>
    </xf>
    <xf numFmtId="0" fontId="2" fillId="4" borderId="3" xfId="0" applyFont="1" applyFill="1" applyBorder="1" applyAlignment="1">
      <alignment horizontal="center" vertical="center"/>
    </xf>
    <xf numFmtId="0" fontId="2" fillId="4" borderId="72" xfId="0" applyFont="1" applyFill="1" applyBorder="1" applyAlignment="1">
      <alignment horizontal="center" vertical="center"/>
    </xf>
    <xf numFmtId="0" fontId="26" fillId="4" borderId="15"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2" fillId="4" borderId="71"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4" borderId="3" xfId="0" applyFont="1" applyFill="1" applyBorder="1" applyAlignment="1">
      <alignment horizontal="left" vertical="center"/>
    </xf>
    <xf numFmtId="0" fontId="2" fillId="4" borderId="72" xfId="0" applyFont="1" applyFill="1" applyBorder="1" applyAlignment="1">
      <alignment horizontal="left" vertical="center"/>
    </xf>
    <xf numFmtId="166" fontId="2" fillId="4" borderId="1"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66" fontId="2" fillId="4" borderId="9" xfId="0" applyNumberFormat="1" applyFont="1" applyFill="1" applyBorder="1" applyAlignment="1">
      <alignment horizontal="center" vertical="center"/>
    </xf>
    <xf numFmtId="166" fontId="2" fillId="4" borderId="72" xfId="0" applyNumberFormat="1" applyFont="1" applyFill="1" applyBorder="1" applyAlignment="1">
      <alignment horizontal="center" vertical="center"/>
    </xf>
    <xf numFmtId="166" fontId="2" fillId="4" borderId="2" xfId="0" applyNumberFormat="1" applyFont="1" applyFill="1" applyBorder="1" applyAlignment="1">
      <alignment horizontal="center" vertical="center"/>
    </xf>
    <xf numFmtId="166" fontId="2" fillId="4" borderId="71" xfId="0" applyNumberFormat="1" applyFont="1" applyFill="1" applyBorder="1" applyAlignment="1">
      <alignment horizontal="center" vertical="center"/>
    </xf>
    <xf numFmtId="166" fontId="2" fillId="4" borderId="13" xfId="0" applyNumberFormat="1" applyFont="1" applyFill="1" applyBorder="1" applyAlignment="1">
      <alignment horizontal="right" vertical="center"/>
    </xf>
    <xf numFmtId="0" fontId="26" fillId="2" borderId="0" xfId="0" applyFont="1" applyFill="1" applyAlignment="1">
      <alignment horizontal="left"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25" fillId="2" borderId="0" xfId="0" applyFont="1" applyFill="1" applyAlignment="1">
      <alignment horizontal="left" vertical="center" wrapText="1" indent="2"/>
    </xf>
    <xf numFmtId="0" fontId="21" fillId="4" borderId="1" xfId="0" applyFont="1" applyFill="1" applyBorder="1" applyAlignment="1">
      <alignment horizontal="center" wrapText="1"/>
    </xf>
    <xf numFmtId="0" fontId="21" fillId="4" borderId="73" xfId="0" applyFont="1" applyFill="1" applyBorder="1" applyAlignment="1">
      <alignment horizontal="center" wrapText="1"/>
    </xf>
    <xf numFmtId="4" fontId="3" fillId="4" borderId="4" xfId="0" applyNumberFormat="1" applyFont="1" applyFill="1" applyBorder="1" applyAlignment="1">
      <alignment horizontal="center" vertical="center" wrapText="1"/>
    </xf>
    <xf numFmtId="4" fontId="3" fillId="4" borderId="8" xfId="0"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4" fontId="3" fillId="4" borderId="14" xfId="0" applyNumberFormat="1" applyFont="1" applyFill="1" applyBorder="1" applyAlignment="1">
      <alignment horizontal="center" vertical="center" wrapText="1"/>
    </xf>
    <xf numFmtId="4" fontId="3" fillId="4" borderId="13"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164" fontId="3" fillId="2" borderId="73"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2" fillId="2" borderId="73"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164" fontId="3" fillId="4" borderId="72" xfId="0" applyNumberFormat="1" applyFont="1" applyFill="1" applyBorder="1" applyAlignment="1">
      <alignment horizontal="center" vertical="center" wrapText="1"/>
    </xf>
    <xf numFmtId="0" fontId="2" fillId="2" borderId="0" xfId="0" applyFont="1" applyFill="1" applyAlignment="1">
      <alignment horizontal="left" vertical="center" wrapText="1" indent="2"/>
    </xf>
    <xf numFmtId="0" fontId="2" fillId="2" borderId="7"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164" fontId="2" fillId="2" borderId="1"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164" fontId="3" fillId="2" borderId="0" xfId="0" applyNumberFormat="1" applyFont="1" applyFill="1" applyAlignment="1">
      <alignment horizontal="center" vertical="center" wrapText="1"/>
    </xf>
    <xf numFmtId="17" fontId="3" fillId="4" borderId="3"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164" fontId="3" fillId="2" borderId="5"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164" fontId="3" fillId="4" borderId="8" xfId="0" applyNumberFormat="1" applyFont="1" applyFill="1" applyBorder="1" applyAlignment="1">
      <alignment horizontal="center" vertical="center" wrapText="1"/>
    </xf>
    <xf numFmtId="170" fontId="2" fillId="2" borderId="13" xfId="0" applyNumberFormat="1" applyFont="1" applyFill="1" applyBorder="1" applyAlignment="1">
      <alignment horizontal="right" wrapText="1"/>
    </xf>
    <xf numFmtId="0" fontId="2" fillId="2" borderId="13" xfId="0" applyFont="1" applyFill="1" applyBorder="1" applyAlignment="1">
      <alignment horizontal="left" vertical="center" wrapText="1"/>
    </xf>
    <xf numFmtId="0" fontId="2" fillId="4" borderId="13" xfId="0" applyFont="1" applyFill="1" applyBorder="1" applyAlignment="1">
      <alignment horizontal="left" vertical="center" wrapText="1"/>
    </xf>
    <xf numFmtId="4" fontId="3" fillId="4" borderId="2" xfId="0" applyNumberFormat="1"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72" xfId="0" applyFont="1" applyFill="1" applyBorder="1" applyAlignment="1">
      <alignment horizontal="center" vertical="center" wrapText="1"/>
    </xf>
    <xf numFmtId="0" fontId="38" fillId="4" borderId="71" xfId="0" applyFont="1" applyFill="1" applyBorder="1" applyAlignment="1">
      <alignment horizontal="center" vertical="center" wrapText="1"/>
    </xf>
    <xf numFmtId="0" fontId="2" fillId="2" borderId="0" xfId="0" applyFont="1" applyFill="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164" fontId="2" fillId="2" borderId="0" xfId="0" applyNumberFormat="1" applyFont="1" applyFill="1" applyAlignment="1">
      <alignment horizontal="center" vertical="center" wrapText="1"/>
    </xf>
    <xf numFmtId="164" fontId="3" fillId="4" borderId="15" xfId="0" applyNumberFormat="1"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2" fillId="2" borderId="0" xfId="0" applyFont="1" applyFill="1" applyAlignment="1" applyProtection="1">
      <alignment horizontal="left" vertical="center" wrapText="1" indent="2"/>
      <protection locked="0"/>
    </xf>
    <xf numFmtId="0" fontId="2" fillId="2" borderId="7" xfId="0" applyFont="1" applyFill="1" applyBorder="1" applyAlignment="1" applyProtection="1">
      <alignment horizontal="left" vertical="center" wrapText="1" indent="2"/>
      <protection locked="0"/>
    </xf>
    <xf numFmtId="0" fontId="43" fillId="2" borderId="0" xfId="0" applyFont="1" applyFill="1" applyAlignment="1">
      <alignment horizontal="center" vertical="center" wrapText="1"/>
    </xf>
    <xf numFmtId="0" fontId="44" fillId="2" borderId="0" xfId="0" applyFont="1" applyFill="1" applyAlignment="1">
      <alignment horizontal="center" vertical="center" wrapText="1"/>
    </xf>
    <xf numFmtId="0" fontId="11" fillId="2" borderId="0" xfId="0" applyFont="1" applyFill="1" applyAlignment="1">
      <alignment horizontal="left" vertical="center" wrapText="1"/>
    </xf>
    <xf numFmtId="171" fontId="0" fillId="3" borderId="8" xfId="0" applyNumberFormat="1" applyFill="1" applyBorder="1" applyAlignment="1">
      <alignment horizontal="right"/>
    </xf>
    <xf numFmtId="171" fontId="0" fillId="3" borderId="73" xfId="0" applyNumberFormat="1" applyFill="1" applyBorder="1" applyAlignment="1">
      <alignment horizontal="right"/>
    </xf>
    <xf numFmtId="171" fontId="0" fillId="3" borderId="12" xfId="0" applyNumberFormat="1" applyFill="1" applyBorder="1" applyAlignment="1">
      <alignment horizontal="right"/>
    </xf>
    <xf numFmtId="171" fontId="0" fillId="3" borderId="9" xfId="0" applyNumberFormat="1" applyFill="1" applyBorder="1" applyAlignment="1">
      <alignment horizontal="right"/>
    </xf>
    <xf numFmtId="171" fontId="11" fillId="4" borderId="5" xfId="0" applyNumberFormat="1" applyFont="1" applyFill="1" applyBorder="1" applyAlignment="1">
      <alignment horizontal="right"/>
    </xf>
    <xf numFmtId="171" fontId="11" fillId="4" borderId="15" xfId="0" applyNumberFormat="1" applyFont="1" applyFill="1" applyBorder="1" applyAlignment="1">
      <alignment horizontal="right"/>
    </xf>
    <xf numFmtId="171" fontId="0" fillId="3" borderId="0" xfId="0" applyNumberFormat="1" applyFill="1" applyAlignment="1">
      <alignment horizontal="right"/>
    </xf>
    <xf numFmtId="164" fontId="0" fillId="2" borderId="12" xfId="0" applyNumberFormat="1" applyFill="1" applyBorder="1" applyAlignment="1">
      <alignment horizontal="center"/>
    </xf>
    <xf numFmtId="164" fontId="0" fillId="2" borderId="9" xfId="0" applyNumberFormat="1" applyFill="1" applyBorder="1" applyAlignment="1">
      <alignment horizontal="center"/>
    </xf>
    <xf numFmtId="0" fontId="4" fillId="2" borderId="0" xfId="0" applyFont="1" applyFill="1" applyAlignment="1">
      <alignment horizontal="left" vertical="justify" wrapText="1"/>
    </xf>
    <xf numFmtId="0" fontId="0" fillId="2" borderId="0" xfId="0" applyFill="1" applyAlignment="1">
      <alignment horizontal="left" vertical="justify" wrapText="1"/>
    </xf>
    <xf numFmtId="0" fontId="11" fillId="4" borderId="5" xfId="0" applyFont="1" applyFill="1" applyBorder="1" applyAlignment="1">
      <alignment horizontal="center"/>
    </xf>
    <xf numFmtId="0" fontId="11" fillId="4" borderId="15" xfId="0" applyFont="1" applyFill="1" applyBorder="1" applyAlignment="1">
      <alignment horizontal="center"/>
    </xf>
    <xf numFmtId="164" fontId="0" fillId="2" borderId="8" xfId="0" applyNumberFormat="1" applyFill="1" applyBorder="1" applyAlignment="1">
      <alignment horizontal="center"/>
    </xf>
    <xf numFmtId="164" fontId="0" fillId="2" borderId="73" xfId="0" applyNumberFormat="1" applyFill="1" applyBorder="1" applyAlignment="1">
      <alignment horizontal="center"/>
    </xf>
    <xf numFmtId="164" fontId="0" fillId="2" borderId="4" xfId="0" applyNumberFormat="1" applyFill="1" applyBorder="1" applyAlignment="1">
      <alignment horizontal="center"/>
    </xf>
    <xf numFmtId="164" fontId="0" fillId="2" borderId="1" xfId="0" applyNumberFormat="1" applyFill="1" applyBorder="1" applyAlignment="1">
      <alignment horizontal="center"/>
    </xf>
    <xf numFmtId="0" fontId="0" fillId="4" borderId="9" xfId="0" applyFill="1" applyBorder="1" applyAlignment="1">
      <alignment horizontal="center"/>
    </xf>
    <xf numFmtId="0" fontId="0" fillId="4" borderId="71" xfId="0" applyFill="1" applyBorder="1" applyAlignment="1">
      <alignment horizontal="center"/>
    </xf>
    <xf numFmtId="0" fontId="0" fillId="4" borderId="9" xfId="0" applyFill="1" applyBorder="1" applyAlignment="1">
      <alignment horizontal="center" vertical="center"/>
    </xf>
    <xf numFmtId="0" fontId="0" fillId="4" borderId="71" xfId="0" applyFill="1" applyBorder="1" applyAlignment="1">
      <alignment horizontal="center" vertical="center"/>
    </xf>
    <xf numFmtId="0" fontId="0" fillId="4" borderId="73" xfId="0" applyFill="1" applyBorder="1" applyAlignment="1">
      <alignment horizontal="center"/>
    </xf>
    <xf numFmtId="0" fontId="0" fillId="4" borderId="0" xfId="0" applyFill="1" applyAlignment="1">
      <alignment horizontal="center"/>
    </xf>
    <xf numFmtId="0" fontId="0" fillId="4" borderId="7"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72" xfId="0" applyFill="1" applyBorder="1" applyAlignment="1">
      <alignment horizontal="center"/>
    </xf>
    <xf numFmtId="0" fontId="11" fillId="2" borderId="0" xfId="0" applyFont="1" applyFill="1" applyAlignment="1">
      <alignment horizontal="center"/>
    </xf>
    <xf numFmtId="0" fontId="4" fillId="4" borderId="3" xfId="0" applyFont="1" applyFill="1" applyBorder="1" applyAlignment="1">
      <alignment horizontal="center" vertical="center"/>
    </xf>
    <xf numFmtId="0" fontId="0" fillId="4" borderId="7" xfId="0" applyFill="1" applyBorder="1" applyAlignment="1">
      <alignment horizontal="center" vertical="center"/>
    </xf>
    <xf numFmtId="0" fontId="0" fillId="4" borderId="72" xfId="0" applyFill="1" applyBorder="1" applyAlignment="1">
      <alignment horizontal="center" vertical="center"/>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73" xfId="0" applyFill="1" applyBorder="1" applyAlignment="1">
      <alignment horizontal="center" vertical="center"/>
    </xf>
    <xf numFmtId="0" fontId="0" fillId="4" borderId="0" xfId="0" applyFill="1" applyAlignment="1">
      <alignment horizontal="center" vertical="center"/>
    </xf>
    <xf numFmtId="166" fontId="2" fillId="2" borderId="4" xfId="0" applyNumberFormat="1" applyFont="1" applyFill="1" applyBorder="1" applyAlignment="1">
      <alignment horizontal="center"/>
    </xf>
    <xf numFmtId="166" fontId="2" fillId="2" borderId="1" xfId="0" applyNumberFormat="1" applyFont="1" applyFill="1" applyBorder="1" applyAlignment="1">
      <alignment horizontal="center"/>
    </xf>
    <xf numFmtId="166" fontId="2" fillId="2" borderId="12" xfId="0" applyNumberFormat="1" applyFont="1" applyFill="1" applyBorder="1" applyAlignment="1">
      <alignment horizontal="center"/>
    </xf>
    <xf numFmtId="166" fontId="2" fillId="2" borderId="9" xfId="0" applyNumberFormat="1" applyFont="1" applyFill="1" applyBorder="1" applyAlignment="1">
      <alignment horizontal="center"/>
    </xf>
    <xf numFmtId="0" fontId="3" fillId="4" borderId="12" xfId="0" applyFont="1" applyFill="1" applyBorder="1" applyAlignment="1">
      <alignment horizontal="center" vertical="center" wrapText="1"/>
    </xf>
    <xf numFmtId="166" fontId="2" fillId="3" borderId="12" xfId="0" applyNumberFormat="1" applyFont="1" applyFill="1" applyBorder="1" applyAlignment="1">
      <alignment horizontal="center"/>
    </xf>
    <xf numFmtId="0" fontId="2" fillId="2" borderId="0" xfId="0" applyFont="1" applyFill="1" applyAlignment="1">
      <alignment horizontal="right"/>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2" borderId="4"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72" xfId="0" applyFont="1" applyFill="1" applyBorder="1" applyAlignment="1">
      <alignment horizontal="left"/>
    </xf>
    <xf numFmtId="0" fontId="2" fillId="2" borderId="12" xfId="0" applyFont="1" applyFill="1" applyBorder="1" applyAlignment="1">
      <alignment horizontal="left"/>
    </xf>
    <xf numFmtId="0" fontId="2" fillId="2" borderId="7" xfId="0" applyFont="1" applyFill="1" applyBorder="1" applyAlignment="1">
      <alignment horizontal="center"/>
    </xf>
    <xf numFmtId="0" fontId="2" fillId="2" borderId="73" xfId="0" applyFont="1" applyFill="1" applyBorder="1" applyAlignment="1">
      <alignment horizontal="center"/>
    </xf>
    <xf numFmtId="164" fontId="2" fillId="2" borderId="71" xfId="0" applyNumberFormat="1" applyFont="1" applyFill="1" applyBorder="1" applyAlignment="1">
      <alignment horizontal="center"/>
    </xf>
    <xf numFmtId="0" fontId="3" fillId="4" borderId="14" xfId="0" applyFont="1" applyFill="1" applyBorder="1" applyAlignment="1">
      <alignment horizontal="center"/>
    </xf>
    <xf numFmtId="0" fontId="3" fillId="4"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3" xfId="0" applyFont="1" applyFill="1" applyBorder="1" applyAlignment="1">
      <alignment horizontal="center"/>
    </xf>
    <xf numFmtId="0" fontId="3" fillId="4" borderId="2" xfId="0" applyFont="1" applyFill="1" applyBorder="1" applyAlignment="1">
      <alignment horizontal="center"/>
    </xf>
    <xf numFmtId="0" fontId="3" fillId="2" borderId="7" xfId="0" applyFont="1" applyFill="1" applyBorder="1" applyAlignment="1">
      <alignment horizontal="center"/>
    </xf>
    <xf numFmtId="0" fontId="3" fillId="2" borderId="73" xfId="0" applyFont="1" applyFill="1" applyBorder="1" applyAlignment="1">
      <alignment horizontal="center"/>
    </xf>
  </cellXfs>
  <cellStyles count="5">
    <cellStyle name="Moeda" xfId="2" builtinId="4"/>
    <cellStyle name="Normal" xfId="0" builtinId="0"/>
    <cellStyle name="Normal 2" xfId="4" xr:uid="{A5C7EFCC-7378-4B4D-80CE-D027513A313A}"/>
    <cellStyle name="Porcentagem" xfId="3" builtinId="5"/>
    <cellStyle name="Vírgula" xfId="1" builtinId="3"/>
  </cellStyles>
  <dxfs count="8">
    <dxf>
      <fill>
        <patternFill>
          <bgColor rgb="FFFFFF00"/>
        </patternFill>
      </fill>
    </dxf>
    <dxf>
      <fill>
        <patternFill>
          <bgColor indexed="26"/>
        </patternFill>
      </fill>
    </dxf>
    <dxf>
      <fill>
        <patternFill>
          <bgColor indexed="26"/>
        </patternFill>
      </fill>
    </dxf>
    <dxf>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ill>
        <patternFill>
          <bgColor indexed="26"/>
        </patternFill>
      </fill>
    </dxf>
    <dxf>
      <fill>
        <patternFill>
          <bgColor indexed="26"/>
        </patternFill>
      </fill>
    </dxf>
  </dxfs>
  <tableStyles count="1" defaultTableStyle="TableStyleMedium2" defaultPivotStyle="PivotStyleLight16">
    <tableStyle name="Estilo de Tabela 1" pivot="0" count="0" xr9:uid="{03D4808F-7B97-4363-92E8-BE2A4F1D293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1238250</xdr:colOff>
      <xdr:row>107</xdr:row>
      <xdr:rowOff>95250</xdr:rowOff>
    </xdr:from>
    <xdr:to>
      <xdr:col>0</xdr:col>
      <xdr:colOff>1457325</xdr:colOff>
      <xdr:row>109</xdr:row>
      <xdr:rowOff>9525</xdr:rowOff>
    </xdr:to>
    <xdr:sp macro="" textlink="">
      <xdr:nvSpPr>
        <xdr:cNvPr id="2" name="CaixaDeTexto 1">
          <a:extLst>
            <a:ext uri="{FF2B5EF4-FFF2-40B4-BE49-F238E27FC236}">
              <a16:creationId xmlns:a16="http://schemas.microsoft.com/office/drawing/2014/main" id="{78F3DBB5-3398-4037-BBAA-04B39BA644A2}"/>
            </a:ext>
          </a:extLst>
        </xdr:cNvPr>
        <xdr:cNvSpPr txBox="1"/>
      </xdr:nvSpPr>
      <xdr:spPr>
        <a:xfrm>
          <a:off x="1238250" y="20859750"/>
          <a:ext cx="219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600"/>
            <a:t>4</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5B1E-AE29-4D23-A37A-48B79DF67157}">
  <dimension ref="A1:K158"/>
  <sheetViews>
    <sheetView tabSelected="1" workbookViewId="0">
      <selection activeCell="H23" sqref="H23"/>
    </sheetView>
  </sheetViews>
  <sheetFormatPr defaultRowHeight="11.25"/>
  <cols>
    <col min="1" max="1" width="61.85546875" style="2" customWidth="1"/>
    <col min="2" max="2" width="14.7109375" style="64" customWidth="1"/>
    <col min="3" max="3" width="14.7109375" style="2" customWidth="1"/>
    <col min="4" max="4" width="15.5703125" style="2" customWidth="1"/>
    <col min="5" max="8" width="14.7109375" style="2" customWidth="1"/>
    <col min="9" max="9" width="16.140625" style="2" customWidth="1"/>
    <col min="10" max="10" width="14.7109375" style="2" customWidth="1"/>
    <col min="11" max="11" width="15.42578125" style="2" customWidth="1"/>
    <col min="12" max="16384" width="9.140625" style="2"/>
  </cols>
  <sheetData>
    <row r="1" spans="1:8">
      <c r="A1" s="914" t="s">
        <v>0</v>
      </c>
      <c r="B1" s="914"/>
      <c r="C1" s="914"/>
      <c r="D1" s="914"/>
      <c r="E1" s="914"/>
      <c r="F1" s="914"/>
      <c r="G1" s="914"/>
      <c r="H1" s="914"/>
    </row>
    <row r="2" spans="1:8">
      <c r="A2" s="915" t="s">
        <v>1</v>
      </c>
      <c r="B2" s="915"/>
      <c r="C2" s="915"/>
      <c r="D2" s="915"/>
      <c r="E2" s="915"/>
      <c r="F2" s="915"/>
      <c r="G2" s="915"/>
      <c r="H2" s="915"/>
    </row>
    <row r="3" spans="1:8">
      <c r="A3" s="914" t="s">
        <v>2</v>
      </c>
      <c r="B3" s="914"/>
      <c r="C3" s="914"/>
      <c r="D3" s="914"/>
      <c r="E3" s="914"/>
      <c r="F3" s="914"/>
      <c r="G3" s="914"/>
      <c r="H3" s="914"/>
    </row>
    <row r="4" spans="1:8">
      <c r="A4" s="915" t="s">
        <v>3</v>
      </c>
      <c r="B4" s="915"/>
      <c r="C4" s="915"/>
      <c r="D4" s="915"/>
      <c r="E4" s="915"/>
      <c r="F4" s="915"/>
      <c r="G4" s="915"/>
      <c r="H4" s="915"/>
    </row>
    <row r="5" spans="1:8">
      <c r="A5" s="915" t="s">
        <v>1129</v>
      </c>
      <c r="B5" s="915">
        <v>0</v>
      </c>
      <c r="C5" s="915">
        <v>0</v>
      </c>
      <c r="D5" s="915">
        <v>0</v>
      </c>
      <c r="E5" s="915">
        <v>0</v>
      </c>
      <c r="F5" s="915">
        <v>0</v>
      </c>
      <c r="G5" s="915">
        <v>0</v>
      </c>
      <c r="H5" s="915">
        <v>0</v>
      </c>
    </row>
    <row r="6" spans="1:8">
      <c r="A6" s="916"/>
      <c r="B6" s="916"/>
      <c r="C6" s="916"/>
      <c r="D6" s="916"/>
      <c r="E6" s="916"/>
      <c r="F6" s="916"/>
      <c r="G6" s="916"/>
      <c r="H6" s="916"/>
    </row>
    <row r="7" spans="1:8">
      <c r="A7" s="2" t="s">
        <v>4</v>
      </c>
      <c r="B7" s="4"/>
      <c r="H7" s="5">
        <v>1</v>
      </c>
    </row>
    <row r="8" spans="1:8" ht="22.5" customHeight="1">
      <c r="A8" s="898" t="s">
        <v>5</v>
      </c>
      <c r="B8" s="911" t="s">
        <v>6</v>
      </c>
      <c r="C8" s="907" t="s">
        <v>7</v>
      </c>
      <c r="D8" s="903" t="s">
        <v>8</v>
      </c>
      <c r="E8" s="903"/>
      <c r="F8" s="903"/>
      <c r="G8" s="903"/>
      <c r="H8" s="901" t="s">
        <v>9</v>
      </c>
    </row>
    <row r="9" spans="1:8" ht="12.75" customHeight="1">
      <c r="A9" s="899"/>
      <c r="B9" s="912"/>
      <c r="C9" s="908"/>
      <c r="D9" s="6" t="s">
        <v>10</v>
      </c>
      <c r="E9" s="6" t="s">
        <v>11</v>
      </c>
      <c r="F9" s="6" t="s">
        <v>1128</v>
      </c>
      <c r="G9" s="6" t="s">
        <v>11</v>
      </c>
      <c r="H9" s="902"/>
    </row>
    <row r="10" spans="1:8" ht="12.75" customHeight="1">
      <c r="A10" s="900"/>
      <c r="B10" s="913"/>
      <c r="C10" s="7" t="s">
        <v>12</v>
      </c>
      <c r="D10" s="7" t="s">
        <v>13</v>
      </c>
      <c r="E10" s="7" t="s">
        <v>14</v>
      </c>
      <c r="F10" s="7" t="s">
        <v>15</v>
      </c>
      <c r="G10" s="7" t="s">
        <v>16</v>
      </c>
      <c r="H10" s="8" t="s">
        <v>17</v>
      </c>
    </row>
    <row r="11" spans="1:8" ht="12.75" customHeight="1">
      <c r="A11" s="10" t="s">
        <v>18</v>
      </c>
      <c r="B11" s="12">
        <v>8454151000</v>
      </c>
      <c r="C11" s="12">
        <v>9248175908.6199989</v>
      </c>
      <c r="D11" s="12">
        <v>1518778881.7</v>
      </c>
      <c r="E11" s="13">
        <f>IF(C11=0,0,D11/C11*100)</f>
        <v>16.422469649224379</v>
      </c>
      <c r="F11" s="12">
        <v>8473229983.7900009</v>
      </c>
      <c r="G11" s="13">
        <f>IF(C11=0,0,F11/C11*100)</f>
        <v>91.620553799071985</v>
      </c>
      <c r="H11" s="14">
        <f>H12+H58</f>
        <v>774945924.82999933</v>
      </c>
    </row>
    <row r="12" spans="1:8">
      <c r="A12" s="15" t="s">
        <v>19</v>
      </c>
      <c r="B12" s="16">
        <v>7959886000</v>
      </c>
      <c r="C12" s="16">
        <v>8568646097.4499998</v>
      </c>
      <c r="D12" s="16">
        <v>1422664877.6800001</v>
      </c>
      <c r="E12" s="17">
        <f t="shared" ref="E12:E77" si="0">IF(C12=0,0,D12/C12*100)</f>
        <v>16.6031466523443</v>
      </c>
      <c r="F12" s="16">
        <v>8220350272.3600006</v>
      </c>
      <c r="G12" s="17">
        <f t="shared" ref="G12:G82" si="1">IF(C12=0,0,F12/C12*100)</f>
        <v>95.935229193400218</v>
      </c>
      <c r="H12" s="18">
        <f>C12-F12</f>
        <v>348295825.0899992</v>
      </c>
    </row>
    <row r="13" spans="1:8">
      <c r="A13" s="19" t="s">
        <v>20</v>
      </c>
      <c r="B13" s="16">
        <v>3151003000</v>
      </c>
      <c r="C13" s="16">
        <v>3151003000</v>
      </c>
      <c r="D13" s="16">
        <v>530923071.13000011</v>
      </c>
      <c r="E13" s="17">
        <f t="shared" si="0"/>
        <v>16.849335628369762</v>
      </c>
      <c r="F13" s="16">
        <v>3165743714.0999999</v>
      </c>
      <c r="G13" s="17">
        <f t="shared" si="1"/>
        <v>100.46781022106295</v>
      </c>
      <c r="H13" s="18">
        <f>C13-F13</f>
        <v>-14740714.099999905</v>
      </c>
    </row>
    <row r="14" spans="1:8">
      <c r="A14" s="20" t="s">
        <v>21</v>
      </c>
      <c r="B14" s="21">
        <v>2934413000</v>
      </c>
      <c r="C14" s="21">
        <v>2934413000</v>
      </c>
      <c r="D14" s="21">
        <v>509861369.89000016</v>
      </c>
      <c r="E14" s="17">
        <f t="shared" si="0"/>
        <v>17.375242336031096</v>
      </c>
      <c r="F14" s="21">
        <v>2960737713.6399999</v>
      </c>
      <c r="G14" s="17">
        <f t="shared" si="1"/>
        <v>100.89710322439274</v>
      </c>
      <c r="H14" s="22">
        <f>C14-F14</f>
        <v>-26324713.639999866</v>
      </c>
    </row>
    <row r="15" spans="1:8">
      <c r="A15" s="23" t="s">
        <v>22</v>
      </c>
      <c r="B15" s="24">
        <v>3036898000</v>
      </c>
      <c r="C15" s="24">
        <v>3036898000</v>
      </c>
      <c r="D15" s="24">
        <v>509903652.34000015</v>
      </c>
      <c r="E15" s="25">
        <f t="shared" si="0"/>
        <v>16.790279171048887</v>
      </c>
      <c r="F15" s="24">
        <v>2978230984.25</v>
      </c>
      <c r="G15" s="25">
        <f t="shared" si="1"/>
        <v>98.068192749641241</v>
      </c>
      <c r="H15" s="26">
        <f t="shared" ref="H15:H26" si="2">C15-F15</f>
        <v>58667015.75</v>
      </c>
    </row>
    <row r="16" spans="1:8">
      <c r="A16" s="23" t="s">
        <v>23</v>
      </c>
      <c r="B16" s="24">
        <v>-102485000</v>
      </c>
      <c r="C16" s="24">
        <v>-102485000</v>
      </c>
      <c r="D16" s="24">
        <v>-42282.450000000012</v>
      </c>
      <c r="E16" s="25">
        <f t="shared" si="0"/>
        <v>4.1257208371956879E-2</v>
      </c>
      <c r="F16" s="24">
        <v>-17493270.610000007</v>
      </c>
      <c r="G16" s="25">
        <f t="shared" si="1"/>
        <v>17.069103390740114</v>
      </c>
      <c r="H16" s="26">
        <f t="shared" si="2"/>
        <v>-84991729.389999986</v>
      </c>
    </row>
    <row r="17" spans="1:8">
      <c r="A17" s="20" t="s">
        <v>24</v>
      </c>
      <c r="B17" s="21">
        <v>216337000</v>
      </c>
      <c r="C17" s="21">
        <v>216337000</v>
      </c>
      <c r="D17" s="21">
        <v>20991111.960000005</v>
      </c>
      <c r="E17" s="17">
        <f t="shared" si="0"/>
        <v>9.702968960464462</v>
      </c>
      <c r="F17" s="21">
        <v>204795546.40000001</v>
      </c>
      <c r="G17" s="17">
        <f t="shared" si="1"/>
        <v>94.665057942007152</v>
      </c>
      <c r="H17" s="22">
        <f t="shared" si="2"/>
        <v>11541453.599999994</v>
      </c>
    </row>
    <row r="18" spans="1:8">
      <c r="A18" s="23" t="s">
        <v>25</v>
      </c>
      <c r="B18" s="24">
        <v>219390000</v>
      </c>
      <c r="C18" s="24">
        <v>219390000</v>
      </c>
      <c r="D18" s="24">
        <v>20996493.910000004</v>
      </c>
      <c r="E18" s="25">
        <f t="shared" si="0"/>
        <v>9.5703969688682271</v>
      </c>
      <c r="F18" s="24">
        <v>208637252.92000002</v>
      </c>
      <c r="G18" s="25">
        <f t="shared" si="1"/>
        <v>95.098797994439138</v>
      </c>
      <c r="H18" s="26">
        <f t="shared" si="2"/>
        <v>10752747.079999983</v>
      </c>
    </row>
    <row r="19" spans="1:8">
      <c r="A19" s="27" t="s">
        <v>26</v>
      </c>
      <c r="B19" s="24">
        <v>-3053000</v>
      </c>
      <c r="C19" s="24">
        <v>-3053000</v>
      </c>
      <c r="D19" s="24">
        <v>-5381.9500000000007</v>
      </c>
      <c r="E19" s="25">
        <f t="shared" si="0"/>
        <v>0.17628398296757289</v>
      </c>
      <c r="F19" s="24">
        <v>-3841706.52</v>
      </c>
      <c r="G19" s="17">
        <f t="shared" si="1"/>
        <v>125.83381984932853</v>
      </c>
      <c r="H19" s="26">
        <f t="shared" si="2"/>
        <v>788706.52</v>
      </c>
    </row>
    <row r="20" spans="1:8">
      <c r="A20" s="20" t="s">
        <v>27</v>
      </c>
      <c r="B20" s="21">
        <v>253000</v>
      </c>
      <c r="C20" s="21">
        <v>253000</v>
      </c>
      <c r="D20" s="21">
        <v>70589.279999999999</v>
      </c>
      <c r="E20" s="17">
        <f t="shared" si="0"/>
        <v>27.900901185770749</v>
      </c>
      <c r="F20" s="21">
        <v>210454.06</v>
      </c>
      <c r="G20" s="17">
        <f t="shared" si="1"/>
        <v>83.18342292490118</v>
      </c>
      <c r="H20" s="22">
        <f t="shared" si="2"/>
        <v>42545.94</v>
      </c>
    </row>
    <row r="21" spans="1:8" hidden="1">
      <c r="A21" s="23" t="s">
        <v>28</v>
      </c>
      <c r="B21" s="24">
        <v>253000</v>
      </c>
      <c r="C21" s="24">
        <v>253000</v>
      </c>
      <c r="D21" s="24">
        <v>70589.279999999999</v>
      </c>
      <c r="E21" s="25">
        <f t="shared" si="0"/>
        <v>27.900901185770749</v>
      </c>
      <c r="F21" s="24">
        <v>210454.06</v>
      </c>
      <c r="G21" s="25">
        <f t="shared" si="1"/>
        <v>83.18342292490118</v>
      </c>
      <c r="H21" s="26">
        <f t="shared" si="2"/>
        <v>42545.94</v>
      </c>
    </row>
    <row r="22" spans="1:8" hidden="1">
      <c r="A22" s="23" t="s">
        <v>29</v>
      </c>
      <c r="B22" s="24">
        <v>0</v>
      </c>
      <c r="C22" s="24">
        <v>0</v>
      </c>
      <c r="D22" s="24">
        <v>0</v>
      </c>
      <c r="E22" s="25">
        <f t="shared" si="0"/>
        <v>0</v>
      </c>
      <c r="F22" s="24">
        <v>0</v>
      </c>
      <c r="G22" s="25">
        <f t="shared" si="1"/>
        <v>0</v>
      </c>
      <c r="H22" s="26">
        <f t="shared" si="2"/>
        <v>0</v>
      </c>
    </row>
    <row r="23" spans="1:8">
      <c r="A23" s="19" t="s">
        <v>30</v>
      </c>
      <c r="B23" s="16">
        <v>384259000</v>
      </c>
      <c r="C23" s="16">
        <v>384259000</v>
      </c>
      <c r="D23" s="16">
        <v>90103080.770000011</v>
      </c>
      <c r="E23" s="17">
        <f t="shared" si="0"/>
        <v>23.448528406621577</v>
      </c>
      <c r="F23" s="16">
        <v>394344905.88000005</v>
      </c>
      <c r="G23" s="17">
        <f t="shared" si="1"/>
        <v>102.62476763849384</v>
      </c>
      <c r="H23" s="18">
        <f t="shared" si="2"/>
        <v>-10085905.880000055</v>
      </c>
    </row>
    <row r="24" spans="1:8">
      <c r="A24" s="20" t="s">
        <v>31</v>
      </c>
      <c r="B24" s="24">
        <v>261259000</v>
      </c>
      <c r="C24" s="24">
        <v>261259000</v>
      </c>
      <c r="D24" s="24">
        <v>68632085.580000013</v>
      </c>
      <c r="E24" s="25">
        <f t="shared" si="0"/>
        <v>26.2697497808688</v>
      </c>
      <c r="F24" s="24">
        <v>268979243.51000005</v>
      </c>
      <c r="G24" s="17">
        <f t="shared" si="1"/>
        <v>102.95501533344307</v>
      </c>
      <c r="H24" s="22">
        <f t="shared" si="2"/>
        <v>-7720243.5100000501</v>
      </c>
    </row>
    <row r="25" spans="1:8">
      <c r="A25" s="20" t="s">
        <v>32</v>
      </c>
      <c r="B25" s="24">
        <v>0</v>
      </c>
      <c r="C25" s="24">
        <v>0</v>
      </c>
      <c r="D25" s="24">
        <v>0</v>
      </c>
      <c r="E25" s="25">
        <f t="shared" si="0"/>
        <v>0</v>
      </c>
      <c r="F25" s="24">
        <v>0</v>
      </c>
      <c r="G25" s="17">
        <f t="shared" si="1"/>
        <v>0</v>
      </c>
      <c r="H25" s="22">
        <f t="shared" si="2"/>
        <v>0</v>
      </c>
    </row>
    <row r="26" spans="1:8">
      <c r="A26" s="20" t="s">
        <v>33</v>
      </c>
      <c r="B26" s="24">
        <v>123000000</v>
      </c>
      <c r="C26" s="24">
        <v>123000000</v>
      </c>
      <c r="D26" s="24">
        <v>21470995.190000001</v>
      </c>
      <c r="E26" s="25">
        <f t="shared" si="0"/>
        <v>17.456093650406505</v>
      </c>
      <c r="F26" s="24">
        <v>125365662.36999999</v>
      </c>
      <c r="G26" s="17">
        <f t="shared" si="1"/>
        <v>101.92330273983738</v>
      </c>
      <c r="H26" s="22">
        <f t="shared" si="2"/>
        <v>-2365662.3699999899</v>
      </c>
    </row>
    <row r="27" spans="1:8">
      <c r="A27" s="19" t="s">
        <v>34</v>
      </c>
      <c r="B27" s="16">
        <v>346671000</v>
      </c>
      <c r="C27" s="16">
        <v>378455869.92000002</v>
      </c>
      <c r="D27" s="16">
        <v>109130557.35000001</v>
      </c>
      <c r="E27" s="17">
        <f t="shared" si="0"/>
        <v>28.83574176642275</v>
      </c>
      <c r="F27" s="16">
        <v>396350557.70000005</v>
      </c>
      <c r="G27" s="17">
        <f t="shared" si="1"/>
        <v>104.72834198179638</v>
      </c>
      <c r="H27" s="18">
        <f>C27-F27</f>
        <v>-17894687.780000031</v>
      </c>
    </row>
    <row r="28" spans="1:8">
      <c r="A28" s="20" t="s">
        <v>35</v>
      </c>
      <c r="B28" s="24">
        <v>6319000</v>
      </c>
      <c r="C28" s="24">
        <v>6319000</v>
      </c>
      <c r="D28" s="24">
        <v>211666.68999999994</v>
      </c>
      <c r="E28" s="25">
        <f t="shared" si="0"/>
        <v>3.3496865010286432</v>
      </c>
      <c r="F28" s="24">
        <v>2620954.4899999998</v>
      </c>
      <c r="G28" s="17">
        <f t="shared" si="1"/>
        <v>41.477361766102227</v>
      </c>
      <c r="H28" s="22">
        <f t="shared" ref="H28:H82" si="3">C28-F28</f>
        <v>3698045.5100000002</v>
      </c>
    </row>
    <row r="29" spans="1:8">
      <c r="A29" s="20" t="s">
        <v>36</v>
      </c>
      <c r="B29" s="24">
        <v>298652000</v>
      </c>
      <c r="C29" s="24">
        <v>299036869.92000002</v>
      </c>
      <c r="D29" s="24">
        <v>103615348.90000002</v>
      </c>
      <c r="E29" s="25">
        <f t="shared" si="0"/>
        <v>34.649690162861781</v>
      </c>
      <c r="F29" s="24">
        <v>325792934.59000003</v>
      </c>
      <c r="G29" s="17">
        <f t="shared" si="1"/>
        <v>108.94741329962355</v>
      </c>
      <c r="H29" s="22">
        <f t="shared" si="3"/>
        <v>-26756064.670000017</v>
      </c>
    </row>
    <row r="30" spans="1:8">
      <c r="A30" s="20" t="s">
        <v>37</v>
      </c>
      <c r="B30" s="24">
        <v>21300000</v>
      </c>
      <c r="C30" s="24">
        <v>21300000</v>
      </c>
      <c r="D30" s="24">
        <v>1920561.8199999998</v>
      </c>
      <c r="E30" s="25">
        <f t="shared" si="0"/>
        <v>9.0167221596244129</v>
      </c>
      <c r="F30" s="24">
        <v>13744718.49</v>
      </c>
      <c r="G30" s="17">
        <f t="shared" si="1"/>
        <v>64.529194788732397</v>
      </c>
      <c r="H30" s="22">
        <f t="shared" si="3"/>
        <v>7555281.5099999998</v>
      </c>
    </row>
    <row r="31" spans="1:8">
      <c r="A31" s="20" t="s">
        <v>38</v>
      </c>
      <c r="B31" s="24">
        <v>20400000</v>
      </c>
      <c r="C31" s="24">
        <v>51800000</v>
      </c>
      <c r="D31" s="24">
        <v>3247419.42</v>
      </c>
      <c r="E31" s="25">
        <f t="shared" si="0"/>
        <v>6.2691494594594595</v>
      </c>
      <c r="F31" s="24">
        <v>53384669.880000003</v>
      </c>
      <c r="G31" s="17">
        <f t="shared" si="1"/>
        <v>103.05920826254827</v>
      </c>
      <c r="H31" s="22">
        <f t="shared" si="3"/>
        <v>-1584669.8800000027</v>
      </c>
    </row>
    <row r="32" spans="1:8">
      <c r="A32" s="20" t="s">
        <v>39</v>
      </c>
      <c r="B32" s="24">
        <v>0</v>
      </c>
      <c r="C32" s="24">
        <v>0</v>
      </c>
      <c r="D32" s="24">
        <v>54762</v>
      </c>
      <c r="E32" s="25">
        <f t="shared" si="0"/>
        <v>0</v>
      </c>
      <c r="F32" s="24">
        <v>328571.5</v>
      </c>
      <c r="G32" s="17">
        <f t="shared" si="1"/>
        <v>0</v>
      </c>
      <c r="H32" s="22">
        <f t="shared" si="3"/>
        <v>-328571.5</v>
      </c>
    </row>
    <row r="33" spans="1:8">
      <c r="A33" s="20" t="s">
        <v>40</v>
      </c>
      <c r="B33" s="24">
        <v>0</v>
      </c>
      <c r="C33" s="24">
        <v>0</v>
      </c>
      <c r="D33" s="24">
        <v>80798.52</v>
      </c>
      <c r="E33" s="17">
        <f t="shared" si="0"/>
        <v>0</v>
      </c>
      <c r="F33" s="24">
        <v>478708.75000000006</v>
      </c>
      <c r="G33" s="17">
        <f t="shared" si="1"/>
        <v>0</v>
      </c>
      <c r="H33" s="22">
        <f t="shared" si="3"/>
        <v>-478708.75000000006</v>
      </c>
    </row>
    <row r="34" spans="1:8">
      <c r="A34" s="19" t="s">
        <v>41</v>
      </c>
      <c r="B34" s="16">
        <v>814426000</v>
      </c>
      <c r="C34" s="16">
        <v>814426000</v>
      </c>
      <c r="D34" s="16">
        <v>73986069.530000016</v>
      </c>
      <c r="E34" s="17">
        <f t="shared" si="0"/>
        <v>9.0844434644768235</v>
      </c>
      <c r="F34" s="16">
        <v>471101812.75</v>
      </c>
      <c r="G34" s="17">
        <f t="shared" si="1"/>
        <v>57.844643067632909</v>
      </c>
      <c r="H34" s="18">
        <f>H35+H36+H37</f>
        <v>343324187.25</v>
      </c>
    </row>
    <row r="35" spans="1:8">
      <c r="A35" s="20" t="s">
        <v>42</v>
      </c>
      <c r="B35" s="24">
        <v>1546000</v>
      </c>
      <c r="C35" s="24">
        <v>1546000</v>
      </c>
      <c r="D35" s="24">
        <v>36671.679999999993</v>
      </c>
      <c r="E35" s="17">
        <f t="shared" si="0"/>
        <v>2.3720362225097018</v>
      </c>
      <c r="F35" s="24">
        <v>179956.43</v>
      </c>
      <c r="G35" s="17">
        <f t="shared" si="1"/>
        <v>11.640131306597672</v>
      </c>
      <c r="H35" s="18">
        <f t="shared" si="3"/>
        <v>1366043.57</v>
      </c>
    </row>
    <row r="36" spans="1:8">
      <c r="A36" s="20" t="s">
        <v>43</v>
      </c>
      <c r="B36" s="24">
        <v>789098000</v>
      </c>
      <c r="C36" s="24">
        <v>789098000</v>
      </c>
      <c r="D36" s="24">
        <v>71835149.13000001</v>
      </c>
      <c r="E36" s="17">
        <f t="shared" si="0"/>
        <v>9.1034509186438193</v>
      </c>
      <c r="F36" s="24">
        <v>457583623.13</v>
      </c>
      <c r="G36" s="17">
        <f t="shared" si="1"/>
        <v>57.988186908343451</v>
      </c>
      <c r="H36" s="18">
        <f t="shared" si="3"/>
        <v>331514376.87</v>
      </c>
    </row>
    <row r="37" spans="1:8">
      <c r="A37" s="20" t="s">
        <v>44</v>
      </c>
      <c r="B37" s="24">
        <v>23782000</v>
      </c>
      <c r="C37" s="24">
        <v>23782000</v>
      </c>
      <c r="D37" s="24">
        <v>2114248.7200000002</v>
      </c>
      <c r="E37" s="17">
        <f t="shared" si="0"/>
        <v>8.8901216045748903</v>
      </c>
      <c r="F37" s="24">
        <v>13338233.189999999</v>
      </c>
      <c r="G37" s="17">
        <f t="shared" si="1"/>
        <v>56.085414136742074</v>
      </c>
      <c r="H37" s="18">
        <f t="shared" si="3"/>
        <v>10443766.810000001</v>
      </c>
    </row>
    <row r="38" spans="1:8">
      <c r="A38" s="19" t="s">
        <v>45</v>
      </c>
      <c r="B38" s="16">
        <v>3043523000</v>
      </c>
      <c r="C38" s="16">
        <v>3619942095.3400002</v>
      </c>
      <c r="D38" s="16">
        <v>588956187.19999993</v>
      </c>
      <c r="E38" s="17">
        <f t="shared" si="0"/>
        <v>16.269768181048285</v>
      </c>
      <c r="F38" s="16">
        <v>3623907380.04</v>
      </c>
      <c r="G38" s="17">
        <f t="shared" si="1"/>
        <v>100.10954000355707</v>
      </c>
      <c r="H38" s="18">
        <f t="shared" si="3"/>
        <v>-3965284.6999998093</v>
      </c>
    </row>
    <row r="39" spans="1:8">
      <c r="A39" s="20" t="s">
        <v>46</v>
      </c>
      <c r="B39" s="21">
        <v>1290967000</v>
      </c>
      <c r="C39" s="21">
        <v>1842953743.8099999</v>
      </c>
      <c r="D39" s="21">
        <v>276053630.65999997</v>
      </c>
      <c r="E39" s="17">
        <f t="shared" si="0"/>
        <v>14.978869197731736</v>
      </c>
      <c r="F39" s="21">
        <v>1882378725.4099998</v>
      </c>
      <c r="G39" s="17">
        <f t="shared" si="1"/>
        <v>102.13922795037142</v>
      </c>
      <c r="H39" s="22">
        <f t="shared" si="3"/>
        <v>-39424981.599999905</v>
      </c>
    </row>
    <row r="40" spans="1:8">
      <c r="A40" s="23" t="s">
        <v>47</v>
      </c>
      <c r="B40" s="24">
        <v>1356998000</v>
      </c>
      <c r="C40" s="24">
        <v>1908984743.8099999</v>
      </c>
      <c r="D40" s="24">
        <v>288609098.82999998</v>
      </c>
      <c r="E40" s="25">
        <f t="shared" si="0"/>
        <v>15.118460205920067</v>
      </c>
      <c r="F40" s="24">
        <v>1942694125.0999999</v>
      </c>
      <c r="G40" s="25">
        <f t="shared" si="1"/>
        <v>101.76582769450123</v>
      </c>
      <c r="H40" s="26">
        <f t="shared" si="3"/>
        <v>-33709381.289999962</v>
      </c>
    </row>
    <row r="41" spans="1:8">
      <c r="A41" s="23" t="s">
        <v>48</v>
      </c>
      <c r="B41" s="24">
        <v>-66031000</v>
      </c>
      <c r="C41" s="24">
        <v>-66031000</v>
      </c>
      <c r="D41" s="24">
        <v>-12555468.170000002</v>
      </c>
      <c r="E41" s="25">
        <f t="shared" si="0"/>
        <v>19.014505565567692</v>
      </c>
      <c r="F41" s="24">
        <v>-60315399.690000005</v>
      </c>
      <c r="G41" s="25">
        <f t="shared" si="1"/>
        <v>91.344065196650064</v>
      </c>
      <c r="H41" s="26">
        <f t="shared" si="3"/>
        <v>-5715600.3099999949</v>
      </c>
    </row>
    <row r="42" spans="1:8">
      <c r="A42" s="20" t="s">
        <v>49</v>
      </c>
      <c r="B42" s="21">
        <v>1108415000</v>
      </c>
      <c r="C42" s="21">
        <v>1132847351.53</v>
      </c>
      <c r="D42" s="21">
        <v>177154148.35999995</v>
      </c>
      <c r="E42" s="17">
        <f t="shared" si="0"/>
        <v>15.637954056275918</v>
      </c>
      <c r="F42" s="21">
        <v>1128091600.7900002</v>
      </c>
      <c r="G42" s="17">
        <f t="shared" si="1"/>
        <v>99.580194919149818</v>
      </c>
      <c r="H42" s="22">
        <f t="shared" si="3"/>
        <v>4755750.7399997711</v>
      </c>
    </row>
    <row r="43" spans="1:8">
      <c r="A43" s="23" t="s">
        <v>50</v>
      </c>
      <c r="B43" s="24">
        <v>1368415000</v>
      </c>
      <c r="C43" s="24">
        <v>1392847351.53</v>
      </c>
      <c r="D43" s="24">
        <v>213175475.52999997</v>
      </c>
      <c r="E43" s="25">
        <f t="shared" si="0"/>
        <v>15.305013524693376</v>
      </c>
      <c r="F43" s="24">
        <v>1384500330.4000001</v>
      </c>
      <c r="G43" s="25">
        <f t="shared" si="1"/>
        <v>99.400722475378871</v>
      </c>
      <c r="H43" s="26">
        <f t="shared" si="3"/>
        <v>8347021.129999876</v>
      </c>
    </row>
    <row r="44" spans="1:8">
      <c r="A44" s="23" t="s">
        <v>51</v>
      </c>
      <c r="B44" s="24">
        <v>-260000000</v>
      </c>
      <c r="C44" s="24">
        <v>-260000000</v>
      </c>
      <c r="D44" s="24">
        <v>-36021327.170000002</v>
      </c>
      <c r="E44" s="25">
        <f t="shared" si="0"/>
        <v>13.854356603846155</v>
      </c>
      <c r="F44" s="24">
        <v>-256408729.60999995</v>
      </c>
      <c r="G44" s="25">
        <f t="shared" si="1"/>
        <v>98.618742157692282</v>
      </c>
      <c r="H44" s="26">
        <f t="shared" si="3"/>
        <v>-3591270.3900000453</v>
      </c>
    </row>
    <row r="45" spans="1:8">
      <c r="A45" s="20" t="s">
        <v>52</v>
      </c>
      <c r="B45" s="24">
        <v>0</v>
      </c>
      <c r="C45" s="24">
        <v>0</v>
      </c>
      <c r="D45" s="24">
        <v>0</v>
      </c>
      <c r="E45" s="25">
        <f t="shared" si="0"/>
        <v>0</v>
      </c>
      <c r="F45" s="24">
        <v>0</v>
      </c>
      <c r="G45" s="17">
        <f t="shared" si="1"/>
        <v>0</v>
      </c>
      <c r="H45" s="22">
        <f t="shared" si="3"/>
        <v>0</v>
      </c>
    </row>
    <row r="46" spans="1:8">
      <c r="A46" s="20" t="s">
        <v>53</v>
      </c>
      <c r="B46" s="24">
        <v>18487000</v>
      </c>
      <c r="C46" s="24">
        <v>18487000</v>
      </c>
      <c r="D46" s="24">
        <v>23399096.020000003</v>
      </c>
      <c r="E46" s="25">
        <f t="shared" si="0"/>
        <v>126.57054156975174</v>
      </c>
      <c r="F46" s="24">
        <v>30191204.760000002</v>
      </c>
      <c r="G46" s="17">
        <f t="shared" si="1"/>
        <v>163.3104601071023</v>
      </c>
      <c r="H46" s="22">
        <f t="shared" si="3"/>
        <v>-11704204.760000002</v>
      </c>
    </row>
    <row r="47" spans="1:8">
      <c r="A47" s="20" t="s">
        <v>54</v>
      </c>
      <c r="B47" s="24">
        <v>621000000</v>
      </c>
      <c r="C47" s="24">
        <v>621000000</v>
      </c>
      <c r="D47" s="24">
        <v>107055898.75</v>
      </c>
      <c r="E47" s="25">
        <f t="shared" si="0"/>
        <v>17.239275161030594</v>
      </c>
      <c r="F47" s="24">
        <v>571178342.94000006</v>
      </c>
      <c r="G47" s="17">
        <f t="shared" si="1"/>
        <v>91.977188879227072</v>
      </c>
      <c r="H47" s="22">
        <f t="shared" si="3"/>
        <v>49821657.059999943</v>
      </c>
    </row>
    <row r="48" spans="1:8">
      <c r="A48" s="20" t="s">
        <v>55</v>
      </c>
      <c r="B48" s="24">
        <v>0</v>
      </c>
      <c r="C48" s="24">
        <v>0</v>
      </c>
      <c r="D48" s="24">
        <v>0</v>
      </c>
      <c r="E48" s="25">
        <f t="shared" si="0"/>
        <v>0</v>
      </c>
      <c r="F48" s="24">
        <v>0</v>
      </c>
      <c r="G48" s="17">
        <f t="shared" si="1"/>
        <v>0</v>
      </c>
      <c r="H48" s="22">
        <f t="shared" si="3"/>
        <v>0</v>
      </c>
    </row>
    <row r="49" spans="1:8">
      <c r="A49" s="20" t="s">
        <v>56</v>
      </c>
      <c r="B49" s="24">
        <v>4654000</v>
      </c>
      <c r="C49" s="24">
        <v>4654000</v>
      </c>
      <c r="D49" s="24">
        <v>5293413.4099999992</v>
      </c>
      <c r="E49" s="25">
        <f t="shared" si="0"/>
        <v>113.73900752041253</v>
      </c>
      <c r="F49" s="24">
        <v>12067506.140000001</v>
      </c>
      <c r="G49" s="17">
        <f t="shared" si="1"/>
        <v>259.2932131499785</v>
      </c>
      <c r="H49" s="22">
        <f t="shared" si="3"/>
        <v>-7413506.1400000006</v>
      </c>
    </row>
    <row r="50" spans="1:8">
      <c r="A50" s="20" t="s">
        <v>57</v>
      </c>
      <c r="B50" s="24">
        <v>0</v>
      </c>
      <c r="C50" s="24">
        <v>0</v>
      </c>
      <c r="D50" s="24">
        <v>0</v>
      </c>
      <c r="E50" s="17">
        <f t="shared" si="0"/>
        <v>0</v>
      </c>
      <c r="F50" s="24">
        <v>0</v>
      </c>
      <c r="G50" s="17">
        <f t="shared" si="1"/>
        <v>0</v>
      </c>
      <c r="H50" s="22">
        <f t="shared" si="3"/>
        <v>0</v>
      </c>
    </row>
    <row r="51" spans="1:8">
      <c r="A51" s="19" t="s">
        <v>58</v>
      </c>
      <c r="B51" s="16">
        <v>220004000</v>
      </c>
      <c r="C51" s="16">
        <v>220560132.19</v>
      </c>
      <c r="D51" s="16">
        <v>29565911.699999996</v>
      </c>
      <c r="E51" s="17">
        <f t="shared" si="0"/>
        <v>13.404921100850014</v>
      </c>
      <c r="F51" s="16">
        <v>168901901.88999999</v>
      </c>
      <c r="G51" s="17">
        <f t="shared" si="1"/>
        <v>76.57861836267881</v>
      </c>
      <c r="H51" s="18">
        <f>+H52+H55+H56+H57</f>
        <v>51658230.300000019</v>
      </c>
    </row>
    <row r="52" spans="1:8">
      <c r="A52" s="20" t="s">
        <v>59</v>
      </c>
      <c r="B52" s="21">
        <v>130530000</v>
      </c>
      <c r="C52" s="21">
        <v>130530000</v>
      </c>
      <c r="D52" s="21">
        <v>13671247.509999998</v>
      </c>
      <c r="E52" s="17">
        <f t="shared" si="0"/>
        <v>10.473643997548454</v>
      </c>
      <c r="F52" s="21">
        <v>84347497.199999988</v>
      </c>
      <c r="G52" s="17">
        <f t="shared" si="1"/>
        <v>64.619242472994713</v>
      </c>
      <c r="H52" s="22">
        <f t="shared" ref="H52:H54" si="4">C52-F52</f>
        <v>46182502.800000012</v>
      </c>
    </row>
    <row r="53" spans="1:8">
      <c r="A53" s="23" t="s">
        <v>60</v>
      </c>
      <c r="B53" s="24">
        <v>137280000</v>
      </c>
      <c r="C53" s="24">
        <v>137280000</v>
      </c>
      <c r="D53" s="24">
        <v>14346420.049999999</v>
      </c>
      <c r="E53" s="25">
        <f t="shared" si="0"/>
        <v>10.450480805652679</v>
      </c>
      <c r="F53" s="24">
        <v>88549922.569999993</v>
      </c>
      <c r="G53" s="17">
        <f t="shared" si="1"/>
        <v>64.503148725233089</v>
      </c>
      <c r="H53" s="22">
        <f t="shared" si="4"/>
        <v>48730077.430000007</v>
      </c>
    </row>
    <row r="54" spans="1:8">
      <c r="A54" s="23" t="s">
        <v>61</v>
      </c>
      <c r="B54" s="24">
        <v>-6750000</v>
      </c>
      <c r="C54" s="24">
        <v>-6750000</v>
      </c>
      <c r="D54" s="24">
        <v>-675172.54</v>
      </c>
      <c r="E54" s="25">
        <f t="shared" si="0"/>
        <v>10.00255614814815</v>
      </c>
      <c r="F54" s="24">
        <v>-4202425.37</v>
      </c>
      <c r="G54" s="17">
        <f t="shared" si="1"/>
        <v>62.258153629629632</v>
      </c>
      <c r="H54" s="22">
        <f t="shared" si="4"/>
        <v>-2547574.63</v>
      </c>
    </row>
    <row r="55" spans="1:8">
      <c r="A55" s="20" t="s">
        <v>62</v>
      </c>
      <c r="B55" s="24">
        <v>20243000</v>
      </c>
      <c r="C55" s="24">
        <v>20243000</v>
      </c>
      <c r="D55" s="24">
        <v>5426647.3499999996</v>
      </c>
      <c r="E55" s="25">
        <f t="shared" si="0"/>
        <v>26.807525317393665</v>
      </c>
      <c r="F55" s="24">
        <v>22357429.869999997</v>
      </c>
      <c r="G55" s="17">
        <f t="shared" si="1"/>
        <v>110.44523968779329</v>
      </c>
      <c r="H55" s="22">
        <f t="shared" si="3"/>
        <v>-2114429.8699999973</v>
      </c>
    </row>
    <row r="56" spans="1:8">
      <c r="A56" s="20" t="s">
        <v>63</v>
      </c>
      <c r="B56" s="24">
        <v>0</v>
      </c>
      <c r="C56" s="24">
        <v>0</v>
      </c>
      <c r="D56" s="24">
        <v>0</v>
      </c>
      <c r="E56" s="25">
        <f t="shared" si="0"/>
        <v>0</v>
      </c>
      <c r="F56" s="24">
        <v>0</v>
      </c>
      <c r="G56" s="25">
        <f t="shared" si="1"/>
        <v>0</v>
      </c>
      <c r="H56" s="26">
        <f t="shared" si="3"/>
        <v>0</v>
      </c>
    </row>
    <row r="57" spans="1:8">
      <c r="A57" s="20" t="s">
        <v>64</v>
      </c>
      <c r="B57" s="24">
        <v>69231000</v>
      </c>
      <c r="C57" s="24">
        <v>69787132.189999998</v>
      </c>
      <c r="D57" s="24">
        <v>10468016.839999998</v>
      </c>
      <c r="E57" s="25">
        <f t="shared" si="0"/>
        <v>14.999924071245891</v>
      </c>
      <c r="F57" s="24">
        <v>62196974.819999993</v>
      </c>
      <c r="G57" s="25">
        <f t="shared" si="1"/>
        <v>89.123843992707265</v>
      </c>
      <c r="H57" s="26">
        <f t="shared" si="3"/>
        <v>7590157.3700000048</v>
      </c>
    </row>
    <row r="58" spans="1:8">
      <c r="A58" s="29" t="s">
        <v>65</v>
      </c>
      <c r="B58" s="16">
        <v>494265000</v>
      </c>
      <c r="C58" s="16">
        <v>679529811.17000008</v>
      </c>
      <c r="D58" s="16">
        <v>96114004.020000011</v>
      </c>
      <c r="E58" s="17">
        <f t="shared" si="0"/>
        <v>14.144192416593606</v>
      </c>
      <c r="F58" s="16">
        <v>252879711.42999998</v>
      </c>
      <c r="G58" s="17">
        <f t="shared" si="1"/>
        <v>37.21392458037964</v>
      </c>
      <c r="H58" s="18">
        <f t="shared" si="3"/>
        <v>426650099.74000013</v>
      </c>
    </row>
    <row r="59" spans="1:8">
      <c r="A59" s="19" t="s">
        <v>66</v>
      </c>
      <c r="B59" s="16">
        <v>99178000</v>
      </c>
      <c r="C59" s="16">
        <v>278818386.24000001</v>
      </c>
      <c r="D59" s="16">
        <v>59089115.240000002</v>
      </c>
      <c r="E59" s="17">
        <f t="shared" si="0"/>
        <v>21.192689634584408</v>
      </c>
      <c r="F59" s="16">
        <v>144981889.29000002</v>
      </c>
      <c r="G59" s="17">
        <f t="shared" si="1"/>
        <v>51.998683173355417</v>
      </c>
      <c r="H59" s="18">
        <f t="shared" si="3"/>
        <v>133836496.94999999</v>
      </c>
    </row>
    <row r="60" spans="1:8">
      <c r="A60" s="30" t="s">
        <v>67</v>
      </c>
      <c r="B60" s="24">
        <v>99178000</v>
      </c>
      <c r="C60" s="24">
        <v>251418386.24000001</v>
      </c>
      <c r="D60" s="24">
        <v>27543178.380000003</v>
      </c>
      <c r="E60" s="25">
        <f t="shared" si="0"/>
        <v>10.955117003140622</v>
      </c>
      <c r="F60" s="24">
        <v>113435952.43000001</v>
      </c>
      <c r="G60" s="17">
        <f t="shared" si="1"/>
        <v>45.118399702763121</v>
      </c>
      <c r="H60" s="22">
        <f t="shared" si="3"/>
        <v>137982433.81</v>
      </c>
    </row>
    <row r="61" spans="1:8">
      <c r="A61" s="30" t="s">
        <v>68</v>
      </c>
      <c r="B61" s="24">
        <v>0</v>
      </c>
      <c r="C61" s="24">
        <v>27400000</v>
      </c>
      <c r="D61" s="24">
        <v>31545936.859999999</v>
      </c>
      <c r="E61" s="25">
        <f t="shared" si="0"/>
        <v>115.13115642335767</v>
      </c>
      <c r="F61" s="24">
        <v>31545936.859999999</v>
      </c>
      <c r="G61" s="17">
        <f t="shared" si="1"/>
        <v>115.13115642335767</v>
      </c>
      <c r="H61" s="22">
        <f t="shared" si="3"/>
        <v>-4145936.8599999994</v>
      </c>
    </row>
    <row r="62" spans="1:8" s="31" customFormat="1">
      <c r="A62" s="19" t="s">
        <v>69</v>
      </c>
      <c r="B62" s="16">
        <v>0</v>
      </c>
      <c r="C62" s="16">
        <v>0</v>
      </c>
      <c r="D62" s="16">
        <v>-8252606.1100000003</v>
      </c>
      <c r="E62" s="17">
        <f t="shared" si="0"/>
        <v>0</v>
      </c>
      <c r="F62" s="16">
        <v>10540986.17</v>
      </c>
      <c r="G62" s="17">
        <f t="shared" si="1"/>
        <v>0</v>
      </c>
      <c r="H62" s="18">
        <f t="shared" si="3"/>
        <v>-10540986.17</v>
      </c>
    </row>
    <row r="63" spans="1:8" s="31" customFormat="1">
      <c r="A63" s="30" t="s">
        <v>70</v>
      </c>
      <c r="B63" s="24">
        <v>0</v>
      </c>
      <c r="C63" s="24">
        <v>0</v>
      </c>
      <c r="D63" s="24">
        <v>0</v>
      </c>
      <c r="E63" s="25">
        <f t="shared" si="0"/>
        <v>0</v>
      </c>
      <c r="F63" s="24">
        <v>199471</v>
      </c>
      <c r="G63" s="17">
        <f t="shared" si="1"/>
        <v>0</v>
      </c>
      <c r="H63" s="22">
        <f t="shared" si="3"/>
        <v>-199471</v>
      </c>
    </row>
    <row r="64" spans="1:8" s="31" customFormat="1">
      <c r="A64" s="30" t="s">
        <v>71</v>
      </c>
      <c r="B64" s="24">
        <v>0</v>
      </c>
      <c r="C64" s="24">
        <v>0</v>
      </c>
      <c r="D64" s="24">
        <v>-8252606.1100000003</v>
      </c>
      <c r="E64" s="25">
        <f t="shared" si="0"/>
        <v>0</v>
      </c>
      <c r="F64" s="24">
        <v>10341515.17</v>
      </c>
      <c r="G64" s="17">
        <f t="shared" si="1"/>
        <v>0</v>
      </c>
      <c r="H64" s="22">
        <f t="shared" si="3"/>
        <v>-10341515.17</v>
      </c>
    </row>
    <row r="65" spans="1:8" s="31" customFormat="1">
      <c r="A65" s="30" t="s">
        <v>72</v>
      </c>
      <c r="B65" s="24">
        <v>0</v>
      </c>
      <c r="C65" s="24">
        <v>0</v>
      </c>
      <c r="D65" s="24">
        <v>0</v>
      </c>
      <c r="E65" s="25">
        <f t="shared" si="0"/>
        <v>0</v>
      </c>
      <c r="F65" s="24">
        <v>0</v>
      </c>
      <c r="G65" s="17">
        <f t="shared" si="1"/>
        <v>0</v>
      </c>
      <c r="H65" s="22">
        <f t="shared" si="3"/>
        <v>0</v>
      </c>
    </row>
    <row r="66" spans="1:8" s="31" customFormat="1">
      <c r="A66" s="19" t="s">
        <v>73</v>
      </c>
      <c r="B66" s="16">
        <v>0</v>
      </c>
      <c r="C66" s="24">
        <v>0</v>
      </c>
      <c r="D66" s="16">
        <v>0</v>
      </c>
      <c r="E66" s="32">
        <f t="shared" si="0"/>
        <v>0</v>
      </c>
      <c r="F66" s="16">
        <v>0</v>
      </c>
      <c r="G66" s="32">
        <f t="shared" si="1"/>
        <v>0</v>
      </c>
      <c r="H66" s="18">
        <f t="shared" si="3"/>
        <v>0</v>
      </c>
    </row>
    <row r="67" spans="1:8">
      <c r="A67" s="19" t="s">
        <v>74</v>
      </c>
      <c r="B67" s="16">
        <v>363087000</v>
      </c>
      <c r="C67" s="16">
        <v>368711424.93000001</v>
      </c>
      <c r="D67" s="16">
        <v>41564850.280000009</v>
      </c>
      <c r="E67" s="17">
        <f t="shared" si="0"/>
        <v>11.273003077648356</v>
      </c>
      <c r="F67" s="16">
        <v>78796230.249999985</v>
      </c>
      <c r="G67" s="17">
        <f t="shared" si="1"/>
        <v>21.370704817448896</v>
      </c>
      <c r="H67" s="18">
        <f t="shared" si="3"/>
        <v>289915194.68000001</v>
      </c>
    </row>
    <row r="68" spans="1:8">
      <c r="A68" s="30" t="s">
        <v>75</v>
      </c>
      <c r="B68" s="24">
        <v>267347000</v>
      </c>
      <c r="C68" s="24">
        <v>271805453.93000001</v>
      </c>
      <c r="D68" s="24">
        <v>39350822.410000004</v>
      </c>
      <c r="E68" s="25">
        <f t="shared" si="0"/>
        <v>14.477569099895362</v>
      </c>
      <c r="F68" s="24">
        <v>67360272.359999985</v>
      </c>
      <c r="G68" s="17">
        <f t="shared" si="1"/>
        <v>24.782531544546472</v>
      </c>
      <c r="H68" s="22">
        <f t="shared" si="3"/>
        <v>204445181.57000002</v>
      </c>
    </row>
    <row r="69" spans="1:8">
      <c r="A69" s="30" t="s">
        <v>76</v>
      </c>
      <c r="B69" s="24">
        <v>95740000</v>
      </c>
      <c r="C69" s="24">
        <v>96905971</v>
      </c>
      <c r="D69" s="24">
        <v>423352.27</v>
      </c>
      <c r="E69" s="25">
        <f t="shared" si="0"/>
        <v>0.4368691274967979</v>
      </c>
      <c r="F69" s="24">
        <v>9161724.7400000002</v>
      </c>
      <c r="G69" s="17">
        <f t="shared" si="1"/>
        <v>9.4542417205643599</v>
      </c>
      <c r="H69" s="22">
        <f t="shared" si="3"/>
        <v>87744246.260000005</v>
      </c>
    </row>
    <row r="70" spans="1:8">
      <c r="A70" s="30" t="s">
        <v>52</v>
      </c>
      <c r="B70" s="24">
        <v>0</v>
      </c>
      <c r="C70" s="24">
        <v>0</v>
      </c>
      <c r="D70" s="24">
        <v>0</v>
      </c>
      <c r="E70" s="25">
        <f t="shared" si="0"/>
        <v>0</v>
      </c>
      <c r="F70" s="24">
        <v>0</v>
      </c>
      <c r="G70" s="17">
        <f t="shared" si="1"/>
        <v>0</v>
      </c>
      <c r="H70" s="22">
        <f t="shared" si="3"/>
        <v>0</v>
      </c>
    </row>
    <row r="71" spans="1:8">
      <c r="A71" s="30" t="s">
        <v>53</v>
      </c>
      <c r="B71" s="24">
        <v>0</v>
      </c>
      <c r="C71" s="24">
        <v>0</v>
      </c>
      <c r="D71" s="24">
        <v>1790675.5999999999</v>
      </c>
      <c r="E71" s="25">
        <f t="shared" si="0"/>
        <v>0</v>
      </c>
      <c r="F71" s="24">
        <v>2274233.1500000004</v>
      </c>
      <c r="G71" s="17">
        <f t="shared" si="1"/>
        <v>0</v>
      </c>
      <c r="H71" s="22">
        <f t="shared" si="3"/>
        <v>-2274233.1500000004</v>
      </c>
    </row>
    <row r="72" spans="1:8">
      <c r="A72" s="30" t="s">
        <v>54</v>
      </c>
      <c r="B72" s="24">
        <v>0</v>
      </c>
      <c r="C72" s="24">
        <v>0</v>
      </c>
      <c r="D72" s="24">
        <v>0</v>
      </c>
      <c r="E72" s="25">
        <f t="shared" si="0"/>
        <v>0</v>
      </c>
      <c r="F72" s="24">
        <v>0</v>
      </c>
      <c r="G72" s="17">
        <f t="shared" si="1"/>
        <v>0</v>
      </c>
      <c r="H72" s="22">
        <f t="shared" si="3"/>
        <v>0</v>
      </c>
    </row>
    <row r="73" spans="1:8">
      <c r="A73" s="30" t="s">
        <v>55</v>
      </c>
      <c r="B73" s="24">
        <v>0</v>
      </c>
      <c r="C73" s="24">
        <v>0</v>
      </c>
      <c r="D73" s="24">
        <v>0</v>
      </c>
      <c r="E73" s="25">
        <f t="shared" si="0"/>
        <v>0</v>
      </c>
      <c r="F73" s="24">
        <v>0</v>
      </c>
      <c r="G73" s="17">
        <f t="shared" si="1"/>
        <v>0</v>
      </c>
      <c r="H73" s="22">
        <f t="shared" si="3"/>
        <v>0</v>
      </c>
    </row>
    <row r="74" spans="1:8">
      <c r="A74" s="30" t="s">
        <v>56</v>
      </c>
      <c r="B74" s="24">
        <v>0</v>
      </c>
      <c r="C74" s="24">
        <v>0</v>
      </c>
      <c r="D74" s="24">
        <v>0</v>
      </c>
      <c r="E74" s="25">
        <f t="shared" si="0"/>
        <v>0</v>
      </c>
      <c r="F74" s="24">
        <v>0</v>
      </c>
      <c r="G74" s="17">
        <f t="shared" si="1"/>
        <v>0</v>
      </c>
      <c r="H74" s="22">
        <f t="shared" si="3"/>
        <v>0</v>
      </c>
    </row>
    <row r="75" spans="1:8">
      <c r="A75" s="30" t="s">
        <v>57</v>
      </c>
      <c r="B75" s="24">
        <v>0</v>
      </c>
      <c r="C75" s="33">
        <v>0</v>
      </c>
      <c r="D75" s="24">
        <v>0</v>
      </c>
      <c r="E75" s="25">
        <f t="shared" si="0"/>
        <v>0</v>
      </c>
      <c r="F75" s="24">
        <v>0</v>
      </c>
      <c r="G75" s="17">
        <f t="shared" si="1"/>
        <v>0</v>
      </c>
      <c r="H75" s="22">
        <f t="shared" si="3"/>
        <v>0</v>
      </c>
    </row>
    <row r="76" spans="1:8" s="31" customFormat="1">
      <c r="A76" s="19" t="s">
        <v>77</v>
      </c>
      <c r="B76" s="34">
        <v>32000000</v>
      </c>
      <c r="C76" s="34">
        <v>32000000</v>
      </c>
      <c r="D76" s="34">
        <v>3712644.6100000003</v>
      </c>
      <c r="E76" s="35">
        <f t="shared" si="0"/>
        <v>11.602014406250001</v>
      </c>
      <c r="F76" s="34">
        <v>18560605.719999999</v>
      </c>
      <c r="G76" s="32">
        <f>IF(C76=0,0,F76/C76*100)</f>
        <v>58.001892874999996</v>
      </c>
      <c r="H76" s="18">
        <f>C76-F76</f>
        <v>13439394.280000001</v>
      </c>
    </row>
    <row r="77" spans="1:8" s="31" customFormat="1">
      <c r="A77" s="36" t="s">
        <v>78</v>
      </c>
      <c r="B77" s="16">
        <v>917000000</v>
      </c>
      <c r="C77" s="16">
        <v>917000000</v>
      </c>
      <c r="D77" s="16">
        <v>280345720.80000007</v>
      </c>
      <c r="E77" s="32">
        <f t="shared" si="0"/>
        <v>30.572052431842973</v>
      </c>
      <c r="F77" s="16">
        <v>843377819.36000013</v>
      </c>
      <c r="G77" s="32">
        <f t="shared" si="1"/>
        <v>91.971408872410038</v>
      </c>
      <c r="H77" s="18">
        <f t="shared" si="3"/>
        <v>73622180.639999866</v>
      </c>
    </row>
    <row r="78" spans="1:8">
      <c r="A78" s="68" t="s">
        <v>79</v>
      </c>
      <c r="B78" s="24">
        <v>0</v>
      </c>
      <c r="C78" s="24">
        <v>0</v>
      </c>
      <c r="D78" s="24">
        <v>0</v>
      </c>
      <c r="E78" s="25">
        <f t="shared" ref="E78:E82" si="5">IF(C78=0,0,D78/C78*100)</f>
        <v>0</v>
      </c>
      <c r="F78" s="24">
        <v>0</v>
      </c>
      <c r="G78" s="17">
        <f t="shared" si="1"/>
        <v>0</v>
      </c>
      <c r="H78" s="22">
        <f t="shared" si="3"/>
        <v>0</v>
      </c>
    </row>
    <row r="79" spans="1:8">
      <c r="A79" s="68" t="s">
        <v>80</v>
      </c>
      <c r="B79" s="24">
        <v>466910000</v>
      </c>
      <c r="C79" s="24">
        <v>466910000</v>
      </c>
      <c r="D79" s="24">
        <v>211899205.70000005</v>
      </c>
      <c r="E79" s="25">
        <f t="shared" si="5"/>
        <v>45.383308496284094</v>
      </c>
      <c r="F79" s="24">
        <v>460930551.07000005</v>
      </c>
      <c r="G79" s="17">
        <f t="shared" si="1"/>
        <v>98.719357278704692</v>
      </c>
      <c r="H79" s="22">
        <f t="shared" si="3"/>
        <v>5979448.9299999475</v>
      </c>
    </row>
    <row r="80" spans="1:8">
      <c r="A80" s="68" t="s">
        <v>81</v>
      </c>
      <c r="B80" s="24">
        <v>6000000</v>
      </c>
      <c r="C80" s="24">
        <v>6000000</v>
      </c>
      <c r="D80" s="24">
        <v>791690.96</v>
      </c>
      <c r="E80" s="25">
        <f t="shared" si="5"/>
        <v>13.194849333333334</v>
      </c>
      <c r="F80" s="24">
        <v>4643916.67</v>
      </c>
      <c r="G80" s="17">
        <f t="shared" si="1"/>
        <v>77.398611166666669</v>
      </c>
      <c r="H80" s="22">
        <f t="shared" si="3"/>
        <v>1356083.33</v>
      </c>
    </row>
    <row r="81" spans="1:11">
      <c r="A81" s="68" t="s">
        <v>82</v>
      </c>
      <c r="B81" s="24">
        <v>69900000</v>
      </c>
      <c r="C81" s="24">
        <v>69900000</v>
      </c>
      <c r="D81" s="24">
        <v>299.43</v>
      </c>
      <c r="E81" s="25">
        <f t="shared" si="5"/>
        <v>4.2836909871244637E-4</v>
      </c>
      <c r="F81" s="24">
        <v>3836234.56</v>
      </c>
      <c r="G81" s="17">
        <f t="shared" si="1"/>
        <v>5.4881753361945638</v>
      </c>
      <c r="H81" s="22">
        <f t="shared" si="3"/>
        <v>66063765.439999998</v>
      </c>
    </row>
    <row r="82" spans="1:11">
      <c r="A82" s="68" t="s">
        <v>83</v>
      </c>
      <c r="B82" s="24">
        <v>374190000</v>
      </c>
      <c r="C82" s="24">
        <v>374190000</v>
      </c>
      <c r="D82" s="24">
        <v>67654524.709999993</v>
      </c>
      <c r="E82" s="25">
        <f t="shared" si="5"/>
        <v>18.08025995082712</v>
      </c>
      <c r="F82" s="24">
        <v>373967117.06</v>
      </c>
      <c r="G82" s="17">
        <f t="shared" si="1"/>
        <v>99.940435890857586</v>
      </c>
      <c r="H82" s="22">
        <f t="shared" si="3"/>
        <v>222882.93999999762</v>
      </c>
    </row>
    <row r="83" spans="1:11">
      <c r="A83" s="20"/>
      <c r="B83" s="24">
        <v>0</v>
      </c>
      <c r="C83" s="21">
        <v>0</v>
      </c>
      <c r="D83" s="21">
        <v>0</v>
      </c>
      <c r="E83" s="17"/>
      <c r="F83" s="21">
        <v>0</v>
      </c>
      <c r="G83" s="17"/>
      <c r="H83" s="22"/>
    </row>
    <row r="84" spans="1:11">
      <c r="A84" s="39" t="s">
        <v>84</v>
      </c>
      <c r="B84" s="41">
        <v>9371151000</v>
      </c>
      <c r="C84" s="41">
        <v>10165175908.619999</v>
      </c>
      <c r="D84" s="41">
        <v>1799124602.5</v>
      </c>
      <c r="E84" s="42">
        <f>D84/C84*100</f>
        <v>17.698902790008333</v>
      </c>
      <c r="F84" s="41">
        <v>9316607803.1500015</v>
      </c>
      <c r="G84" s="42">
        <f>F84/C84*100</f>
        <v>91.652204417334119</v>
      </c>
      <c r="H84" s="43">
        <f>H11+H77</f>
        <v>848568105.46999919</v>
      </c>
    </row>
    <row r="85" spans="1:11">
      <c r="A85" s="44" t="s">
        <v>85</v>
      </c>
      <c r="B85" s="41">
        <v>0</v>
      </c>
      <c r="C85" s="41">
        <v>0</v>
      </c>
      <c r="D85" s="41">
        <v>0</v>
      </c>
      <c r="E85" s="41">
        <v>0</v>
      </c>
      <c r="F85" s="41">
        <v>0</v>
      </c>
      <c r="G85" s="41">
        <v>0</v>
      </c>
      <c r="H85" s="43">
        <v>0</v>
      </c>
    </row>
    <row r="86" spans="1:11">
      <c r="A86" s="39" t="s">
        <v>86</v>
      </c>
      <c r="B86" s="41">
        <v>9371151000</v>
      </c>
      <c r="C86" s="41">
        <v>10165175908.619999</v>
      </c>
      <c r="D86" s="41">
        <v>1799124602.5</v>
      </c>
      <c r="E86" s="42">
        <f>D86/C86*100</f>
        <v>17.698902790008333</v>
      </c>
      <c r="F86" s="41">
        <v>9316607803.1500015</v>
      </c>
      <c r="G86" s="17">
        <f>F86/C86*100</f>
        <v>91.652204417334119</v>
      </c>
      <c r="H86" s="43">
        <f>H84+H85</f>
        <v>848568105.46999919</v>
      </c>
    </row>
    <row r="87" spans="1:11">
      <c r="A87" s="44" t="s">
        <v>87</v>
      </c>
      <c r="B87" s="41">
        <v>0</v>
      </c>
      <c r="C87" s="41">
        <v>0</v>
      </c>
      <c r="D87" s="41">
        <v>0</v>
      </c>
      <c r="E87" s="41">
        <v>0</v>
      </c>
      <c r="F87" s="41">
        <v>0</v>
      </c>
      <c r="G87" s="41">
        <v>0</v>
      </c>
      <c r="H87" s="43">
        <v>0</v>
      </c>
    </row>
    <row r="88" spans="1:11">
      <c r="A88" s="46" t="s">
        <v>88</v>
      </c>
      <c r="B88" s="48">
        <v>9371151000</v>
      </c>
      <c r="C88" s="48">
        <v>10165175908.619999</v>
      </c>
      <c r="D88" s="48">
        <v>1799124602.5</v>
      </c>
      <c r="E88" s="49">
        <f>D88/C88*100</f>
        <v>17.698902790008333</v>
      </c>
      <c r="F88" s="48">
        <v>9316607803.1500015</v>
      </c>
      <c r="G88" s="50">
        <f>F88/C88*100</f>
        <v>91.652204417334119</v>
      </c>
      <c r="H88" s="51">
        <f>H86+H87</f>
        <v>848568105.46999919</v>
      </c>
    </row>
    <row r="89" spans="1:11">
      <c r="A89" s="52" t="s">
        <v>89</v>
      </c>
      <c r="B89" s="12">
        <v>53849000</v>
      </c>
      <c r="C89" s="12">
        <v>1096228322.98</v>
      </c>
      <c r="D89" s="12">
        <v>0</v>
      </c>
      <c r="E89" s="12"/>
      <c r="F89" s="12">
        <v>848945512.96999979</v>
      </c>
      <c r="G89" s="12"/>
      <c r="H89" s="14"/>
    </row>
    <row r="90" spans="1:11">
      <c r="A90" s="53" t="s">
        <v>90</v>
      </c>
      <c r="B90" s="21">
        <v>0</v>
      </c>
      <c r="C90" s="21">
        <v>1042379322.98</v>
      </c>
      <c r="D90" s="21">
        <v>0</v>
      </c>
      <c r="E90" s="21"/>
      <c r="F90" s="21">
        <v>848945512.96999979</v>
      </c>
      <c r="G90" s="21"/>
      <c r="H90" s="22"/>
    </row>
    <row r="91" spans="1:11">
      <c r="A91" s="54" t="s">
        <v>91</v>
      </c>
      <c r="B91" s="55">
        <v>53849000</v>
      </c>
      <c r="C91" s="55">
        <v>53849000</v>
      </c>
      <c r="D91" s="55">
        <v>0</v>
      </c>
      <c r="E91" s="55"/>
      <c r="F91" s="55">
        <v>0</v>
      </c>
      <c r="G91" s="55"/>
      <c r="H91" s="56"/>
    </row>
    <row r="92" spans="1:11">
      <c r="A92" s="57"/>
      <c r="B92" s="58"/>
      <c r="C92" s="59"/>
      <c r="D92" s="59"/>
      <c r="E92" s="59"/>
      <c r="F92" s="60"/>
      <c r="G92" s="59"/>
      <c r="H92" s="61"/>
    </row>
    <row r="96" spans="1:11" ht="22.5">
      <c r="A96" s="898" t="s">
        <v>98</v>
      </c>
      <c r="B96" s="907" t="s">
        <v>99</v>
      </c>
      <c r="C96" s="907" t="s">
        <v>100</v>
      </c>
      <c r="D96" s="909" t="s">
        <v>101</v>
      </c>
      <c r="E96" s="910"/>
      <c r="F96" s="901" t="s">
        <v>102</v>
      </c>
      <c r="G96" s="903" t="s">
        <v>103</v>
      </c>
      <c r="H96" s="903"/>
      <c r="I96" s="901" t="s">
        <v>104</v>
      </c>
      <c r="J96" s="71" t="s">
        <v>105</v>
      </c>
      <c r="K96" s="901" t="s">
        <v>106</v>
      </c>
    </row>
    <row r="97" spans="1:11">
      <c r="A97" s="899"/>
      <c r="B97" s="908"/>
      <c r="C97" s="908"/>
      <c r="D97" s="6" t="s">
        <v>10</v>
      </c>
      <c r="E97" s="6" t="s">
        <v>1128</v>
      </c>
      <c r="F97" s="902"/>
      <c r="G97" s="6" t="s">
        <v>10</v>
      </c>
      <c r="H97" s="6" t="s">
        <v>1128</v>
      </c>
      <c r="I97" s="902"/>
      <c r="J97" s="72" t="s">
        <v>107</v>
      </c>
      <c r="K97" s="902"/>
    </row>
    <row r="98" spans="1:11" ht="22.5">
      <c r="A98" s="900"/>
      <c r="B98" s="7" t="s">
        <v>108</v>
      </c>
      <c r="C98" s="7" t="s">
        <v>109</v>
      </c>
      <c r="D98" s="7"/>
      <c r="E98" s="7" t="s">
        <v>110</v>
      </c>
      <c r="F98" s="8" t="s">
        <v>111</v>
      </c>
      <c r="G98" s="7"/>
      <c r="H98" s="7" t="s">
        <v>112</v>
      </c>
      <c r="I98" s="8" t="s">
        <v>113</v>
      </c>
      <c r="J98" s="8" t="s">
        <v>114</v>
      </c>
      <c r="K98" s="8" t="s">
        <v>115</v>
      </c>
    </row>
    <row r="99" spans="1:11">
      <c r="A99" s="73" t="s">
        <v>116</v>
      </c>
      <c r="B99" s="74">
        <v>8508000000</v>
      </c>
      <c r="C99" s="75">
        <v>10374182220.800001</v>
      </c>
      <c r="D99" s="75">
        <v>1575998528.3700004</v>
      </c>
      <c r="E99" s="75">
        <v>8331299512.9700003</v>
      </c>
      <c r="F99" s="75">
        <f t="shared" ref="F99:I99" si="6">F100+F104+F109</f>
        <v>2042882707.8300018</v>
      </c>
      <c r="G99" s="75">
        <v>1606650325.0200005</v>
      </c>
      <c r="H99" s="75">
        <v>7701168059.5300007</v>
      </c>
      <c r="I99" s="75">
        <f t="shared" si="6"/>
        <v>2673014161.2700005</v>
      </c>
      <c r="J99" s="76">
        <v>7661251764.2599993</v>
      </c>
      <c r="K99" s="76">
        <v>630131453.43999898</v>
      </c>
    </row>
    <row r="100" spans="1:11">
      <c r="A100" s="19" t="s">
        <v>117</v>
      </c>
      <c r="B100" s="77">
        <v>7685647000</v>
      </c>
      <c r="C100" s="77">
        <v>8973935143.2200012</v>
      </c>
      <c r="D100" s="77">
        <v>1413276114.9600003</v>
      </c>
      <c r="E100" s="77">
        <v>7624666697.8299999</v>
      </c>
      <c r="F100" s="77">
        <f t="shared" ref="F100:F120" si="7">C100-E100</f>
        <v>1349268445.3900013</v>
      </c>
      <c r="G100" s="77">
        <v>1419763538.6300006</v>
      </c>
      <c r="H100" s="77">
        <v>7201283458.7900009</v>
      </c>
      <c r="I100" s="32">
        <f t="shared" ref="I100:I120" si="8">C100-H100</f>
        <v>1772651684.4300003</v>
      </c>
      <c r="J100" s="78">
        <v>7171332798.9599972</v>
      </c>
      <c r="K100" s="79">
        <v>423383239.03999901</v>
      </c>
    </row>
    <row r="101" spans="1:11">
      <c r="A101" s="30" t="s">
        <v>118</v>
      </c>
      <c r="B101" s="80">
        <v>3949783000</v>
      </c>
      <c r="C101" s="80">
        <v>4257130789.900002</v>
      </c>
      <c r="D101" s="80">
        <v>796777355.11000037</v>
      </c>
      <c r="E101" s="80">
        <v>3872911199.6500001</v>
      </c>
      <c r="F101" s="80">
        <f t="shared" si="7"/>
        <v>384219590.25000191</v>
      </c>
      <c r="G101" s="80">
        <v>804337838.20000041</v>
      </c>
      <c r="H101" s="80">
        <v>3870188416.1700001</v>
      </c>
      <c r="I101" s="17">
        <f t="shared" si="8"/>
        <v>386942373.73000193</v>
      </c>
      <c r="J101" s="81">
        <v>3867470023.4299998</v>
      </c>
      <c r="K101" s="82">
        <v>2722783.4800000191</v>
      </c>
    </row>
    <row r="102" spans="1:11">
      <c r="A102" s="30" t="s">
        <v>119</v>
      </c>
      <c r="B102" s="80">
        <v>47864000</v>
      </c>
      <c r="C102" s="80">
        <v>38122024.119999997</v>
      </c>
      <c r="D102" s="80">
        <v>1638149.3599999999</v>
      </c>
      <c r="E102" s="80">
        <v>25680648.030000001</v>
      </c>
      <c r="F102" s="80">
        <f t="shared" si="7"/>
        <v>12441376.089999996</v>
      </c>
      <c r="G102" s="80">
        <v>1638149.3599999999</v>
      </c>
      <c r="H102" s="80">
        <v>25680648.030000001</v>
      </c>
      <c r="I102" s="17">
        <f t="shared" si="8"/>
        <v>12441376.089999996</v>
      </c>
      <c r="J102" s="81">
        <v>25231785.920000002</v>
      </c>
      <c r="K102" s="82">
        <v>0</v>
      </c>
    </row>
    <row r="103" spans="1:11">
      <c r="A103" s="30" t="s">
        <v>120</v>
      </c>
      <c r="B103" s="80">
        <v>3688000000</v>
      </c>
      <c r="C103" s="80">
        <v>4678682329.1999979</v>
      </c>
      <c r="D103" s="80">
        <v>614860610.48999989</v>
      </c>
      <c r="E103" s="80">
        <v>3726074850.1500001</v>
      </c>
      <c r="F103" s="80">
        <f t="shared" si="7"/>
        <v>952607479.04999781</v>
      </c>
      <c r="G103" s="80">
        <v>613787551.07000005</v>
      </c>
      <c r="H103" s="80">
        <v>3305414394.5900002</v>
      </c>
      <c r="I103" s="17">
        <f t="shared" si="8"/>
        <v>1373267934.6099977</v>
      </c>
      <c r="J103" s="81">
        <v>3278630989.6099977</v>
      </c>
      <c r="K103" s="82">
        <v>420660455.55999994</v>
      </c>
    </row>
    <row r="104" spans="1:11">
      <c r="A104" s="19" t="s">
        <v>121</v>
      </c>
      <c r="B104" s="77">
        <v>784414000</v>
      </c>
      <c r="C104" s="77">
        <v>1369481077.5800004</v>
      </c>
      <c r="D104" s="77">
        <v>162722413.40999997</v>
      </c>
      <c r="E104" s="77">
        <v>706632815.13999999</v>
      </c>
      <c r="F104" s="77">
        <f t="shared" si="7"/>
        <v>662848262.44000041</v>
      </c>
      <c r="G104" s="77">
        <v>186886786.38999999</v>
      </c>
      <c r="H104" s="77">
        <v>499884600.74000001</v>
      </c>
      <c r="I104" s="32">
        <f t="shared" si="8"/>
        <v>869596476.84000039</v>
      </c>
      <c r="J104" s="78">
        <v>489918965.30000246</v>
      </c>
      <c r="K104" s="79">
        <v>206748214.39999998</v>
      </c>
    </row>
    <row r="105" spans="1:11">
      <c r="A105" s="30" t="s">
        <v>122</v>
      </c>
      <c r="B105" s="80">
        <v>577436000</v>
      </c>
      <c r="C105" s="80">
        <v>1108232672.5600004</v>
      </c>
      <c r="D105" s="80">
        <v>53532429.560000002</v>
      </c>
      <c r="E105" s="80">
        <v>459605175.99000001</v>
      </c>
      <c r="F105" s="80">
        <f t="shared" si="7"/>
        <v>648627496.57000041</v>
      </c>
      <c r="G105" s="80">
        <v>76418759.349999994</v>
      </c>
      <c r="H105" s="80">
        <v>252857487.49000001</v>
      </c>
      <c r="I105" s="17">
        <f t="shared" si="8"/>
        <v>855375185.07000041</v>
      </c>
      <c r="J105" s="81">
        <v>243799645.73999992</v>
      </c>
      <c r="K105" s="82">
        <v>206747688.5</v>
      </c>
    </row>
    <row r="106" spans="1:11">
      <c r="A106" s="30" t="s">
        <v>123</v>
      </c>
      <c r="B106" s="80">
        <v>9250000</v>
      </c>
      <c r="C106" s="80">
        <v>41250000</v>
      </c>
      <c r="D106" s="80">
        <v>14000000</v>
      </c>
      <c r="E106" s="80">
        <v>39200000</v>
      </c>
      <c r="F106" s="80">
        <f t="shared" si="7"/>
        <v>2050000</v>
      </c>
      <c r="G106" s="80">
        <v>14000000</v>
      </c>
      <c r="H106" s="80">
        <v>39200000</v>
      </c>
      <c r="I106" s="17">
        <f t="shared" si="8"/>
        <v>2050000</v>
      </c>
      <c r="J106" s="81">
        <v>39200000</v>
      </c>
      <c r="K106" s="82">
        <v>0</v>
      </c>
    </row>
    <row r="107" spans="1:11">
      <c r="A107" s="30" t="s">
        <v>124</v>
      </c>
      <c r="B107" s="80">
        <v>197728000</v>
      </c>
      <c r="C107" s="80">
        <v>219998405.02000001</v>
      </c>
      <c r="D107" s="80">
        <v>95189983.849999979</v>
      </c>
      <c r="E107" s="80">
        <v>207827639.15000001</v>
      </c>
      <c r="F107" s="80">
        <f t="shared" si="7"/>
        <v>12170765.870000005</v>
      </c>
      <c r="G107" s="80">
        <v>96468027.039999977</v>
      </c>
      <c r="H107" s="80">
        <v>207827113.25</v>
      </c>
      <c r="I107" s="17">
        <f t="shared" si="8"/>
        <v>12171291.770000011</v>
      </c>
      <c r="J107" s="81">
        <v>206919319.56000257</v>
      </c>
      <c r="K107" s="82">
        <v>525.90000000596046</v>
      </c>
    </row>
    <row r="108" spans="1:11">
      <c r="A108" s="30"/>
      <c r="B108" s="80">
        <v>0</v>
      </c>
      <c r="C108" s="80">
        <v>0</v>
      </c>
      <c r="D108" s="80">
        <v>0</v>
      </c>
      <c r="E108" s="80">
        <v>0</v>
      </c>
      <c r="F108" s="80">
        <f t="shared" si="7"/>
        <v>0</v>
      </c>
      <c r="G108" s="80">
        <v>0</v>
      </c>
      <c r="H108" s="80">
        <v>0</v>
      </c>
      <c r="I108" s="83"/>
      <c r="J108" s="81">
        <v>0</v>
      </c>
      <c r="K108" s="82">
        <v>0</v>
      </c>
    </row>
    <row r="109" spans="1:11">
      <c r="A109" s="19" t="s">
        <v>125</v>
      </c>
      <c r="B109" s="77">
        <v>37939000</v>
      </c>
      <c r="C109" s="77">
        <v>30766000</v>
      </c>
      <c r="D109" s="77">
        <v>0</v>
      </c>
      <c r="E109" s="77">
        <v>0</v>
      </c>
      <c r="F109" s="77">
        <f t="shared" si="7"/>
        <v>30766000</v>
      </c>
      <c r="G109" s="77">
        <v>0</v>
      </c>
      <c r="H109" s="77">
        <v>0</v>
      </c>
      <c r="I109" s="84">
        <f t="shared" si="8"/>
        <v>30766000</v>
      </c>
      <c r="J109" s="78">
        <v>0</v>
      </c>
      <c r="K109" s="79">
        <v>0</v>
      </c>
    </row>
    <row r="110" spans="1:11">
      <c r="A110" s="19"/>
      <c r="B110" s="77">
        <v>0</v>
      </c>
      <c r="C110" s="77">
        <v>0</v>
      </c>
      <c r="D110" s="77">
        <v>0</v>
      </c>
      <c r="E110" s="77">
        <v>0</v>
      </c>
      <c r="F110" s="77">
        <f t="shared" si="7"/>
        <v>0</v>
      </c>
      <c r="G110" s="77">
        <v>0</v>
      </c>
      <c r="H110" s="77">
        <v>0</v>
      </c>
      <c r="I110" s="84"/>
      <c r="J110" s="78">
        <v>0</v>
      </c>
      <c r="K110" s="79">
        <v>0</v>
      </c>
    </row>
    <row r="111" spans="1:11">
      <c r="A111" s="29" t="s">
        <v>126</v>
      </c>
      <c r="B111" s="77">
        <v>917000000</v>
      </c>
      <c r="C111" s="77">
        <v>887222010.79999995</v>
      </c>
      <c r="D111" s="77">
        <v>210874015.75000003</v>
      </c>
      <c r="E111" s="77">
        <v>853711901.04999995</v>
      </c>
      <c r="F111" s="77">
        <f t="shared" ref="F111:I111" si="9">SUM(F112:F116)</f>
        <v>33510109.750000048</v>
      </c>
      <c r="G111" s="77">
        <v>272747764.13999993</v>
      </c>
      <c r="H111" s="77">
        <v>851885140.45000005</v>
      </c>
      <c r="I111" s="77">
        <f t="shared" si="9"/>
        <v>35336870.350000009</v>
      </c>
      <c r="J111" s="77">
        <v>851065111.21999741</v>
      </c>
      <c r="K111" s="79">
        <v>1826760.5999999046</v>
      </c>
    </row>
    <row r="112" spans="1:11">
      <c r="A112" s="68" t="s">
        <v>118</v>
      </c>
      <c r="B112" s="80">
        <v>503617000</v>
      </c>
      <c r="C112" s="80">
        <v>459973844.93000001</v>
      </c>
      <c r="D112" s="80">
        <v>204203575.48000002</v>
      </c>
      <c r="E112" s="80">
        <v>448382078.61000001</v>
      </c>
      <c r="F112" s="80">
        <f>C112-E112</f>
        <v>11591766.319999993</v>
      </c>
      <c r="G112" s="80">
        <v>206136679.91999996</v>
      </c>
      <c r="H112" s="80">
        <v>448382078.61000001</v>
      </c>
      <c r="I112" s="83">
        <f t="shared" si="8"/>
        <v>11591766.319999993</v>
      </c>
      <c r="J112" s="81">
        <v>448382078.60999995</v>
      </c>
      <c r="K112" s="82">
        <v>0</v>
      </c>
    </row>
    <row r="113" spans="1:11">
      <c r="A113" s="68" t="s">
        <v>119</v>
      </c>
      <c r="B113" s="80">
        <v>6700000</v>
      </c>
      <c r="C113" s="80">
        <v>7560610.7800000003</v>
      </c>
      <c r="D113" s="80">
        <v>3602337.02</v>
      </c>
      <c r="E113" s="80">
        <v>7471198.7199999997</v>
      </c>
      <c r="F113" s="80">
        <f>ROUNDDOWN(C113-E113,2)</f>
        <v>89412.06</v>
      </c>
      <c r="G113" s="80">
        <v>3602337.02</v>
      </c>
      <c r="H113" s="80">
        <v>7471198.7199999997</v>
      </c>
      <c r="I113" s="83">
        <f t="shared" si="8"/>
        <v>89412.060000000522</v>
      </c>
      <c r="J113" s="81">
        <v>7471198.7200000007</v>
      </c>
      <c r="K113" s="82">
        <v>0</v>
      </c>
    </row>
    <row r="114" spans="1:11">
      <c r="A114" s="68" t="s">
        <v>120</v>
      </c>
      <c r="B114" s="80">
        <v>380310000</v>
      </c>
      <c r="C114" s="80">
        <v>374931055.09000003</v>
      </c>
      <c r="D114" s="80">
        <v>384175.85000000044</v>
      </c>
      <c r="E114" s="80">
        <v>361406977.95999998</v>
      </c>
      <c r="F114" s="80">
        <f>C114-E114</f>
        <v>13524077.130000055</v>
      </c>
      <c r="G114" s="80">
        <v>60324819.800000004</v>
      </c>
      <c r="H114" s="80">
        <v>359580217.36000001</v>
      </c>
      <c r="I114" s="83">
        <f t="shared" si="8"/>
        <v>15350837.730000019</v>
      </c>
      <c r="J114" s="81">
        <v>359222277.41000003</v>
      </c>
      <c r="K114" s="82">
        <v>1826760.5999999642</v>
      </c>
    </row>
    <row r="115" spans="1:11">
      <c r="A115" s="68" t="s">
        <v>122</v>
      </c>
      <c r="B115" s="80">
        <v>0</v>
      </c>
      <c r="C115" s="80">
        <v>18383500</v>
      </c>
      <c r="D115" s="80">
        <v>-8304800</v>
      </c>
      <c r="E115" s="80">
        <v>10078700</v>
      </c>
      <c r="F115" s="80">
        <f>ROUNDDOWN(C115-E115,2)</f>
        <v>8304800</v>
      </c>
      <c r="G115" s="80">
        <v>-8304800</v>
      </c>
      <c r="H115" s="80">
        <v>10078700</v>
      </c>
      <c r="I115" s="83">
        <f t="shared" si="8"/>
        <v>8304800</v>
      </c>
      <c r="J115" s="81">
        <v>10078700</v>
      </c>
      <c r="K115" s="82">
        <v>0</v>
      </c>
    </row>
    <row r="116" spans="1:11">
      <c r="A116" s="68" t="s">
        <v>124</v>
      </c>
      <c r="B116" s="80">
        <v>26373000</v>
      </c>
      <c r="C116" s="80">
        <v>26373000</v>
      </c>
      <c r="D116" s="80">
        <v>10988727.4</v>
      </c>
      <c r="E116" s="80">
        <v>26372945.760000002</v>
      </c>
      <c r="F116" s="80">
        <f>C116-E116</f>
        <v>54.239999998360872</v>
      </c>
      <c r="G116" s="80">
        <v>10988727.4</v>
      </c>
      <c r="H116" s="80">
        <v>26372945.760000002</v>
      </c>
      <c r="I116" s="83">
        <f t="shared" si="8"/>
        <v>54.239999998360872</v>
      </c>
      <c r="J116" s="81">
        <v>25910856.479997404</v>
      </c>
      <c r="K116" s="82">
        <v>0</v>
      </c>
    </row>
    <row r="117" spans="1:11">
      <c r="A117" s="20"/>
      <c r="B117" s="80">
        <v>0</v>
      </c>
      <c r="C117" s="80">
        <v>0</v>
      </c>
      <c r="D117" s="80">
        <v>0</v>
      </c>
      <c r="E117" s="80">
        <v>0</v>
      </c>
      <c r="F117" s="80"/>
      <c r="G117" s="80">
        <v>0</v>
      </c>
      <c r="H117" s="80">
        <v>0</v>
      </c>
      <c r="I117" s="83"/>
      <c r="J117" s="81">
        <v>0</v>
      </c>
      <c r="K117" s="82">
        <v>0</v>
      </c>
    </row>
    <row r="118" spans="1:11">
      <c r="A118" s="40" t="s">
        <v>127</v>
      </c>
      <c r="B118" s="85">
        <v>9425000000</v>
      </c>
      <c r="C118" s="85">
        <v>11261404231.6</v>
      </c>
      <c r="D118" s="85">
        <v>1786872544.1200004</v>
      </c>
      <c r="E118" s="85">
        <v>9185011414.0200005</v>
      </c>
      <c r="F118" s="85">
        <f t="shared" si="7"/>
        <v>2076392817.5799999</v>
      </c>
      <c r="G118" s="85">
        <v>1879398089.1600003</v>
      </c>
      <c r="H118" s="85">
        <v>8553053199.9800005</v>
      </c>
      <c r="I118" s="65">
        <f t="shared" si="8"/>
        <v>2708351031.6199999</v>
      </c>
      <c r="J118" s="86">
        <v>8512316875.4799967</v>
      </c>
      <c r="K118" s="87">
        <v>631958214.03999996</v>
      </c>
    </row>
    <row r="119" spans="1:11">
      <c r="A119" s="45" t="s">
        <v>128</v>
      </c>
      <c r="B119" s="85">
        <v>0</v>
      </c>
      <c r="C119" s="85">
        <v>0</v>
      </c>
      <c r="D119" s="85">
        <v>0</v>
      </c>
      <c r="E119" s="85">
        <v>0</v>
      </c>
      <c r="F119" s="85">
        <f t="shared" si="7"/>
        <v>0</v>
      </c>
      <c r="G119" s="85">
        <v>0</v>
      </c>
      <c r="H119" s="85">
        <v>0</v>
      </c>
      <c r="I119" s="85">
        <f t="shared" si="8"/>
        <v>0</v>
      </c>
      <c r="J119" s="86">
        <v>0</v>
      </c>
      <c r="K119" s="87">
        <v>0</v>
      </c>
    </row>
    <row r="120" spans="1:11">
      <c r="A120" s="40" t="s">
        <v>129</v>
      </c>
      <c r="B120" s="85">
        <v>9425000000</v>
      </c>
      <c r="C120" s="85">
        <v>11261404231.6</v>
      </c>
      <c r="D120" s="85">
        <v>1786872544.1200004</v>
      </c>
      <c r="E120" s="85">
        <v>9185011414.0200005</v>
      </c>
      <c r="F120" s="85">
        <f t="shared" si="7"/>
        <v>2076392817.5799999</v>
      </c>
      <c r="G120" s="85">
        <v>1879398089.1600003</v>
      </c>
      <c r="H120" s="85">
        <v>8553053199.9800005</v>
      </c>
      <c r="I120" s="65">
        <f t="shared" si="8"/>
        <v>2708351031.6199999</v>
      </c>
      <c r="J120" s="86">
        <v>8512316875.4799967</v>
      </c>
      <c r="K120" s="87">
        <v>631958214.03999996</v>
      </c>
    </row>
    <row r="121" spans="1:11">
      <c r="A121" s="45" t="s">
        <v>130</v>
      </c>
      <c r="B121" s="85">
        <v>0</v>
      </c>
      <c r="C121" s="85">
        <v>0</v>
      </c>
      <c r="D121" s="85">
        <v>0</v>
      </c>
      <c r="E121" s="85">
        <v>131596389.13000107</v>
      </c>
      <c r="F121" s="85"/>
      <c r="G121" s="85">
        <v>0</v>
      </c>
      <c r="H121" s="88">
        <v>0</v>
      </c>
      <c r="I121" s="85"/>
      <c r="J121" s="86">
        <v>0</v>
      </c>
      <c r="K121" s="87">
        <v>0</v>
      </c>
    </row>
    <row r="122" spans="1:11">
      <c r="A122" s="47" t="s">
        <v>131</v>
      </c>
      <c r="B122" s="89">
        <v>9425000000</v>
      </c>
      <c r="C122" s="89">
        <v>11261404231.6</v>
      </c>
      <c r="D122" s="89">
        <v>1786872544.1200004</v>
      </c>
      <c r="E122" s="89">
        <v>9316607803.1500015</v>
      </c>
      <c r="F122" s="89"/>
      <c r="G122" s="89">
        <v>1879398089.1600003</v>
      </c>
      <c r="H122" s="89">
        <v>8553053199.9800005</v>
      </c>
      <c r="I122" s="90"/>
      <c r="J122" s="91">
        <v>8512316875.4799967</v>
      </c>
      <c r="K122" s="92">
        <v>763554603.17000103</v>
      </c>
    </row>
    <row r="123" spans="1:11">
      <c r="A123" s="47" t="s">
        <v>132</v>
      </c>
      <c r="B123" s="89">
        <v>0</v>
      </c>
      <c r="C123" s="89">
        <v>0</v>
      </c>
      <c r="D123" s="89">
        <v>0</v>
      </c>
      <c r="E123" s="89">
        <v>0</v>
      </c>
      <c r="F123" s="89">
        <f>C123-E123</f>
        <v>0</v>
      </c>
      <c r="G123" s="89">
        <v>0</v>
      </c>
      <c r="H123" s="89">
        <v>0</v>
      </c>
      <c r="I123" s="89">
        <f>C123-H123</f>
        <v>0</v>
      </c>
      <c r="J123" s="91">
        <v>0</v>
      </c>
      <c r="K123" s="92">
        <v>0</v>
      </c>
    </row>
    <row r="124" spans="1:11">
      <c r="A124" s="57" t="s">
        <v>133</v>
      </c>
      <c r="B124" s="59"/>
      <c r="C124" s="59"/>
      <c r="D124" s="59"/>
      <c r="E124" s="59"/>
      <c r="F124" s="59"/>
      <c r="G124" s="59"/>
      <c r="H124" s="59"/>
      <c r="I124" s="59"/>
      <c r="J124" s="59"/>
      <c r="K124" s="59"/>
    </row>
    <row r="125" spans="1:11">
      <c r="A125" s="57" t="s">
        <v>134</v>
      </c>
      <c r="B125" s="59"/>
      <c r="C125" s="59"/>
      <c r="D125" s="59"/>
      <c r="E125" s="59"/>
      <c r="F125" s="59"/>
      <c r="G125" s="59"/>
      <c r="H125" s="59"/>
      <c r="I125" s="59"/>
      <c r="J125" s="59"/>
      <c r="K125" s="59"/>
    </row>
    <row r="126" spans="1:11">
      <c r="A126" s="57" t="s">
        <v>135</v>
      </c>
      <c r="B126" s="59"/>
      <c r="C126" s="59"/>
      <c r="D126" s="59"/>
      <c r="E126" s="59"/>
      <c r="F126" s="59"/>
      <c r="G126" s="59"/>
      <c r="H126" s="59"/>
      <c r="I126" s="59"/>
      <c r="J126" s="59"/>
      <c r="K126" s="59"/>
    </row>
    <row r="127" spans="1:11">
      <c r="A127" s="904" t="str">
        <f>IF(A188="sim","1) O Superávit do RPPS está evidenciado na linha da RESERVA DO RPPS, não estando apresentado na  linha SUPERÁVIT (XIII), conforme Portaria  n° 389 - STN, de 14 de junho de 2018. Essa reserva, embora alocada orçamentariamente, não se confunde","1) O Superávit  do  RPPS está incluído  na linha  SUPERÁVIT (XIII), conforme Portaria n° 389 - STN, de 14 de junho de 2018. Segue discriminação abaixo:")</f>
        <v>1) O Superávit  do  RPPS está incluído  na linha  SUPERÁVIT (XIII), conforme Portaria n° 389 - STN, de 14 de junho de 2018. Segue discriminação abaixo:</v>
      </c>
      <c r="B127" s="904"/>
      <c r="C127" s="904"/>
      <c r="D127" s="904"/>
      <c r="E127" s="904"/>
      <c r="F127" s="904"/>
      <c r="G127" s="904"/>
      <c r="H127" s="904"/>
      <c r="I127" s="904"/>
      <c r="J127" s="904"/>
      <c r="K127" s="904"/>
    </row>
    <row r="128" spans="1:11">
      <c r="A128" s="904" t="s">
        <v>136</v>
      </c>
      <c r="B128" s="904"/>
      <c r="C128" s="904"/>
      <c r="D128" s="904"/>
      <c r="E128" s="904"/>
      <c r="F128" s="904"/>
      <c r="G128" s="904"/>
      <c r="H128" s="904"/>
      <c r="I128" s="904"/>
      <c r="J128" s="904"/>
      <c r="K128" s="904"/>
    </row>
    <row r="129" spans="1:11">
      <c r="A129" s="904" t="str">
        <f>IF(A188="sim"," do superávit do RPPS visa padronizar com o entendimento adotado pelo Tribunal de Contas do Estado do Paraná.","")</f>
        <v/>
      </c>
      <c r="B129" s="904"/>
      <c r="C129" s="904"/>
      <c r="D129" s="904"/>
      <c r="E129" s="904"/>
      <c r="F129" s="904"/>
      <c r="G129" s="904"/>
      <c r="H129" s="904"/>
      <c r="I129" s="904"/>
      <c r="J129" s="904"/>
      <c r="K129" s="904"/>
    </row>
    <row r="130" spans="1:11" ht="19.5">
      <c r="A130" s="93"/>
      <c r="B130" s="93"/>
      <c r="C130" s="94" t="s">
        <v>137</v>
      </c>
      <c r="D130" s="95" t="s">
        <v>96</v>
      </c>
      <c r="E130" s="96"/>
      <c r="F130" s="96"/>
      <c r="G130" s="96"/>
      <c r="H130" s="96"/>
      <c r="I130" s="96"/>
      <c r="J130" s="96"/>
      <c r="K130" s="96"/>
    </row>
    <row r="131" spans="1:11">
      <c r="A131" s="97" t="str">
        <f>IF(C131&lt;0,"Déficit/Superávit do período","Superávit do período")</f>
        <v>Superávit do período</v>
      </c>
      <c r="B131" s="97"/>
      <c r="C131" s="97">
        <v>131596389.13000107</v>
      </c>
      <c r="D131" s="98">
        <f>H121</f>
        <v>0</v>
      </c>
      <c r="E131" s="96"/>
      <c r="F131" s="96"/>
      <c r="G131" s="96"/>
      <c r="H131" s="96"/>
      <c r="I131" s="96"/>
      <c r="J131" s="96"/>
      <c r="K131" s="96"/>
    </row>
    <row r="132" spans="1:11">
      <c r="A132" s="99" t="str">
        <f>IF(C132&lt;0,"Déficit do RPPS","Superávit do RPPS")</f>
        <v>Superávit do RPPS</v>
      </c>
      <c r="B132" s="96"/>
      <c r="C132" s="96">
        <v>39794458.340000629</v>
      </c>
      <c r="D132" s="100">
        <f>H189</f>
        <v>0</v>
      </c>
      <c r="E132" s="96"/>
      <c r="F132" s="96"/>
      <c r="G132" s="96"/>
      <c r="H132" s="96"/>
      <c r="I132" s="96"/>
      <c r="J132" s="96"/>
      <c r="K132" s="96"/>
    </row>
    <row r="133" spans="1:11">
      <c r="A133" s="99" t="s">
        <v>138</v>
      </c>
      <c r="B133" s="96"/>
      <c r="C133" s="101">
        <v>91801930.790000439</v>
      </c>
      <c r="D133" s="100">
        <f>D131-D132</f>
        <v>0</v>
      </c>
      <c r="E133" s="96"/>
      <c r="F133" s="96"/>
      <c r="G133" s="96"/>
      <c r="H133" s="96"/>
      <c r="I133" s="96"/>
      <c r="J133" s="96"/>
      <c r="K133" s="96"/>
    </row>
    <row r="134" spans="1:11">
      <c r="A134" s="96"/>
      <c r="B134" s="96"/>
      <c r="C134" s="96"/>
      <c r="D134" s="96"/>
      <c r="E134" s="96"/>
      <c r="F134" s="96"/>
      <c r="G134" s="96"/>
      <c r="H134" s="96"/>
      <c r="I134" s="96"/>
      <c r="J134" s="96"/>
      <c r="K134" s="96"/>
    </row>
    <row r="135" spans="1:11">
      <c r="A135" s="905" t="s">
        <v>139</v>
      </c>
      <c r="B135" s="905"/>
      <c r="C135" s="905"/>
      <c r="D135" s="113">
        <v>1096228322.98</v>
      </c>
      <c r="E135" s="905" t="s">
        <v>140</v>
      </c>
      <c r="F135" s="905"/>
      <c r="G135" s="905"/>
      <c r="H135" s="905"/>
      <c r="I135" s="113">
        <v>848945512.96999979</v>
      </c>
      <c r="J135" s="102" t="s">
        <v>141</v>
      </c>
    </row>
    <row r="136" spans="1:11">
      <c r="A136" s="906" t="s">
        <v>142</v>
      </c>
      <c r="B136" s="906"/>
      <c r="C136" s="906"/>
      <c r="D136" s="906"/>
      <c r="E136" s="906"/>
      <c r="F136" s="906"/>
      <c r="G136" s="906"/>
      <c r="H136" s="906"/>
      <c r="I136" s="906"/>
      <c r="J136" s="906"/>
      <c r="K136" s="103"/>
    </row>
    <row r="137" spans="1:11">
      <c r="B137" s="2"/>
      <c r="C137" s="59"/>
      <c r="D137" s="59"/>
      <c r="E137" s="59"/>
      <c r="F137" s="59"/>
      <c r="G137" s="59"/>
      <c r="H137" s="59"/>
      <c r="I137" s="59"/>
      <c r="J137" s="59"/>
      <c r="K137" s="59"/>
    </row>
    <row r="138" spans="1:11">
      <c r="A138" s="896" t="s">
        <v>143</v>
      </c>
      <c r="B138" s="896"/>
      <c r="C138" s="896"/>
      <c r="D138" s="59"/>
      <c r="E138" s="59"/>
      <c r="F138" s="59"/>
      <c r="G138" s="59"/>
      <c r="H138" s="59"/>
      <c r="I138" s="59"/>
      <c r="J138" s="59"/>
      <c r="K138" s="59"/>
    </row>
    <row r="139" spans="1:11">
      <c r="A139" s="104"/>
      <c r="B139" s="105" t="s">
        <v>144</v>
      </c>
      <c r="C139" s="106" t="s">
        <v>145</v>
      </c>
      <c r="D139" s="59"/>
      <c r="E139" s="59"/>
      <c r="F139" s="59"/>
      <c r="G139" s="59"/>
      <c r="H139" s="59"/>
      <c r="I139" s="59"/>
      <c r="J139" s="59"/>
      <c r="K139" s="59"/>
    </row>
    <row r="140" spans="1:11">
      <c r="A140" s="2" t="s">
        <v>146</v>
      </c>
      <c r="B140" s="3">
        <v>10165175908.619999</v>
      </c>
      <c r="C140" s="3">
        <v>9316607803.1500015</v>
      </c>
      <c r="D140" s="59"/>
      <c r="E140" s="59"/>
      <c r="F140" s="59"/>
      <c r="G140" s="59"/>
      <c r="H140" s="59"/>
      <c r="I140" s="59"/>
      <c r="J140" s="59"/>
      <c r="K140" s="59"/>
    </row>
    <row r="141" spans="1:11">
      <c r="B141" s="2"/>
      <c r="C141" s="59"/>
      <c r="D141" s="59"/>
      <c r="E141" s="59"/>
      <c r="F141" s="59"/>
      <c r="G141" s="59"/>
      <c r="H141" s="59"/>
      <c r="I141" s="59"/>
      <c r="J141" s="59"/>
      <c r="K141" s="59"/>
    </row>
    <row r="142" spans="1:11">
      <c r="A142" s="104"/>
      <c r="B142" s="105" t="s">
        <v>147</v>
      </c>
      <c r="C142" s="106" t="s">
        <v>148</v>
      </c>
      <c r="D142" s="59"/>
      <c r="E142" s="59"/>
      <c r="F142" s="59"/>
      <c r="G142" s="59"/>
      <c r="H142" s="59"/>
      <c r="I142" s="59"/>
      <c r="J142" s="59"/>
      <c r="K142" s="59"/>
    </row>
    <row r="143" spans="1:11">
      <c r="A143" s="2" t="s">
        <v>149</v>
      </c>
      <c r="B143" s="3">
        <v>11261404231.6</v>
      </c>
      <c r="C143" s="107">
        <v>9185011414.0200005</v>
      </c>
      <c r="D143" s="59"/>
      <c r="E143" s="59"/>
      <c r="F143" s="59"/>
      <c r="G143" s="59"/>
      <c r="H143" s="59"/>
      <c r="I143" s="59"/>
      <c r="J143" s="59"/>
      <c r="K143" s="59"/>
    </row>
    <row r="144" spans="1:11">
      <c r="B144" s="2"/>
      <c r="D144" s="59"/>
      <c r="E144" s="59"/>
      <c r="F144" s="59"/>
      <c r="G144" s="59"/>
      <c r="H144" s="59"/>
      <c r="I144" s="59"/>
      <c r="J144" s="59"/>
      <c r="K144" s="59"/>
    </row>
    <row r="145" spans="1:11">
      <c r="A145" s="37" t="s">
        <v>150</v>
      </c>
      <c r="B145" s="3">
        <v>-1096228322.9800014</v>
      </c>
      <c r="C145" s="3">
        <v>131596389.13000107</v>
      </c>
      <c r="D145" s="59"/>
      <c r="E145" s="59"/>
      <c r="F145" s="59"/>
      <c r="G145" s="59"/>
      <c r="H145" s="59"/>
      <c r="I145" s="59"/>
      <c r="J145" s="59"/>
      <c r="K145" s="59"/>
    </row>
    <row r="146" spans="1:11">
      <c r="A146" s="2" t="s">
        <v>151</v>
      </c>
      <c r="B146" s="3">
        <v>1096228322.98</v>
      </c>
      <c r="C146" s="107">
        <v>848945512.96999979</v>
      </c>
      <c r="D146" s="59"/>
      <c r="E146" s="59"/>
      <c r="F146" s="59"/>
      <c r="G146" s="59"/>
      <c r="H146" s="59"/>
      <c r="I146" s="59"/>
      <c r="J146" s="59"/>
      <c r="K146" s="59"/>
    </row>
    <row r="147" spans="1:11">
      <c r="A147" s="108" t="s">
        <v>152</v>
      </c>
      <c r="B147" s="109">
        <v>0</v>
      </c>
      <c r="C147" s="109">
        <v>980541902.10000086</v>
      </c>
      <c r="D147" s="59"/>
      <c r="E147" s="59"/>
      <c r="F147" s="59"/>
      <c r="G147" s="59"/>
      <c r="H147" s="59"/>
      <c r="I147" s="59"/>
      <c r="J147" s="59"/>
      <c r="K147" s="59"/>
    </row>
    <row r="148" spans="1:11">
      <c r="B148" s="28"/>
      <c r="C148" s="60"/>
      <c r="D148" s="59"/>
      <c r="E148" s="59"/>
      <c r="F148" s="59"/>
      <c r="G148" s="59"/>
      <c r="H148" s="59"/>
      <c r="I148" s="59"/>
      <c r="J148" s="59"/>
      <c r="K148" s="59"/>
    </row>
    <row r="149" spans="1:11">
      <c r="A149" s="2" t="s">
        <v>153</v>
      </c>
      <c r="B149" s="28"/>
      <c r="C149" s="60"/>
      <c r="D149" s="59"/>
      <c r="E149" s="59"/>
      <c r="F149" s="59"/>
      <c r="G149" s="59"/>
      <c r="H149" s="59"/>
      <c r="I149" s="59"/>
      <c r="J149" s="59"/>
      <c r="K149" s="59"/>
    </row>
    <row r="150" spans="1:11">
      <c r="B150" s="28"/>
      <c r="C150" s="60"/>
      <c r="D150" s="59"/>
      <c r="E150" s="59"/>
      <c r="F150" s="59"/>
      <c r="G150" s="59"/>
      <c r="H150" s="59"/>
      <c r="I150" s="59"/>
      <c r="J150" s="59"/>
      <c r="K150" s="59"/>
    </row>
    <row r="151" spans="1:11">
      <c r="A151" s="897" t="s">
        <v>154</v>
      </c>
      <c r="B151" s="897"/>
      <c r="C151" s="897"/>
      <c r="D151" s="897"/>
      <c r="E151" s="897"/>
      <c r="F151" s="897"/>
      <c r="G151" s="897"/>
      <c r="H151" s="897"/>
      <c r="I151" s="897"/>
      <c r="J151" s="897"/>
      <c r="K151" s="897"/>
    </row>
    <row r="152" spans="1:11">
      <c r="B152" s="28"/>
      <c r="C152" s="60"/>
      <c r="D152" s="59"/>
      <c r="E152" s="59"/>
      <c r="F152" s="59"/>
      <c r="G152" s="59"/>
      <c r="H152" s="59"/>
      <c r="I152" s="59"/>
      <c r="J152" s="59"/>
      <c r="K152" s="59"/>
    </row>
    <row r="153" spans="1:11">
      <c r="A153" s="897" t="s">
        <v>155</v>
      </c>
      <c r="B153" s="897"/>
      <c r="C153" s="897"/>
      <c r="D153" s="897"/>
      <c r="E153" s="897"/>
      <c r="F153" s="897"/>
      <c r="G153" s="897"/>
      <c r="H153" s="897"/>
      <c r="I153" s="897"/>
      <c r="J153" s="897"/>
      <c r="K153" s="897"/>
    </row>
    <row r="154" spans="1:11">
      <c r="B154" s="110"/>
      <c r="D154" s="111"/>
      <c r="F154" s="60"/>
      <c r="H154" s="60"/>
      <c r="K154" s="112"/>
    </row>
    <row r="155" spans="1:11">
      <c r="A155" s="2" t="s">
        <v>1130</v>
      </c>
      <c r="B155" s="2"/>
      <c r="D155" s="60"/>
    </row>
    <row r="156" spans="1:11">
      <c r="A156" s="2" t="s">
        <v>1131</v>
      </c>
      <c r="B156" s="2"/>
    </row>
    <row r="157" spans="1:11">
      <c r="A157" s="2" t="s">
        <v>1132</v>
      </c>
      <c r="B157" s="2"/>
    </row>
    <row r="158" spans="1:11">
      <c r="A158" s="2" t="s">
        <v>1133</v>
      </c>
      <c r="B158" s="2"/>
      <c r="D158" s="111"/>
    </row>
  </sheetData>
  <mergeCells count="28">
    <mergeCell ref="H8:H9"/>
    <mergeCell ref="A1:H1"/>
    <mergeCell ref="A2:H2"/>
    <mergeCell ref="A3:H3"/>
    <mergeCell ref="A4:H4"/>
    <mergeCell ref="A5:H5"/>
    <mergeCell ref="A6:H6"/>
    <mergeCell ref="C96:C97"/>
    <mergeCell ref="D96:E96"/>
    <mergeCell ref="B8:B10"/>
    <mergeCell ref="C8:C9"/>
    <mergeCell ref="D8:G8"/>
    <mergeCell ref="A138:C138"/>
    <mergeCell ref="A151:K151"/>
    <mergeCell ref="A153:K153"/>
    <mergeCell ref="A8:A10"/>
    <mergeCell ref="F96:F97"/>
    <mergeCell ref="G96:H96"/>
    <mergeCell ref="I96:I97"/>
    <mergeCell ref="K96:K97"/>
    <mergeCell ref="A127:K127"/>
    <mergeCell ref="A128:K128"/>
    <mergeCell ref="A129:K129"/>
    <mergeCell ref="A135:C135"/>
    <mergeCell ref="E135:H135"/>
    <mergeCell ref="A136:J136"/>
    <mergeCell ref="A96:A98"/>
    <mergeCell ref="B96:B97"/>
  </mergeCells>
  <conditionalFormatting sqref="B77:D77">
    <cfRule type="expression" dxfId="7" priority="8" stopIfTrue="1">
      <formula>B77&lt;&gt;SUM(B78:B82)</formula>
    </cfRule>
  </conditionalFormatting>
  <conditionalFormatting sqref="F77">
    <cfRule type="expression" dxfId="6" priority="4" stopIfTrue="1">
      <formula>F77&lt;&gt;SUM(F78:F82)</formula>
    </cfRule>
  </conditionalFormatting>
  <conditionalFormatting sqref="C111:J111">
    <cfRule type="expression" dxfId="5" priority="1" stopIfTrue="1">
      <formula>C111&lt;&gt;SUM(C112:C116)</formula>
    </cfRule>
  </conditionalFormatting>
  <conditionalFormatting sqref="B111">
    <cfRule type="expression" dxfId="4" priority="2" stopIfTrue="1">
      <formula>B111&lt;&gt;SUM(B112:B116)</formula>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04D7-BFA9-48E8-A0A5-5C7A16F170A7}">
  <dimension ref="A1:H50"/>
  <sheetViews>
    <sheetView workbookViewId="0">
      <selection activeCell="H7" sqref="H7"/>
    </sheetView>
  </sheetViews>
  <sheetFormatPr defaultRowHeight="11.25"/>
  <cols>
    <col min="1" max="1" width="44.5703125" style="2" customWidth="1"/>
    <col min="2" max="7" width="16" style="2" customWidth="1"/>
    <col min="8" max="8" width="14.7109375" style="2" customWidth="1"/>
    <col min="9" max="16384" width="9.140625" style="2"/>
  </cols>
  <sheetData>
    <row r="1" spans="1:8">
      <c r="A1" s="914" t="s">
        <v>0</v>
      </c>
      <c r="B1" s="914"/>
      <c r="C1" s="914"/>
      <c r="D1" s="914"/>
      <c r="E1" s="914"/>
      <c r="F1" s="914"/>
      <c r="G1" s="914"/>
      <c r="H1" s="914"/>
    </row>
    <row r="2" spans="1:8">
      <c r="A2" s="915" t="s">
        <v>1</v>
      </c>
      <c r="B2" s="915"/>
      <c r="C2" s="915"/>
      <c r="D2" s="915"/>
      <c r="E2" s="915"/>
      <c r="F2" s="915"/>
      <c r="G2" s="915"/>
      <c r="H2" s="915"/>
    </row>
    <row r="3" spans="1:8">
      <c r="A3" s="914" t="s">
        <v>852</v>
      </c>
      <c r="B3" s="914"/>
      <c r="C3" s="914"/>
      <c r="D3" s="914"/>
      <c r="E3" s="914"/>
      <c r="F3" s="914"/>
      <c r="G3" s="914"/>
      <c r="H3" s="914"/>
    </row>
    <row r="4" spans="1:8">
      <c r="A4" s="915" t="s">
        <v>477</v>
      </c>
      <c r="B4" s="915"/>
      <c r="C4" s="915"/>
      <c r="D4" s="915"/>
      <c r="E4" s="915"/>
      <c r="F4" s="915"/>
      <c r="G4" s="915"/>
      <c r="H4" s="915"/>
    </row>
    <row r="5" spans="1:8">
      <c r="A5" s="915" t="s">
        <v>1129</v>
      </c>
      <c r="B5" s="915"/>
      <c r="C5" s="915"/>
      <c r="D5" s="915"/>
      <c r="E5" s="915"/>
      <c r="F5" s="915"/>
      <c r="G5" s="915"/>
      <c r="H5" s="915"/>
    </row>
    <row r="6" spans="1:8">
      <c r="A6" s="1"/>
      <c r="B6" s="1"/>
      <c r="C6" s="1"/>
      <c r="D6" s="1"/>
      <c r="E6" s="1"/>
      <c r="F6" s="1"/>
      <c r="G6" s="1"/>
      <c r="H6" s="1"/>
    </row>
    <row r="7" spans="1:8">
      <c r="A7" s="2" t="s">
        <v>853</v>
      </c>
      <c r="H7" s="5">
        <v>1</v>
      </c>
    </row>
    <row r="8" spans="1:8" s="57" customFormat="1">
      <c r="A8" s="115" t="s">
        <v>854</v>
      </c>
      <c r="B8" s="1013" t="s">
        <v>481</v>
      </c>
      <c r="C8" s="1014"/>
      <c r="D8" s="1013" t="s">
        <v>8</v>
      </c>
      <c r="E8" s="1014"/>
      <c r="F8" s="1015"/>
      <c r="G8" s="1013" t="s">
        <v>9</v>
      </c>
      <c r="H8" s="1014"/>
    </row>
    <row r="9" spans="1:8" s="57" customFormat="1">
      <c r="A9" s="117"/>
      <c r="B9" s="1016" t="s">
        <v>539</v>
      </c>
      <c r="C9" s="1096"/>
      <c r="D9" s="1016" t="s">
        <v>540</v>
      </c>
      <c r="E9" s="1096"/>
      <c r="F9" s="1071"/>
      <c r="G9" s="1016" t="s">
        <v>855</v>
      </c>
      <c r="H9" s="1096"/>
    </row>
    <row r="10" spans="1:8">
      <c r="A10" s="512"/>
      <c r="B10" s="681"/>
      <c r="C10" s="682"/>
      <c r="D10" s="512"/>
      <c r="E10" s="512"/>
      <c r="F10" s="172"/>
      <c r="G10" s="331"/>
      <c r="H10" s="683"/>
    </row>
    <row r="11" spans="1:8">
      <c r="A11" s="2" t="s">
        <v>856</v>
      </c>
      <c r="B11" s="684"/>
      <c r="C11" s="685">
        <v>0</v>
      </c>
      <c r="D11" s="62"/>
      <c r="E11" s="62"/>
      <c r="F11" s="685">
        <v>10844907.390000001</v>
      </c>
      <c r="G11" s="684"/>
      <c r="H11" s="62">
        <f>C11-F11</f>
        <v>-10844907.390000001</v>
      </c>
    </row>
    <row r="12" spans="1:8" hidden="1">
      <c r="A12" s="209" t="s">
        <v>857</v>
      </c>
      <c r="B12" s="684"/>
      <c r="C12" s="685">
        <f>C13+C14</f>
        <v>0</v>
      </c>
      <c r="D12" s="62"/>
      <c r="E12" s="62"/>
      <c r="F12" s="685">
        <v>10540986.17</v>
      </c>
      <c r="G12" s="684"/>
      <c r="H12" s="62">
        <f>H13+H14</f>
        <v>-10540986.17</v>
      </c>
    </row>
    <row r="13" spans="1:8">
      <c r="A13" s="209" t="s">
        <v>858</v>
      </c>
      <c r="B13" s="684"/>
      <c r="C13" s="685">
        <v>0</v>
      </c>
      <c r="D13" s="62"/>
      <c r="E13" s="62"/>
      <c r="F13" s="685">
        <v>199471</v>
      </c>
      <c r="G13" s="684"/>
      <c r="H13" s="62">
        <f>C13-F13</f>
        <v>-199471</v>
      </c>
    </row>
    <row r="14" spans="1:8">
      <c r="A14" s="209" t="s">
        <v>859</v>
      </c>
      <c r="B14" s="684"/>
      <c r="C14" s="685">
        <v>0</v>
      </c>
      <c r="D14" s="62"/>
      <c r="E14" s="62"/>
      <c r="F14" s="685">
        <v>10341515.17</v>
      </c>
      <c r="G14" s="684"/>
      <c r="H14" s="62">
        <f>C14-F14</f>
        <v>-10341515.17</v>
      </c>
    </row>
    <row r="15" spans="1:8">
      <c r="A15" s="209" t="s">
        <v>860</v>
      </c>
      <c r="B15" s="684"/>
      <c r="C15" s="685">
        <v>0</v>
      </c>
      <c r="D15" s="62"/>
      <c r="E15" s="62"/>
      <c r="F15" s="685">
        <v>0</v>
      </c>
      <c r="G15" s="684"/>
      <c r="H15" s="62"/>
    </row>
    <row r="16" spans="1:8">
      <c r="A16" s="686" t="s">
        <v>861</v>
      </c>
      <c r="B16" s="684"/>
      <c r="C16" s="685">
        <v>0</v>
      </c>
      <c r="D16" s="62"/>
      <c r="E16" s="62"/>
      <c r="F16" s="685">
        <v>303921.22000000003</v>
      </c>
      <c r="G16" s="684"/>
      <c r="H16" s="62">
        <f>C16-F16</f>
        <v>-303921.22000000003</v>
      </c>
    </row>
    <row r="17" spans="1:8">
      <c r="A17" s="103"/>
      <c r="B17" s="687"/>
      <c r="C17" s="688"/>
      <c r="D17" s="689"/>
      <c r="E17" s="689"/>
      <c r="F17" s="688"/>
      <c r="G17" s="687"/>
      <c r="H17" s="689"/>
    </row>
    <row r="18" spans="1:8" hidden="1">
      <c r="A18" s="530"/>
      <c r="B18" s="690"/>
      <c r="C18" s="691"/>
      <c r="D18" s="156"/>
      <c r="E18" s="156"/>
      <c r="F18" s="692"/>
      <c r="G18" s="693"/>
      <c r="H18" s="694"/>
    </row>
    <row r="19" spans="1:8">
      <c r="A19" s="166" t="s">
        <v>862</v>
      </c>
      <c r="B19" s="91"/>
      <c r="C19" s="695">
        <f>SUM(C13:C18)</f>
        <v>0</v>
      </c>
      <c r="D19" s="696"/>
      <c r="E19" s="696"/>
      <c r="F19" s="695">
        <f>SUM(F13:F18)</f>
        <v>10844907.390000001</v>
      </c>
      <c r="G19" s="91"/>
      <c r="H19" s="696">
        <f>SUM(H13:H18)</f>
        <v>-10844907.390000001</v>
      </c>
    </row>
    <row r="20" spans="1:8">
      <c r="B20" s="158"/>
      <c r="C20" s="158"/>
      <c r="D20" s="158"/>
      <c r="E20" s="158"/>
      <c r="F20" s="158"/>
      <c r="G20" s="158"/>
      <c r="H20" s="158"/>
    </row>
    <row r="21" spans="1:8">
      <c r="A21" s="115"/>
      <c r="B21" s="1133" t="s">
        <v>100</v>
      </c>
      <c r="C21" s="1013" t="s">
        <v>101</v>
      </c>
      <c r="D21" s="1133" t="s">
        <v>103</v>
      </c>
      <c r="E21" s="1013" t="s">
        <v>105</v>
      </c>
      <c r="F21" s="1133" t="s">
        <v>863</v>
      </c>
      <c r="G21" s="1133" t="s">
        <v>864</v>
      </c>
      <c r="H21" s="1014" t="s">
        <v>865</v>
      </c>
    </row>
    <row r="22" spans="1:8">
      <c r="A22" s="1070" t="s">
        <v>866</v>
      </c>
      <c r="B22" s="1134"/>
      <c r="C22" s="1135"/>
      <c r="D22" s="1134"/>
      <c r="E22" s="1135"/>
      <c r="F22" s="1134"/>
      <c r="G22" s="1134"/>
      <c r="H22" s="1136"/>
    </row>
    <row r="23" spans="1:8">
      <c r="A23" s="1070"/>
      <c r="B23" s="1134"/>
      <c r="C23" s="1135"/>
      <c r="D23" s="1134"/>
      <c r="E23" s="1135"/>
      <c r="F23" s="1134"/>
      <c r="G23" s="1134"/>
      <c r="H23" s="1136"/>
    </row>
    <row r="24" spans="1:8">
      <c r="A24" s="117"/>
      <c r="B24" s="634" t="s">
        <v>705</v>
      </c>
      <c r="C24" s="697" t="s">
        <v>706</v>
      </c>
      <c r="D24" s="634"/>
      <c r="E24" s="634" t="s">
        <v>867</v>
      </c>
      <c r="F24" s="634"/>
      <c r="G24" s="634" t="s">
        <v>708</v>
      </c>
      <c r="H24" s="698" t="s">
        <v>868</v>
      </c>
    </row>
    <row r="25" spans="1:8">
      <c r="A25" s="172" t="s">
        <v>869</v>
      </c>
      <c r="B25" s="699">
        <v>2543856.84</v>
      </c>
      <c r="C25" s="699">
        <v>2532917.0999999996</v>
      </c>
      <c r="D25" s="699">
        <v>2512764.7999999998</v>
      </c>
      <c r="E25" s="699">
        <v>2512764.7999999998</v>
      </c>
      <c r="F25" s="699">
        <v>20152.299999999814</v>
      </c>
      <c r="G25" s="699">
        <v>509698</v>
      </c>
      <c r="H25" s="382">
        <v>10939.740000000224</v>
      </c>
    </row>
    <row r="26" spans="1:8">
      <c r="A26" s="68" t="s">
        <v>870</v>
      </c>
      <c r="B26" s="700">
        <v>2543856.84</v>
      </c>
      <c r="C26" s="700">
        <v>2532917.0999999996</v>
      </c>
      <c r="D26" s="700">
        <v>2512764.7999999998</v>
      </c>
      <c r="E26" s="700">
        <v>2512764.7999999998</v>
      </c>
      <c r="F26" s="700">
        <v>20152.299999999814</v>
      </c>
      <c r="G26" s="687">
        <v>509698</v>
      </c>
      <c r="H26" s="687">
        <v>10939.740000000224</v>
      </c>
    </row>
    <row r="27" spans="1:8">
      <c r="A27" s="68" t="s">
        <v>871</v>
      </c>
      <c r="B27" s="700">
        <v>0</v>
      </c>
      <c r="C27" s="700">
        <v>0</v>
      </c>
      <c r="D27" s="700">
        <v>0</v>
      </c>
      <c r="E27" s="700">
        <v>0</v>
      </c>
      <c r="F27" s="700">
        <v>0</v>
      </c>
      <c r="G27" s="687">
        <v>0</v>
      </c>
      <c r="H27" s="687">
        <v>0</v>
      </c>
    </row>
    <row r="28" spans="1:8">
      <c r="A28" s="68" t="s">
        <v>872</v>
      </c>
      <c r="B28" s="700">
        <v>0</v>
      </c>
      <c r="C28" s="700">
        <v>0</v>
      </c>
      <c r="D28" s="700">
        <v>0</v>
      </c>
      <c r="E28" s="700">
        <v>0</v>
      </c>
      <c r="F28" s="700">
        <v>0</v>
      </c>
      <c r="G28" s="687">
        <v>0</v>
      </c>
      <c r="H28" s="684">
        <v>0</v>
      </c>
    </row>
    <row r="29" spans="1:8">
      <c r="A29" s="38" t="s">
        <v>873</v>
      </c>
      <c r="B29" s="80">
        <v>2625459.59</v>
      </c>
      <c r="C29" s="80">
        <v>2625459.59</v>
      </c>
      <c r="D29" s="80">
        <v>2625459.59</v>
      </c>
      <c r="E29" s="80">
        <v>2625459.59</v>
      </c>
      <c r="F29" s="80">
        <v>0</v>
      </c>
      <c r="G29" s="80">
        <v>0</v>
      </c>
      <c r="H29" s="684">
        <v>0</v>
      </c>
    </row>
    <row r="30" spans="1:8" hidden="1">
      <c r="A30" s="68" t="s">
        <v>874</v>
      </c>
      <c r="B30" s="80">
        <v>0</v>
      </c>
      <c r="C30" s="80">
        <v>0</v>
      </c>
      <c r="D30" s="80">
        <v>0</v>
      </c>
      <c r="E30" s="80">
        <v>0</v>
      </c>
      <c r="F30" s="80">
        <v>0</v>
      </c>
      <c r="G30" s="684">
        <v>0</v>
      </c>
      <c r="H30" s="684">
        <v>0</v>
      </c>
    </row>
    <row r="31" spans="1:8">
      <c r="A31" s="68" t="s">
        <v>875</v>
      </c>
      <c r="B31" s="80">
        <v>2625459.59</v>
      </c>
      <c r="C31" s="80">
        <v>2625459.59</v>
      </c>
      <c r="D31" s="80">
        <v>2625459.59</v>
      </c>
      <c r="E31" s="80">
        <v>2625459.59</v>
      </c>
      <c r="F31" s="80">
        <v>0</v>
      </c>
      <c r="G31" s="684">
        <v>0</v>
      </c>
      <c r="H31" s="684">
        <v>0</v>
      </c>
    </row>
    <row r="32" spans="1:8">
      <c r="A32" s="531"/>
      <c r="B32" s="701"/>
      <c r="C32" s="701"/>
      <c r="D32" s="701"/>
      <c r="E32" s="701"/>
      <c r="F32" s="702"/>
      <c r="G32" s="702"/>
      <c r="H32" s="702"/>
    </row>
    <row r="33" spans="1:8">
      <c r="A33" s="167" t="s">
        <v>862</v>
      </c>
      <c r="B33" s="89">
        <f>B29+B25</f>
        <v>5169316.43</v>
      </c>
      <c r="C33" s="89">
        <f t="shared" ref="C33:H33" si="0">C29+C25</f>
        <v>5158376.6899999995</v>
      </c>
      <c r="D33" s="89">
        <f t="shared" si="0"/>
        <v>5138224.3899999997</v>
      </c>
      <c r="E33" s="89">
        <f t="shared" si="0"/>
        <v>5138224.3899999997</v>
      </c>
      <c r="F33" s="89">
        <f t="shared" si="0"/>
        <v>20152.299999999814</v>
      </c>
      <c r="G33" s="89">
        <f t="shared" si="0"/>
        <v>509698</v>
      </c>
      <c r="H33" s="89">
        <f t="shared" si="0"/>
        <v>10939.740000000224</v>
      </c>
    </row>
    <row r="35" spans="1:8">
      <c r="A35" s="898" t="s">
        <v>876</v>
      </c>
      <c r="B35" s="1013" t="s">
        <v>877</v>
      </c>
      <c r="C35" s="1015"/>
      <c r="D35" s="1013" t="s">
        <v>878</v>
      </c>
      <c r="E35" s="1014"/>
      <c r="F35" s="1015"/>
      <c r="G35" s="1013" t="s">
        <v>879</v>
      </c>
      <c r="H35" s="1014"/>
    </row>
    <row r="36" spans="1:8">
      <c r="A36" s="1055"/>
      <c r="B36" s="1016" t="s">
        <v>880</v>
      </c>
      <c r="C36" s="1071"/>
      <c r="D36" s="1016" t="s">
        <v>881</v>
      </c>
      <c r="E36" s="1096"/>
      <c r="F36" s="1071"/>
      <c r="G36" s="1016" t="s">
        <v>882</v>
      </c>
      <c r="H36" s="1096"/>
    </row>
    <row r="37" spans="1:8">
      <c r="A37" s="1123" t="s">
        <v>571</v>
      </c>
      <c r="B37" s="1125">
        <v>16664077.629999999</v>
      </c>
      <c r="C37" s="1126">
        <v>0</v>
      </c>
      <c r="D37" s="703"/>
      <c r="E37" s="1129">
        <f>F19-E33-G33</f>
        <v>5196985.0000000009</v>
      </c>
      <c r="F37" s="704"/>
      <c r="G37" s="705"/>
      <c r="H37" s="1131">
        <f>B37+E37</f>
        <v>21861062.629999999</v>
      </c>
    </row>
    <row r="38" spans="1:8">
      <c r="A38" s="1124"/>
      <c r="B38" s="1127">
        <v>0</v>
      </c>
      <c r="C38" s="1128">
        <v>0</v>
      </c>
      <c r="D38" s="706"/>
      <c r="E38" s="1130"/>
      <c r="F38" s="707"/>
      <c r="G38" s="708"/>
      <c r="H38" s="1131"/>
    </row>
    <row r="39" spans="1:8">
      <c r="A39" s="492" t="s">
        <v>133</v>
      </c>
    </row>
    <row r="40" spans="1:8">
      <c r="A40" s="440" t="s">
        <v>792</v>
      </c>
    </row>
    <row r="41" spans="1:8">
      <c r="A41" s="440" t="s">
        <v>883</v>
      </c>
    </row>
    <row r="42" spans="1:8">
      <c r="A42" s="1095" t="s">
        <v>884</v>
      </c>
      <c r="B42" s="1095"/>
      <c r="C42" s="1095"/>
      <c r="D42" s="1095"/>
      <c r="E42" s="1095"/>
      <c r="F42" s="1095"/>
      <c r="G42" s="1095"/>
      <c r="H42" s="1095"/>
    </row>
    <row r="43" spans="1:8">
      <c r="A43" s="440" t="s">
        <v>885</v>
      </c>
      <c r="B43" s="440"/>
      <c r="C43" s="440"/>
      <c r="D43" s="440"/>
      <c r="E43" s="440"/>
      <c r="F43" s="440"/>
      <c r="G43" s="440"/>
      <c r="H43" s="440"/>
    </row>
    <row r="44" spans="1:8">
      <c r="A44" s="1132" t="s">
        <v>886</v>
      </c>
      <c r="B44" s="1132"/>
      <c r="C44" s="1132"/>
      <c r="D44" s="1132"/>
      <c r="E44" s="1132"/>
      <c r="F44" s="1132"/>
      <c r="G44" s="1132"/>
      <c r="H44" s="1132"/>
    </row>
    <row r="45" spans="1:8">
      <c r="A45" s="440"/>
    </row>
    <row r="46" spans="1:8">
      <c r="A46" s="440"/>
    </row>
    <row r="47" spans="1:8">
      <c r="A47" s="2" t="s">
        <v>1130</v>
      </c>
    </row>
    <row r="48" spans="1:8">
      <c r="A48" s="2" t="s">
        <v>1131</v>
      </c>
    </row>
    <row r="49" spans="1:1">
      <c r="A49" s="2" t="s">
        <v>1132</v>
      </c>
    </row>
    <row r="50" spans="1:1">
      <c r="A50" s="2" t="s">
        <v>1133</v>
      </c>
    </row>
  </sheetData>
  <mergeCells count="32">
    <mergeCell ref="B8:C8"/>
    <mergeCell ref="D8:F8"/>
    <mergeCell ref="G8:H8"/>
    <mergeCell ref="A1:H1"/>
    <mergeCell ref="A2:H2"/>
    <mergeCell ref="A3:H3"/>
    <mergeCell ref="A4:H4"/>
    <mergeCell ref="A5:H5"/>
    <mergeCell ref="B9:C9"/>
    <mergeCell ref="D9:F9"/>
    <mergeCell ref="G9:H9"/>
    <mergeCell ref="B21:B23"/>
    <mergeCell ref="C21:C23"/>
    <mergeCell ref="D21:D23"/>
    <mergeCell ref="E21:E23"/>
    <mergeCell ref="F21:F23"/>
    <mergeCell ref="G21:G23"/>
    <mergeCell ref="H21:H23"/>
    <mergeCell ref="A44:H44"/>
    <mergeCell ref="A22:A23"/>
    <mergeCell ref="A35:A36"/>
    <mergeCell ref="B35:C35"/>
    <mergeCell ref="D35:F35"/>
    <mergeCell ref="G35:H35"/>
    <mergeCell ref="B36:C36"/>
    <mergeCell ref="D36:F36"/>
    <mergeCell ref="G36:H36"/>
    <mergeCell ref="A37:A38"/>
    <mergeCell ref="B37:C38"/>
    <mergeCell ref="E37:E38"/>
    <mergeCell ref="H37:H38"/>
    <mergeCell ref="A42:H4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854E-3FEF-4F45-A924-F39993660765}">
  <dimension ref="A1:K167"/>
  <sheetViews>
    <sheetView workbookViewId="0">
      <selection sqref="A1:K1"/>
    </sheetView>
  </sheetViews>
  <sheetFormatPr defaultColWidth="6.85546875" defaultRowHeight="11.25"/>
  <cols>
    <col min="1" max="1" width="43.42578125" style="511" customWidth="1"/>
    <col min="2" max="2" width="17.85546875" style="511" customWidth="1"/>
    <col min="3" max="4" width="16.85546875" style="511" customWidth="1"/>
    <col min="5" max="7" width="16.85546875" style="710" customWidth="1"/>
    <col min="8" max="9" width="16.85546875" style="511" customWidth="1"/>
    <col min="10" max="11" width="16.85546875" style="710" customWidth="1"/>
    <col min="12" max="16384" width="6.85546875" style="511"/>
  </cols>
  <sheetData>
    <row r="1" spans="1:11" s="709" customFormat="1" ht="12" customHeight="1">
      <c r="A1" s="1192" t="s">
        <v>887</v>
      </c>
      <c r="B1" s="1192"/>
      <c r="C1" s="1192"/>
      <c r="D1" s="1192"/>
      <c r="E1" s="1192"/>
      <c r="F1" s="1192"/>
      <c r="G1" s="1192"/>
      <c r="H1" s="1192"/>
      <c r="I1" s="1192"/>
      <c r="J1" s="1192"/>
      <c r="K1" s="1192"/>
    </row>
    <row r="2" spans="1:11" s="709" customFormat="1" ht="12" customHeight="1">
      <c r="A2" s="1192" t="s">
        <v>1</v>
      </c>
      <c r="B2" s="1192"/>
      <c r="C2" s="1192"/>
      <c r="D2" s="1192"/>
      <c r="E2" s="1192"/>
      <c r="F2" s="1192"/>
      <c r="G2" s="1192"/>
      <c r="H2" s="1192"/>
      <c r="I2" s="1192"/>
      <c r="J2" s="1192"/>
      <c r="K2" s="1192"/>
    </row>
    <row r="3" spans="1:11" s="709" customFormat="1" ht="12" customHeight="1">
      <c r="A3" s="1193" t="s">
        <v>888</v>
      </c>
      <c r="B3" s="1193"/>
      <c r="C3" s="1193"/>
      <c r="D3" s="1193"/>
      <c r="E3" s="1193"/>
      <c r="F3" s="1193"/>
      <c r="G3" s="1193"/>
      <c r="H3" s="1193"/>
      <c r="I3" s="1193"/>
      <c r="J3" s="1193"/>
      <c r="K3" s="1193"/>
    </row>
    <row r="4" spans="1:11" s="709" customFormat="1" ht="12" customHeight="1">
      <c r="A4" s="1192" t="s">
        <v>3</v>
      </c>
      <c r="B4" s="1192"/>
      <c r="C4" s="1192"/>
      <c r="D4" s="1192"/>
      <c r="E4" s="1192"/>
      <c r="F4" s="1192"/>
      <c r="G4" s="1192"/>
      <c r="H4" s="1192"/>
      <c r="I4" s="1192"/>
      <c r="J4" s="1192"/>
      <c r="K4" s="1192"/>
    </row>
    <row r="5" spans="1:11" s="709" customFormat="1" ht="12" customHeight="1">
      <c r="A5" s="1192" t="s">
        <v>1129</v>
      </c>
      <c r="B5" s="1192"/>
      <c r="C5" s="1192"/>
      <c r="D5" s="1192"/>
      <c r="E5" s="1192"/>
      <c r="F5" s="1192"/>
      <c r="G5" s="1192"/>
      <c r="H5" s="1192"/>
      <c r="I5" s="1192"/>
      <c r="J5" s="1192"/>
      <c r="K5" s="1192"/>
    </row>
    <row r="6" spans="1:11" ht="11.25" customHeight="1">
      <c r="A6" s="1194"/>
      <c r="B6" s="1194"/>
      <c r="C6" s="1194"/>
      <c r="D6" s="1194"/>
      <c r="E6" s="1194"/>
      <c r="F6" s="1194"/>
      <c r="G6" s="1194"/>
    </row>
    <row r="7" spans="1:11" ht="12" customHeight="1">
      <c r="A7" s="440" t="s">
        <v>889</v>
      </c>
      <c r="B7" s="440"/>
      <c r="C7" s="711"/>
      <c r="D7" s="711"/>
      <c r="E7" s="712"/>
      <c r="F7" s="712"/>
      <c r="I7" s="713"/>
      <c r="J7" s="714"/>
      <c r="K7" s="5">
        <v>1</v>
      </c>
    </row>
    <row r="8" spans="1:11" ht="11.25" customHeight="1">
      <c r="A8" s="1014" t="s">
        <v>802</v>
      </c>
      <c r="B8" s="1014"/>
      <c r="C8" s="1014"/>
      <c r="D8" s="1015"/>
      <c r="E8" s="1013" t="s">
        <v>6</v>
      </c>
      <c r="F8" s="1015"/>
      <c r="G8" s="1013" t="s">
        <v>481</v>
      </c>
      <c r="H8" s="1015"/>
      <c r="I8" s="1019" t="s">
        <v>8</v>
      </c>
      <c r="J8" s="1020"/>
      <c r="K8" s="1020"/>
    </row>
    <row r="9" spans="1:11" ht="12.95" customHeight="1">
      <c r="A9" s="1136"/>
      <c r="B9" s="1136"/>
      <c r="C9" s="1136"/>
      <c r="D9" s="1070"/>
      <c r="E9" s="1135"/>
      <c r="F9" s="1070"/>
      <c r="G9" s="1135"/>
      <c r="H9" s="1070"/>
      <c r="I9" s="901" t="s">
        <v>628</v>
      </c>
      <c r="J9" s="1165"/>
      <c r="K9" s="715" t="s">
        <v>11</v>
      </c>
    </row>
    <row r="10" spans="1:11" ht="15.75" customHeight="1">
      <c r="A10" s="1096"/>
      <c r="B10" s="1096"/>
      <c r="C10" s="1096"/>
      <c r="D10" s="1071"/>
      <c r="E10" s="1016"/>
      <c r="F10" s="1071"/>
      <c r="G10" s="1016" t="s">
        <v>539</v>
      </c>
      <c r="H10" s="1071"/>
      <c r="I10" s="1016" t="s">
        <v>540</v>
      </c>
      <c r="J10" s="1071"/>
      <c r="K10" s="697" t="s">
        <v>890</v>
      </c>
    </row>
    <row r="11" spans="1:11" s="329" customFormat="1" ht="12.95" customHeight="1">
      <c r="A11" s="716" t="s">
        <v>891</v>
      </c>
      <c r="B11" s="716"/>
      <c r="C11" s="717"/>
      <c r="D11" s="718"/>
      <c r="E11" s="1149">
        <v>2934413000</v>
      </c>
      <c r="F11" s="1150"/>
      <c r="G11" s="1149">
        <v>2934413000</v>
      </c>
      <c r="H11" s="1150"/>
      <c r="I11" s="1149">
        <v>2960737713.6399994</v>
      </c>
      <c r="J11" s="1150"/>
      <c r="K11" s="719">
        <v>100.89710322439274</v>
      </c>
    </row>
    <row r="12" spans="1:11" ht="12.95" customHeight="1">
      <c r="A12" s="1184" t="s">
        <v>892</v>
      </c>
      <c r="B12" s="1184"/>
      <c r="C12" s="1184"/>
      <c r="D12" s="1185"/>
      <c r="E12" s="1151">
        <v>890500000</v>
      </c>
      <c r="F12" s="1152"/>
      <c r="G12" s="1151">
        <v>890500000</v>
      </c>
      <c r="H12" s="1152"/>
      <c r="I12" s="1151">
        <v>886412774.03999972</v>
      </c>
      <c r="J12" s="1152"/>
      <c r="K12" s="721">
        <v>99.541018982594025</v>
      </c>
    </row>
    <row r="13" spans="1:11" ht="12.95" customHeight="1">
      <c r="A13" s="1190" t="s">
        <v>92</v>
      </c>
      <c r="B13" s="1190"/>
      <c r="C13" s="1190"/>
      <c r="D13" s="1191"/>
      <c r="E13" s="723">
        <v>0</v>
      </c>
      <c r="F13" s="724"/>
      <c r="G13" s="723">
        <v>0</v>
      </c>
      <c r="H13" s="666"/>
      <c r="I13" s="723">
        <v>0</v>
      </c>
      <c r="J13" s="724"/>
      <c r="K13" s="721">
        <v>97.570890859848461</v>
      </c>
    </row>
    <row r="14" spans="1:11" ht="12.95" customHeight="1">
      <c r="A14" s="1190" t="s">
        <v>893</v>
      </c>
      <c r="B14" s="1190"/>
      <c r="C14" s="1190"/>
      <c r="D14" s="1191"/>
      <c r="E14" s="723">
        <v>0</v>
      </c>
      <c r="F14" s="724"/>
      <c r="G14" s="723">
        <v>0</v>
      </c>
      <c r="H14" s="666"/>
      <c r="I14" s="723">
        <v>0</v>
      </c>
      <c r="J14" s="724"/>
      <c r="K14" s="721">
        <v>115.38204916751269</v>
      </c>
    </row>
    <row r="15" spans="1:11" ht="12.95" customHeight="1">
      <c r="A15" s="1184" t="s">
        <v>894</v>
      </c>
      <c r="B15" s="1184"/>
      <c r="C15" s="1184"/>
      <c r="D15" s="1185"/>
      <c r="E15" s="1151">
        <v>311513000</v>
      </c>
      <c r="F15" s="1152"/>
      <c r="G15" s="1151">
        <v>311513000</v>
      </c>
      <c r="H15" s="1152"/>
      <c r="I15" s="1151">
        <v>366031760.98000002</v>
      </c>
      <c r="J15" s="1152"/>
      <c r="K15" s="721">
        <v>117.50127955494636</v>
      </c>
    </row>
    <row r="16" spans="1:11" ht="12.95" customHeight="1">
      <c r="A16" s="1190" t="s">
        <v>93</v>
      </c>
      <c r="B16" s="1190"/>
      <c r="C16" s="1190"/>
      <c r="D16" s="1191"/>
      <c r="E16" s="723">
        <v>0</v>
      </c>
      <c r="F16" s="724"/>
      <c r="G16" s="723">
        <v>0</v>
      </c>
      <c r="H16" s="666"/>
      <c r="I16" s="723">
        <v>0</v>
      </c>
      <c r="J16" s="724"/>
      <c r="K16" s="721">
        <v>117.51549569131834</v>
      </c>
    </row>
    <row r="17" spans="1:11" ht="12.95" customHeight="1">
      <c r="A17" s="1190" t="s">
        <v>895</v>
      </c>
      <c r="B17" s="1190"/>
      <c r="C17" s="1190"/>
      <c r="D17" s="1191"/>
      <c r="E17" s="723">
        <v>0</v>
      </c>
      <c r="F17" s="724"/>
      <c r="G17" s="723">
        <v>0</v>
      </c>
      <c r="H17" s="666"/>
      <c r="I17" s="723">
        <v>0</v>
      </c>
      <c r="J17" s="724"/>
      <c r="K17" s="721">
        <v>108.88292007797271</v>
      </c>
    </row>
    <row r="18" spans="1:11" ht="12.95" customHeight="1">
      <c r="A18" s="1184" t="s">
        <v>896</v>
      </c>
      <c r="B18" s="1184"/>
      <c r="C18" s="1184"/>
      <c r="D18" s="1185"/>
      <c r="E18" s="1151">
        <v>1351400000</v>
      </c>
      <c r="F18" s="1152"/>
      <c r="G18" s="1151">
        <v>1351400000</v>
      </c>
      <c r="H18" s="1152"/>
      <c r="I18" s="1151">
        <v>1298144586.7399998</v>
      </c>
      <c r="J18" s="1152"/>
      <c r="K18" s="721">
        <v>96.059241286073686</v>
      </c>
    </row>
    <row r="19" spans="1:11" ht="12.95" customHeight="1">
      <c r="A19" s="1190" t="s">
        <v>94</v>
      </c>
      <c r="B19" s="1190"/>
      <c r="C19" s="1190"/>
      <c r="D19" s="1191"/>
      <c r="E19" s="723">
        <v>0</v>
      </c>
      <c r="F19" s="724"/>
      <c r="G19" s="723">
        <v>0</v>
      </c>
      <c r="H19" s="666"/>
      <c r="I19" s="723">
        <v>0</v>
      </c>
      <c r="J19" s="724"/>
      <c r="K19" s="721">
        <v>96.512185386666644</v>
      </c>
    </row>
    <row r="20" spans="1:11" ht="12.95" customHeight="1">
      <c r="A20" s="1190" t="s">
        <v>897</v>
      </c>
      <c r="B20" s="1190"/>
      <c r="C20" s="1190"/>
      <c r="D20" s="1191"/>
      <c r="E20" s="723">
        <v>0</v>
      </c>
      <c r="F20" s="724"/>
      <c r="G20" s="723">
        <v>0</v>
      </c>
      <c r="H20" s="666"/>
      <c r="I20" s="723">
        <v>0</v>
      </c>
      <c r="J20" s="724"/>
      <c r="K20" s="721">
        <v>88.50029196335079</v>
      </c>
    </row>
    <row r="21" spans="1:11" ht="12.95" customHeight="1">
      <c r="A21" s="1184" t="s">
        <v>898</v>
      </c>
      <c r="B21" s="1184"/>
      <c r="C21" s="1184"/>
      <c r="D21" s="1185"/>
      <c r="E21" s="1151">
        <v>381000000</v>
      </c>
      <c r="F21" s="1152"/>
      <c r="G21" s="1151">
        <v>381000000</v>
      </c>
      <c r="H21" s="1186"/>
      <c r="I21" s="1151">
        <v>410148591.88</v>
      </c>
      <c r="J21" s="1152"/>
      <c r="K21" s="721">
        <v>107.65054904986877</v>
      </c>
    </row>
    <row r="22" spans="1:11" s="329" customFormat="1" ht="12.75" customHeight="1">
      <c r="A22" s="1147" t="s">
        <v>899</v>
      </c>
      <c r="B22" s="1147"/>
      <c r="C22" s="1147"/>
      <c r="D22" s="1148"/>
      <c r="E22" s="1149">
        <v>1630156000</v>
      </c>
      <c r="F22" s="1150"/>
      <c r="G22" s="1149">
        <v>1630156000</v>
      </c>
      <c r="H22" s="1164"/>
      <c r="I22" s="1149">
        <v>1583620647.49</v>
      </c>
      <c r="J22" s="1150"/>
      <c r="K22" s="719">
        <v>97.145343604538454</v>
      </c>
    </row>
    <row r="23" spans="1:11" ht="18" customHeight="1">
      <c r="A23" s="1184" t="s">
        <v>900</v>
      </c>
      <c r="B23" s="1184"/>
      <c r="C23" s="1184"/>
      <c r="D23" s="1185"/>
      <c r="E23" s="1151">
        <v>330000000</v>
      </c>
      <c r="F23" s="1152"/>
      <c r="G23" s="1151">
        <v>330000000</v>
      </c>
      <c r="H23" s="1186"/>
      <c r="I23" s="1151">
        <v>301485426.08999997</v>
      </c>
      <c r="J23" s="1152"/>
      <c r="K23" s="721">
        <v>91.359220027272713</v>
      </c>
    </row>
    <row r="24" spans="1:11" ht="12" customHeight="1">
      <c r="A24" s="1184" t="s">
        <v>901</v>
      </c>
      <c r="B24" s="1184"/>
      <c r="C24" s="1184"/>
      <c r="D24" s="1185"/>
      <c r="E24" s="1151">
        <v>156000</v>
      </c>
      <c r="F24" s="1152"/>
      <c r="G24" s="1151">
        <v>156000</v>
      </c>
      <c r="H24" s="1186"/>
      <c r="I24" s="1151">
        <v>91574.35</v>
      </c>
      <c r="J24" s="1152"/>
      <c r="K24" s="721">
        <v>58.701506410256407</v>
      </c>
    </row>
    <row r="25" spans="1:11" ht="12" customHeight="1">
      <c r="A25" s="1184" t="s">
        <v>902</v>
      </c>
      <c r="B25" s="1184"/>
      <c r="C25" s="1184"/>
      <c r="D25" s="1185"/>
      <c r="E25" s="1151">
        <v>500000000</v>
      </c>
      <c r="F25" s="1152"/>
      <c r="G25" s="1151">
        <v>500000000</v>
      </c>
      <c r="H25" s="1186"/>
      <c r="I25" s="1151">
        <v>510376564.18999994</v>
      </c>
      <c r="J25" s="1152"/>
      <c r="K25" s="721">
        <v>102.075312838</v>
      </c>
    </row>
    <row r="26" spans="1:11" ht="12" customHeight="1">
      <c r="A26" s="1184" t="s">
        <v>903</v>
      </c>
      <c r="B26" s="1184"/>
      <c r="C26" s="1184"/>
      <c r="D26" s="1185"/>
      <c r="E26" s="1151">
        <v>787000000</v>
      </c>
      <c r="F26" s="1152"/>
      <c r="G26" s="1151">
        <v>787000000</v>
      </c>
      <c r="H26" s="1186"/>
      <c r="I26" s="1151">
        <v>759238739.48000002</v>
      </c>
      <c r="J26" s="1152"/>
      <c r="K26" s="721">
        <v>96.472520899618814</v>
      </c>
    </row>
    <row r="27" spans="1:11" s="329" customFormat="1" ht="11.25" customHeight="1">
      <c r="A27" s="1184" t="s">
        <v>904</v>
      </c>
      <c r="B27" s="1184"/>
      <c r="C27" s="1184"/>
      <c r="D27" s="1185"/>
      <c r="E27" s="1151">
        <v>13000000</v>
      </c>
      <c r="F27" s="1152"/>
      <c r="G27" s="1151">
        <v>13000000</v>
      </c>
      <c r="H27" s="1186"/>
      <c r="I27" s="1151">
        <v>12428343.379999999</v>
      </c>
      <c r="J27" s="1152"/>
      <c r="K27" s="721">
        <v>95.602641384615367</v>
      </c>
    </row>
    <row r="28" spans="1:11" s="329" customFormat="1" ht="12.95" customHeight="1">
      <c r="A28" s="1184" t="s">
        <v>905</v>
      </c>
      <c r="B28" s="1184"/>
      <c r="C28" s="1184"/>
      <c r="D28" s="1185"/>
      <c r="E28" s="1151">
        <v>0</v>
      </c>
      <c r="F28" s="1152"/>
      <c r="G28" s="1151">
        <v>0</v>
      </c>
      <c r="H28" s="1186"/>
      <c r="I28" s="1151">
        <v>0</v>
      </c>
      <c r="J28" s="1152"/>
      <c r="K28" s="721">
        <v>0</v>
      </c>
    </row>
    <row r="29" spans="1:11" s="329" customFormat="1" ht="12.95" customHeight="1">
      <c r="A29" s="1184" t="s">
        <v>906</v>
      </c>
      <c r="B29" s="1184"/>
      <c r="C29" s="1184"/>
      <c r="D29" s="1185"/>
      <c r="E29" s="1151">
        <v>0</v>
      </c>
      <c r="F29" s="1152"/>
      <c r="G29" s="1151">
        <v>0</v>
      </c>
      <c r="H29" s="1186"/>
      <c r="I29" s="1151">
        <v>0</v>
      </c>
      <c r="J29" s="1152"/>
      <c r="K29" s="721">
        <v>0</v>
      </c>
    </row>
    <row r="30" spans="1:11" s="329" customFormat="1" ht="15" customHeight="1">
      <c r="A30" s="1184" t="s">
        <v>907</v>
      </c>
      <c r="B30" s="1184"/>
      <c r="C30" s="1184"/>
      <c r="D30" s="1185"/>
      <c r="E30" s="1151">
        <v>0</v>
      </c>
      <c r="F30" s="1152"/>
      <c r="G30" s="1151">
        <v>0</v>
      </c>
      <c r="H30" s="1186"/>
      <c r="I30" s="1151">
        <v>0</v>
      </c>
      <c r="J30" s="1152"/>
      <c r="K30" s="721">
        <v>0</v>
      </c>
    </row>
    <row r="31" spans="1:11" s="329" customFormat="1" ht="27" customHeight="1">
      <c r="A31" s="979" t="s">
        <v>908</v>
      </c>
      <c r="B31" s="979"/>
      <c r="C31" s="979"/>
      <c r="D31" s="1138"/>
      <c r="E31" s="1187">
        <f>E22+E11</f>
        <v>4564569000</v>
      </c>
      <c r="F31" s="1188"/>
      <c r="G31" s="1187">
        <f>G22+G11</f>
        <v>4564569000</v>
      </c>
      <c r="H31" s="1189"/>
      <c r="I31" s="1187">
        <f>I22+I11</f>
        <v>4544358361.1299992</v>
      </c>
      <c r="J31" s="1188"/>
      <c r="K31" s="725">
        <f>I31/G31*100</f>
        <v>99.557227881318028</v>
      </c>
    </row>
    <row r="32" spans="1:11" ht="15.75" customHeight="1">
      <c r="A32" s="1157"/>
      <c r="B32" s="1157"/>
      <c r="C32" s="1157"/>
      <c r="D32" s="1157"/>
      <c r="E32" s="642"/>
      <c r="F32" s="511"/>
      <c r="G32" s="642"/>
      <c r="I32" s="713"/>
      <c r="J32" s="642"/>
      <c r="K32" s="726"/>
    </row>
    <row r="33" spans="1:11" ht="19.5" customHeight="1">
      <c r="A33" s="1014" t="s">
        <v>909</v>
      </c>
      <c r="B33" s="1015"/>
      <c r="C33" s="1142" t="s">
        <v>99</v>
      </c>
      <c r="D33" s="1142" t="s">
        <v>100</v>
      </c>
      <c r="E33" s="1144" t="s">
        <v>101</v>
      </c>
      <c r="F33" s="1145"/>
      <c r="G33" s="1144" t="s">
        <v>103</v>
      </c>
      <c r="H33" s="1145"/>
      <c r="I33" s="1144" t="s">
        <v>105</v>
      </c>
      <c r="J33" s="1146"/>
      <c r="K33" s="1140" t="s">
        <v>704</v>
      </c>
    </row>
    <row r="34" spans="1:11" ht="15.75" customHeight="1">
      <c r="A34" s="1136"/>
      <c r="B34" s="1070"/>
      <c r="C34" s="1143"/>
      <c r="D34" s="1143"/>
      <c r="E34" s="727" t="s">
        <v>628</v>
      </c>
      <c r="F34" s="728" t="s">
        <v>11</v>
      </c>
      <c r="G34" s="727" t="str">
        <f>E34</f>
        <v>Até o Bimestre</v>
      </c>
      <c r="H34" s="728" t="s">
        <v>11</v>
      </c>
      <c r="I34" s="727" t="str">
        <f>G34</f>
        <v>Até o Bimestre</v>
      </c>
      <c r="J34" s="728" t="s">
        <v>11</v>
      </c>
      <c r="K34" s="1141"/>
    </row>
    <row r="35" spans="1:11" ht="15.75" customHeight="1">
      <c r="A35" s="1096"/>
      <c r="B35" s="1071"/>
      <c r="C35" s="729"/>
      <c r="D35" s="729" t="s">
        <v>910</v>
      </c>
      <c r="E35" s="730" t="s">
        <v>705</v>
      </c>
      <c r="F35" s="731" t="s">
        <v>911</v>
      </c>
      <c r="G35" s="730" t="s">
        <v>706</v>
      </c>
      <c r="H35" s="731" t="s">
        <v>912</v>
      </c>
      <c r="I35" s="730" t="s">
        <v>867</v>
      </c>
      <c r="J35" s="731" t="s">
        <v>913</v>
      </c>
      <c r="K35" s="510" t="s">
        <v>708</v>
      </c>
    </row>
    <row r="36" spans="1:11" ht="15.75" customHeight="1">
      <c r="A36" s="732" t="s">
        <v>914</v>
      </c>
      <c r="B36" s="732"/>
      <c r="C36" s="733">
        <v>703704000</v>
      </c>
      <c r="D36" s="733">
        <v>661514159.95000005</v>
      </c>
      <c r="E36" s="733">
        <v>564192826.74999988</v>
      </c>
      <c r="F36" s="734">
        <v>85.288095237847045</v>
      </c>
      <c r="G36" s="733">
        <v>558108316.2700001</v>
      </c>
      <c r="H36" s="734">
        <v>84.368309865382813</v>
      </c>
      <c r="I36" s="733">
        <v>557678353.11000013</v>
      </c>
      <c r="J36" s="734">
        <v>84.303313046564526</v>
      </c>
      <c r="K36" s="735">
        <v>6084510.4799998384</v>
      </c>
    </row>
    <row r="37" spans="1:11" ht="15.75" customHeight="1">
      <c r="A37" s="736" t="s">
        <v>915</v>
      </c>
      <c r="B37" s="736"/>
      <c r="C37" s="737">
        <v>701259000</v>
      </c>
      <c r="D37" s="737">
        <v>658932270.71000004</v>
      </c>
      <c r="E37" s="737">
        <v>563517293.08999991</v>
      </c>
      <c r="F37" s="738">
        <v>85.519759486480993</v>
      </c>
      <c r="G37" s="737">
        <v>557861535.67000008</v>
      </c>
      <c r="H37" s="738">
        <v>84.661437975848997</v>
      </c>
      <c r="I37" s="737">
        <v>557438067.51000011</v>
      </c>
      <c r="J37" s="738">
        <v>84.597172166019448</v>
      </c>
      <c r="K37" s="735">
        <v>5655757.4199998379</v>
      </c>
    </row>
    <row r="38" spans="1:11" ht="15.75" customHeight="1">
      <c r="A38" s="736" t="s">
        <v>916</v>
      </c>
      <c r="B38" s="736"/>
      <c r="C38" s="737">
        <v>2445000</v>
      </c>
      <c r="D38" s="737">
        <v>2581889.2400000002</v>
      </c>
      <c r="E38" s="737">
        <v>675533.66</v>
      </c>
      <c r="F38" s="738">
        <v>26.164316018451668</v>
      </c>
      <c r="G38" s="737">
        <v>246780.59999999998</v>
      </c>
      <c r="H38" s="738">
        <v>9.5581404568694808</v>
      </c>
      <c r="I38" s="737">
        <v>240285.6</v>
      </c>
      <c r="J38" s="738">
        <v>9.3065804790293782</v>
      </c>
      <c r="K38" s="735">
        <v>428753.06000000006</v>
      </c>
    </row>
    <row r="39" spans="1:11" ht="15.75" customHeight="1">
      <c r="A39" s="732" t="s">
        <v>917</v>
      </c>
      <c r="B39" s="732"/>
      <c r="C39" s="737">
        <v>280642000</v>
      </c>
      <c r="D39" s="737">
        <v>361458335.95999998</v>
      </c>
      <c r="E39" s="737">
        <v>334086989.20000005</v>
      </c>
      <c r="F39" s="738">
        <v>92.427523717967617</v>
      </c>
      <c r="G39" s="737">
        <v>318029512.51999998</v>
      </c>
      <c r="H39" s="738">
        <v>87.985109452613102</v>
      </c>
      <c r="I39" s="737">
        <v>316144254.32999998</v>
      </c>
      <c r="J39" s="738">
        <v>87.463539467239016</v>
      </c>
      <c r="K39" s="735">
        <v>16057476.680000043</v>
      </c>
    </row>
    <row r="40" spans="1:11" ht="15.75" customHeight="1">
      <c r="A40" s="736" t="s">
        <v>915</v>
      </c>
      <c r="B40" s="736"/>
      <c r="C40" s="737">
        <v>274607000</v>
      </c>
      <c r="D40" s="737">
        <v>347935135.95999998</v>
      </c>
      <c r="E40" s="737">
        <v>324018220.97000003</v>
      </c>
      <c r="F40" s="738">
        <v>93.126042035389744</v>
      </c>
      <c r="G40" s="737">
        <v>310342311.38999999</v>
      </c>
      <c r="H40" s="738">
        <v>89.195450334075545</v>
      </c>
      <c r="I40" s="737">
        <v>308457053.19999999</v>
      </c>
      <c r="J40" s="738">
        <v>88.653608480478795</v>
      </c>
      <c r="K40" s="735">
        <v>13675909.580000043</v>
      </c>
    </row>
    <row r="41" spans="1:11" ht="15.75" customHeight="1">
      <c r="A41" s="736" t="s">
        <v>916</v>
      </c>
      <c r="B41" s="736"/>
      <c r="C41" s="737">
        <v>6035000</v>
      </c>
      <c r="D41" s="737">
        <v>13523200</v>
      </c>
      <c r="E41" s="737">
        <v>10068768.23</v>
      </c>
      <c r="F41" s="738">
        <v>74.455515188712724</v>
      </c>
      <c r="G41" s="737">
        <v>7687201.1300000008</v>
      </c>
      <c r="H41" s="738">
        <v>56.844542194155231</v>
      </c>
      <c r="I41" s="737">
        <v>7687201.1300000008</v>
      </c>
      <c r="J41" s="738">
        <v>56.844542194155231</v>
      </c>
      <c r="K41" s="735">
        <v>2381567.0999999996</v>
      </c>
    </row>
    <row r="42" spans="1:11" ht="15.75" customHeight="1">
      <c r="A42" s="732" t="s">
        <v>918</v>
      </c>
      <c r="B42" s="732"/>
      <c r="C42" s="737">
        <v>0</v>
      </c>
      <c r="D42" s="737">
        <v>0</v>
      </c>
      <c r="E42" s="737">
        <v>0</v>
      </c>
      <c r="F42" s="738">
        <v>0</v>
      </c>
      <c r="G42" s="737">
        <v>0</v>
      </c>
      <c r="H42" s="738">
        <v>0</v>
      </c>
      <c r="I42" s="737">
        <v>0</v>
      </c>
      <c r="J42" s="738">
        <v>0</v>
      </c>
      <c r="K42" s="735">
        <v>0</v>
      </c>
    </row>
    <row r="43" spans="1:11" ht="15.75" customHeight="1">
      <c r="A43" s="736" t="s">
        <v>915</v>
      </c>
      <c r="B43" s="736"/>
      <c r="C43" s="737">
        <v>0</v>
      </c>
      <c r="D43" s="737">
        <v>0</v>
      </c>
      <c r="E43" s="737">
        <v>0</v>
      </c>
      <c r="F43" s="738">
        <v>0</v>
      </c>
      <c r="G43" s="737">
        <v>0</v>
      </c>
      <c r="H43" s="738">
        <v>0</v>
      </c>
      <c r="I43" s="737">
        <v>0</v>
      </c>
      <c r="J43" s="738">
        <v>0</v>
      </c>
      <c r="K43" s="735">
        <v>0</v>
      </c>
    </row>
    <row r="44" spans="1:11" ht="15.75" customHeight="1">
      <c r="A44" s="736" t="s">
        <v>916</v>
      </c>
      <c r="B44" s="736"/>
      <c r="C44" s="737">
        <v>0</v>
      </c>
      <c r="D44" s="737">
        <v>0</v>
      </c>
      <c r="E44" s="737">
        <v>0</v>
      </c>
      <c r="F44" s="738">
        <v>0</v>
      </c>
      <c r="G44" s="737">
        <v>0</v>
      </c>
      <c r="H44" s="738">
        <v>0</v>
      </c>
      <c r="I44" s="737">
        <v>0</v>
      </c>
      <c r="J44" s="738">
        <v>0</v>
      </c>
      <c r="K44" s="735">
        <v>0</v>
      </c>
    </row>
    <row r="45" spans="1:11" ht="15.75" customHeight="1">
      <c r="A45" s="732" t="s">
        <v>919</v>
      </c>
      <c r="B45" s="732"/>
      <c r="C45" s="737">
        <v>8351000</v>
      </c>
      <c r="D45" s="737">
        <v>8411000</v>
      </c>
      <c r="E45" s="737">
        <v>7589628.8199999994</v>
      </c>
      <c r="F45" s="738">
        <v>90.234559743193429</v>
      </c>
      <c r="G45" s="737">
        <v>7589628.8199999984</v>
      </c>
      <c r="H45" s="738">
        <v>90.234559743193415</v>
      </c>
      <c r="I45" s="737">
        <v>7575441.0999999978</v>
      </c>
      <c r="J45" s="738">
        <v>90.065879205801906</v>
      </c>
      <c r="K45" s="735">
        <v>9.3132257461547852E-10</v>
      </c>
    </row>
    <row r="46" spans="1:11" ht="15.75" customHeight="1">
      <c r="A46" s="736" t="s">
        <v>915</v>
      </c>
      <c r="B46" s="736"/>
      <c r="C46" s="737">
        <v>8351000</v>
      </c>
      <c r="D46" s="737">
        <v>8411000</v>
      </c>
      <c r="E46" s="737">
        <v>7589628.8199999994</v>
      </c>
      <c r="F46" s="738">
        <v>90.234559743193429</v>
      </c>
      <c r="G46" s="737">
        <v>7589628.8199999984</v>
      </c>
      <c r="H46" s="738">
        <v>90.234559743193415</v>
      </c>
      <c r="I46" s="737">
        <v>7575441.0999999978</v>
      </c>
      <c r="J46" s="738">
        <v>90.065879205801906</v>
      </c>
      <c r="K46" s="735">
        <v>9.3132257461547852E-10</v>
      </c>
    </row>
    <row r="47" spans="1:11" ht="15.75" customHeight="1">
      <c r="A47" s="736" t="s">
        <v>916</v>
      </c>
      <c r="B47" s="736"/>
      <c r="C47" s="737">
        <v>0</v>
      </c>
      <c r="D47" s="737">
        <v>0</v>
      </c>
      <c r="E47" s="737">
        <v>0</v>
      </c>
      <c r="F47" s="738">
        <v>0</v>
      </c>
      <c r="G47" s="737">
        <v>0</v>
      </c>
      <c r="H47" s="738">
        <v>0</v>
      </c>
      <c r="I47" s="737">
        <v>0</v>
      </c>
      <c r="J47" s="738">
        <v>0</v>
      </c>
      <c r="K47" s="735">
        <v>0</v>
      </c>
    </row>
    <row r="48" spans="1:11" ht="15.75" customHeight="1">
      <c r="A48" s="732" t="s">
        <v>920</v>
      </c>
      <c r="B48" s="732"/>
      <c r="C48" s="737">
        <v>11336000</v>
      </c>
      <c r="D48" s="737">
        <v>24653656.899999999</v>
      </c>
      <c r="E48" s="737">
        <v>8448043.2100000009</v>
      </c>
      <c r="F48" s="738">
        <v>34.266896973000385</v>
      </c>
      <c r="G48" s="737">
        <v>8448043.209999999</v>
      </c>
      <c r="H48" s="738">
        <v>34.266896973000385</v>
      </c>
      <c r="I48" s="737">
        <v>8448043.2100000009</v>
      </c>
      <c r="J48" s="738">
        <v>34.266896973000385</v>
      </c>
      <c r="K48" s="735">
        <v>1.862645149230957E-9</v>
      </c>
    </row>
    <row r="49" spans="1:11" ht="15.75" customHeight="1">
      <c r="A49" s="736" t="s">
        <v>915</v>
      </c>
      <c r="B49" s="736"/>
      <c r="C49" s="737">
        <v>11336000</v>
      </c>
      <c r="D49" s="737">
        <v>24653656.899999999</v>
      </c>
      <c r="E49" s="737">
        <v>8448043.2100000009</v>
      </c>
      <c r="F49" s="738">
        <v>34.266896973000385</v>
      </c>
      <c r="G49" s="737">
        <v>8448043.209999999</v>
      </c>
      <c r="H49" s="738">
        <v>34.266896973000385</v>
      </c>
      <c r="I49" s="737">
        <v>8448043.2100000009</v>
      </c>
      <c r="J49" s="738">
        <v>34.266896973000385</v>
      </c>
      <c r="K49" s="735">
        <v>1.862645149230957E-9</v>
      </c>
    </row>
    <row r="50" spans="1:11" ht="15.75" customHeight="1">
      <c r="A50" s="736" t="s">
        <v>916</v>
      </c>
      <c r="B50" s="736"/>
      <c r="C50" s="737">
        <v>0</v>
      </c>
      <c r="D50" s="737">
        <v>0</v>
      </c>
      <c r="E50" s="737">
        <v>0</v>
      </c>
      <c r="F50" s="738">
        <v>0</v>
      </c>
      <c r="G50" s="737">
        <v>0</v>
      </c>
      <c r="H50" s="738">
        <v>0</v>
      </c>
      <c r="I50" s="737">
        <v>0</v>
      </c>
      <c r="J50" s="738">
        <v>0</v>
      </c>
      <c r="K50" s="735">
        <v>0</v>
      </c>
    </row>
    <row r="51" spans="1:11" ht="15.75" customHeight="1">
      <c r="A51" s="732" t="s">
        <v>921</v>
      </c>
      <c r="B51" s="732"/>
      <c r="C51" s="737">
        <v>0</v>
      </c>
      <c r="D51" s="737">
        <v>0</v>
      </c>
      <c r="E51" s="737">
        <v>0</v>
      </c>
      <c r="F51" s="738">
        <v>0</v>
      </c>
      <c r="G51" s="737">
        <v>0</v>
      </c>
      <c r="H51" s="738">
        <v>0</v>
      </c>
      <c r="I51" s="737">
        <v>0</v>
      </c>
      <c r="J51" s="738">
        <v>0</v>
      </c>
      <c r="K51" s="735">
        <v>0</v>
      </c>
    </row>
    <row r="52" spans="1:11" ht="15.75" customHeight="1">
      <c r="A52" s="736" t="s">
        <v>915</v>
      </c>
      <c r="B52" s="736"/>
      <c r="C52" s="737">
        <v>0</v>
      </c>
      <c r="D52" s="737">
        <v>0</v>
      </c>
      <c r="E52" s="737">
        <v>0</v>
      </c>
      <c r="F52" s="738">
        <v>0</v>
      </c>
      <c r="G52" s="737">
        <v>0</v>
      </c>
      <c r="H52" s="738">
        <v>0</v>
      </c>
      <c r="I52" s="737">
        <v>0</v>
      </c>
      <c r="J52" s="738">
        <v>0</v>
      </c>
      <c r="K52" s="735">
        <v>0</v>
      </c>
    </row>
    <row r="53" spans="1:11" ht="15.75" customHeight="1">
      <c r="A53" s="736" t="s">
        <v>916</v>
      </c>
      <c r="B53" s="736"/>
      <c r="C53" s="737">
        <v>0</v>
      </c>
      <c r="D53" s="737">
        <v>0</v>
      </c>
      <c r="E53" s="737">
        <v>0</v>
      </c>
      <c r="F53" s="738">
        <v>0</v>
      </c>
      <c r="G53" s="737">
        <v>0</v>
      </c>
      <c r="H53" s="738">
        <v>0</v>
      </c>
      <c r="I53" s="737">
        <v>0</v>
      </c>
      <c r="J53" s="738">
        <v>0</v>
      </c>
      <c r="K53" s="735">
        <v>0</v>
      </c>
    </row>
    <row r="54" spans="1:11" ht="15.75" customHeight="1">
      <c r="A54" s="732" t="s">
        <v>922</v>
      </c>
      <c r="B54" s="732"/>
      <c r="C54" s="737">
        <v>0</v>
      </c>
      <c r="D54" s="737">
        <v>0</v>
      </c>
      <c r="E54" s="737">
        <v>0</v>
      </c>
      <c r="F54" s="738">
        <v>0</v>
      </c>
      <c r="G54" s="737">
        <v>0</v>
      </c>
      <c r="H54" s="738">
        <v>0</v>
      </c>
      <c r="I54" s="737">
        <v>0</v>
      </c>
      <c r="J54" s="738">
        <v>0</v>
      </c>
      <c r="K54" s="735">
        <v>0</v>
      </c>
    </row>
    <row r="55" spans="1:11" ht="15.75" customHeight="1">
      <c r="A55" s="736" t="s">
        <v>915</v>
      </c>
      <c r="B55" s="736"/>
      <c r="C55" s="737">
        <v>0</v>
      </c>
      <c r="D55" s="737">
        <v>0</v>
      </c>
      <c r="E55" s="737">
        <v>0</v>
      </c>
      <c r="F55" s="738">
        <v>0</v>
      </c>
      <c r="G55" s="737">
        <v>0</v>
      </c>
      <c r="H55" s="738">
        <v>0</v>
      </c>
      <c r="I55" s="737">
        <v>0</v>
      </c>
      <c r="J55" s="738">
        <v>0</v>
      </c>
      <c r="K55" s="735">
        <v>0</v>
      </c>
    </row>
    <row r="56" spans="1:11" ht="15.75" customHeight="1">
      <c r="A56" s="736" t="s">
        <v>916</v>
      </c>
      <c r="B56" s="736"/>
      <c r="C56" s="737">
        <v>0</v>
      </c>
      <c r="D56" s="737">
        <v>0</v>
      </c>
      <c r="E56" s="737">
        <v>0</v>
      </c>
      <c r="F56" s="738">
        <v>0</v>
      </c>
      <c r="G56" s="737">
        <v>0</v>
      </c>
      <c r="H56" s="738">
        <v>0</v>
      </c>
      <c r="I56" s="737">
        <v>0</v>
      </c>
      <c r="J56" s="738">
        <v>0</v>
      </c>
      <c r="K56" s="735">
        <v>0</v>
      </c>
    </row>
    <row r="57" spans="1:11" ht="15.75" customHeight="1">
      <c r="A57" s="739" t="s">
        <v>923</v>
      </c>
      <c r="B57" s="739"/>
      <c r="C57" s="740">
        <f>C54+C51+C48+C45+C42+C39+C36</f>
        <v>1004033000</v>
      </c>
      <c r="D57" s="740">
        <f>D54+D51+D48+D45+D42+D39+D36</f>
        <v>1056037152.8099999</v>
      </c>
      <c r="E57" s="740">
        <f>E54+E51+E48+E45+E42+E39+E36</f>
        <v>914317487.9799999</v>
      </c>
      <c r="F57" s="740">
        <f t="shared" ref="F57:J57" si="0">IF(E57=0,0,(E57/$D57*100))</f>
        <v>86.580049342686522</v>
      </c>
      <c r="G57" s="740">
        <f>G54+G51+G48+G45+G42+G39+G36</f>
        <v>892175500.82000005</v>
      </c>
      <c r="H57" s="740">
        <f t="shared" si="0"/>
        <v>84.483344023078928</v>
      </c>
      <c r="I57" s="740">
        <f>I54+I51+I48+I45+I42+I39+I36</f>
        <v>889846091.75000012</v>
      </c>
      <c r="J57" s="740">
        <f t="shared" si="0"/>
        <v>84.262763803547685</v>
      </c>
      <c r="K57" s="741">
        <f>K54+K51+K48+K45+K42+K39+K36</f>
        <v>22141987.159999885</v>
      </c>
    </row>
    <row r="58" spans="1:11" ht="15.75" customHeight="1">
      <c r="A58" s="742"/>
      <c r="B58" s="742"/>
      <c r="C58" s="742"/>
      <c r="D58" s="742"/>
      <c r="E58" s="642"/>
      <c r="F58" s="511"/>
      <c r="G58" s="642"/>
      <c r="I58" s="713"/>
      <c r="J58" s="642"/>
      <c r="K58" s="726"/>
    </row>
    <row r="59" spans="1:11" ht="15.75" customHeight="1">
      <c r="A59" s="1014" t="s">
        <v>924</v>
      </c>
      <c r="B59" s="1014"/>
      <c r="C59" s="1014"/>
      <c r="D59" s="1014"/>
      <c r="E59" s="1015"/>
      <c r="F59" s="1097" t="s">
        <v>101</v>
      </c>
      <c r="G59" s="1098"/>
      <c r="H59" s="1097" t="s">
        <v>103</v>
      </c>
      <c r="I59" s="1098"/>
      <c r="J59" s="1097" t="s">
        <v>105</v>
      </c>
      <c r="K59" s="1180"/>
    </row>
    <row r="60" spans="1:11" ht="15.75" customHeight="1">
      <c r="A60" s="1096"/>
      <c r="B60" s="1096"/>
      <c r="C60" s="1096"/>
      <c r="D60" s="1096"/>
      <c r="E60" s="1071"/>
      <c r="F60" s="1181" t="s">
        <v>705</v>
      </c>
      <c r="G60" s="1182"/>
      <c r="H60" s="1181" t="s">
        <v>706</v>
      </c>
      <c r="I60" s="1182"/>
      <c r="J60" s="1181" t="s">
        <v>867</v>
      </c>
      <c r="K60" s="1183"/>
    </row>
    <row r="61" spans="1:11" ht="15.75" customHeight="1">
      <c r="A61" s="1166" t="s">
        <v>925</v>
      </c>
      <c r="B61" s="1166"/>
      <c r="C61" s="1166"/>
      <c r="D61" s="1166"/>
      <c r="E61" s="1166"/>
      <c r="F61" s="743"/>
      <c r="G61" s="744">
        <v>914317487.9799999</v>
      </c>
      <c r="H61" s="743"/>
      <c r="I61" s="745">
        <v>892175500.82000005</v>
      </c>
      <c r="J61" s="746"/>
      <c r="K61" s="746">
        <v>889846091.75000012</v>
      </c>
    </row>
    <row r="62" spans="1:11" ht="15.75" customHeight="1">
      <c r="A62" s="905" t="s">
        <v>926</v>
      </c>
      <c r="B62" s="905"/>
      <c r="C62" s="905"/>
      <c r="D62" s="905"/>
      <c r="E62" s="905"/>
      <c r="F62" s="747"/>
      <c r="G62" s="748">
        <v>0</v>
      </c>
      <c r="H62" s="747"/>
      <c r="I62" s="749">
        <v>0</v>
      </c>
      <c r="J62" s="746"/>
      <c r="K62" s="746">
        <v>0</v>
      </c>
    </row>
    <row r="63" spans="1:11" ht="21" customHeight="1">
      <c r="A63" s="905" t="s">
        <v>927</v>
      </c>
      <c r="B63" s="905"/>
      <c r="C63" s="905"/>
      <c r="D63" s="905"/>
      <c r="E63" s="905"/>
      <c r="F63" s="747"/>
      <c r="G63" s="748">
        <v>0</v>
      </c>
      <c r="H63" s="747"/>
      <c r="I63" s="749">
        <v>0</v>
      </c>
      <c r="J63" s="746"/>
      <c r="K63" s="746">
        <v>0</v>
      </c>
    </row>
    <row r="64" spans="1:11" ht="15.75" customHeight="1">
      <c r="A64" s="905" t="s">
        <v>928</v>
      </c>
      <c r="B64" s="905"/>
      <c r="C64" s="905"/>
      <c r="D64" s="905"/>
      <c r="E64" s="905"/>
      <c r="F64" s="747"/>
      <c r="G64" s="748">
        <v>-290959.94</v>
      </c>
      <c r="H64" s="747"/>
      <c r="I64" s="749">
        <v>-290959.94</v>
      </c>
      <c r="J64" s="746"/>
      <c r="K64" s="746">
        <v>-290959.94</v>
      </c>
    </row>
    <row r="65" spans="1:11" ht="15.75" customHeight="1">
      <c r="A65" s="1179" t="s">
        <v>929</v>
      </c>
      <c r="B65" s="1179"/>
      <c r="C65" s="1179"/>
      <c r="D65" s="1179"/>
      <c r="E65" s="1179"/>
      <c r="F65" s="750"/>
      <c r="G65" s="751">
        <v>914026528.03999984</v>
      </c>
      <c r="H65" s="750"/>
      <c r="I65" s="752">
        <v>891884540.88</v>
      </c>
      <c r="J65" s="753"/>
      <c r="K65" s="753">
        <v>889555131.81000006</v>
      </c>
    </row>
    <row r="66" spans="1:11" ht="15.75" customHeight="1">
      <c r="A66" s="1178" t="s">
        <v>930</v>
      </c>
      <c r="B66" s="1178"/>
      <c r="C66" s="1178"/>
      <c r="D66" s="1178"/>
      <c r="E66" s="1178"/>
      <c r="F66" s="754"/>
      <c r="G66" s="755"/>
      <c r="H66" s="1177">
        <v>681653754.16949987</v>
      </c>
      <c r="I66" s="1177">
        <v>0</v>
      </c>
      <c r="J66" s="755"/>
      <c r="K66" s="755"/>
    </row>
    <row r="67" spans="1:11" ht="15.75" customHeight="1">
      <c r="A67" s="1178" t="s">
        <v>931</v>
      </c>
      <c r="B67" s="1178"/>
      <c r="C67" s="1178"/>
      <c r="D67" s="1178"/>
      <c r="E67" s="1178"/>
      <c r="F67" s="754"/>
      <c r="G67" s="755"/>
      <c r="H67" s="1177">
        <v>681653754.16949987</v>
      </c>
      <c r="I67" s="1177">
        <v>0</v>
      </c>
      <c r="J67" s="755"/>
      <c r="K67" s="755"/>
    </row>
    <row r="68" spans="1:11" ht="15.75" customHeight="1">
      <c r="A68" s="1178" t="s">
        <v>932</v>
      </c>
      <c r="B68" s="1178"/>
      <c r="C68" s="1178"/>
      <c r="D68" s="1178"/>
      <c r="E68" s="1178"/>
      <c r="F68" s="756"/>
      <c r="G68" s="757">
        <v>232372773.87049997</v>
      </c>
      <c r="H68" s="756"/>
      <c r="I68" s="757">
        <v>210230786.71050012</v>
      </c>
      <c r="J68" s="758"/>
      <c r="K68" s="759">
        <v>207901377.64050019</v>
      </c>
    </row>
    <row r="69" spans="1:11" ht="15.75" customHeight="1">
      <c r="A69" s="905" t="s">
        <v>933</v>
      </c>
      <c r="B69" s="905"/>
      <c r="C69" s="905"/>
      <c r="D69" s="905"/>
      <c r="E69" s="905"/>
      <c r="F69" s="638"/>
      <c r="G69" s="641">
        <f>IF(G65&lt;H66,H66-G65,0)</f>
        <v>0</v>
      </c>
      <c r="H69" s="760"/>
      <c r="I69" s="761"/>
      <c r="J69" s="762"/>
      <c r="K69" s="763"/>
    </row>
    <row r="70" spans="1:11" ht="27" customHeight="1">
      <c r="A70" s="979" t="s">
        <v>934</v>
      </c>
      <c r="B70" s="979"/>
      <c r="C70" s="979"/>
      <c r="D70" s="979"/>
      <c r="E70" s="979"/>
      <c r="F70" s="764"/>
      <c r="G70" s="765">
        <v>20.113434183758301</v>
      </c>
      <c r="H70" s="764"/>
      <c r="I70" s="765">
        <v>0</v>
      </c>
      <c r="J70" s="766"/>
      <c r="K70" s="767"/>
    </row>
    <row r="71" spans="1:11" ht="15.75" customHeight="1">
      <c r="A71" s="742"/>
      <c r="B71" s="742"/>
      <c r="C71" s="742"/>
      <c r="D71" s="742"/>
      <c r="E71" s="642"/>
      <c r="F71" s="511"/>
      <c r="G71" s="642"/>
      <c r="I71" s="713"/>
      <c r="J71" s="642"/>
      <c r="K71" s="726"/>
    </row>
    <row r="72" spans="1:11" ht="15.75" customHeight="1">
      <c r="A72" s="1014" t="s">
        <v>935</v>
      </c>
      <c r="B72" s="1014"/>
      <c r="C72" s="1014"/>
      <c r="D72" s="1014"/>
      <c r="E72" s="1014"/>
      <c r="F72" s="1015"/>
      <c r="G72" s="1020" t="s">
        <v>936</v>
      </c>
      <c r="H72" s="1020"/>
      <c r="I72" s="1020"/>
      <c r="J72" s="1020"/>
      <c r="K72" s="1020"/>
    </row>
    <row r="73" spans="1:11" ht="15.75" customHeight="1">
      <c r="A73" s="1136"/>
      <c r="B73" s="1136"/>
      <c r="C73" s="1136"/>
      <c r="D73" s="1136"/>
      <c r="E73" s="1136"/>
      <c r="F73" s="1070"/>
      <c r="G73" s="768" t="s">
        <v>937</v>
      </c>
      <c r="H73" s="1136" t="s">
        <v>938</v>
      </c>
      <c r="I73" s="1136"/>
      <c r="J73" s="1136"/>
      <c r="K73" s="769" t="s">
        <v>939</v>
      </c>
    </row>
    <row r="74" spans="1:11" ht="15.75" customHeight="1">
      <c r="A74" s="1136"/>
      <c r="B74" s="1136"/>
      <c r="C74" s="1136"/>
      <c r="D74" s="1136"/>
      <c r="E74" s="1136"/>
      <c r="F74" s="1070"/>
      <c r="G74" s="770" t="s">
        <v>940</v>
      </c>
      <c r="H74" s="632" t="s">
        <v>941</v>
      </c>
      <c r="I74" s="771" t="s">
        <v>942</v>
      </c>
      <c r="J74" s="772" t="s">
        <v>943</v>
      </c>
      <c r="K74" s="773" t="s">
        <v>944</v>
      </c>
    </row>
    <row r="75" spans="1:11" ht="15.75" customHeight="1">
      <c r="A75" s="1096"/>
      <c r="B75" s="1096"/>
      <c r="C75" s="1096"/>
      <c r="D75" s="1096"/>
      <c r="E75" s="1096"/>
      <c r="F75" s="1071"/>
      <c r="G75" s="774" t="s">
        <v>880</v>
      </c>
      <c r="H75" s="634" t="s">
        <v>710</v>
      </c>
      <c r="I75" s="775" t="s">
        <v>945</v>
      </c>
      <c r="J75" s="776" t="s">
        <v>946</v>
      </c>
      <c r="K75" s="777" t="s">
        <v>947</v>
      </c>
    </row>
    <row r="76" spans="1:11" ht="15.75" customHeight="1">
      <c r="A76" s="1166" t="s">
        <v>948</v>
      </c>
      <c r="B76" s="1166"/>
      <c r="C76" s="1166"/>
      <c r="D76" s="1166"/>
      <c r="E76" s="1166"/>
      <c r="F76" s="1167"/>
      <c r="G76" s="778"/>
      <c r="H76" s="779"/>
      <c r="I76" s="780"/>
      <c r="J76" s="778"/>
      <c r="K76" s="746">
        <v>0</v>
      </c>
    </row>
    <row r="77" spans="1:11" ht="15.75" customHeight="1">
      <c r="A77" s="905" t="s">
        <v>949</v>
      </c>
      <c r="B77" s="905"/>
      <c r="C77" s="905"/>
      <c r="D77" s="905"/>
      <c r="E77" s="905"/>
      <c r="F77" s="1168"/>
      <c r="G77" s="781">
        <v>0</v>
      </c>
      <c r="H77" s="782">
        <v>0</v>
      </c>
      <c r="I77" s="783">
        <v>0</v>
      </c>
      <c r="J77" s="781">
        <v>0</v>
      </c>
      <c r="K77" s="746">
        <v>0</v>
      </c>
    </row>
    <row r="78" spans="1:11" ht="15.75" customHeight="1">
      <c r="A78" s="1169" t="s">
        <v>950</v>
      </c>
      <c r="B78" s="1169"/>
      <c r="C78" s="1169"/>
      <c r="D78" s="1169"/>
      <c r="E78" s="1169"/>
      <c r="F78" s="1170"/>
      <c r="G78" s="784">
        <v>0</v>
      </c>
      <c r="H78" s="785">
        <v>0</v>
      </c>
      <c r="I78" s="786">
        <v>0</v>
      </c>
      <c r="J78" s="784">
        <v>0</v>
      </c>
      <c r="K78" s="746">
        <v>0</v>
      </c>
    </row>
    <row r="79" spans="1:11" ht="15.75" customHeight="1">
      <c r="A79" s="979" t="s">
        <v>951</v>
      </c>
      <c r="B79" s="979"/>
      <c r="C79" s="979"/>
      <c r="D79" s="979"/>
      <c r="E79" s="979"/>
      <c r="F79" s="1138"/>
      <c r="G79" s="787">
        <v>0</v>
      </c>
      <c r="H79" s="787">
        <v>0</v>
      </c>
      <c r="I79" s="787">
        <v>0</v>
      </c>
      <c r="J79" s="787">
        <v>0</v>
      </c>
      <c r="K79" s="741">
        <v>0</v>
      </c>
    </row>
    <row r="80" spans="1:11" ht="15.75" hidden="1" customHeight="1">
      <c r="A80" s="742"/>
      <c r="B80" s="742"/>
      <c r="C80" s="742"/>
      <c r="D80" s="742"/>
      <c r="E80" s="642"/>
      <c r="F80" s="511"/>
      <c r="G80" s="642"/>
      <c r="I80" s="713"/>
      <c r="J80" s="642"/>
      <c r="K80" s="726"/>
    </row>
    <row r="81" spans="1:11" ht="15.75" hidden="1" customHeight="1">
      <c r="A81" s="742"/>
      <c r="B81" s="742"/>
      <c r="C81" s="742"/>
      <c r="D81" s="742"/>
      <c r="E81" s="642"/>
      <c r="F81" s="511"/>
      <c r="G81" s="642"/>
      <c r="I81" s="713"/>
      <c r="J81" s="642"/>
      <c r="K81" s="726"/>
    </row>
    <row r="82" spans="1:11" ht="15.75" customHeight="1">
      <c r="A82" s="742"/>
      <c r="B82" s="742"/>
      <c r="C82" s="742"/>
      <c r="D82" s="742"/>
      <c r="E82" s="642"/>
      <c r="F82" s="511"/>
      <c r="G82" s="642"/>
      <c r="I82" s="713"/>
      <c r="J82" s="642"/>
      <c r="K82" s="726"/>
    </row>
    <row r="83" spans="1:11" ht="15.75" customHeight="1">
      <c r="A83" s="1020" t="s">
        <v>952</v>
      </c>
      <c r="B83" s="1020"/>
      <c r="C83" s="1020"/>
      <c r="D83" s="1020"/>
      <c r="E83" s="1020"/>
      <c r="F83" s="1020"/>
      <c r="G83" s="1020"/>
      <c r="H83" s="1020"/>
      <c r="I83" s="1020"/>
      <c r="J83" s="1020"/>
      <c r="K83" s="1020"/>
    </row>
    <row r="84" spans="1:11" ht="62.25" customHeight="1">
      <c r="A84" s="1014" t="s">
        <v>953</v>
      </c>
      <c r="B84" s="632" t="s">
        <v>954</v>
      </c>
      <c r="C84" s="632" t="s">
        <v>955</v>
      </c>
      <c r="D84" s="632" t="s">
        <v>956</v>
      </c>
      <c r="E84" s="788" t="s">
        <v>957</v>
      </c>
      <c r="F84" s="632" t="s">
        <v>958</v>
      </c>
      <c r="G84" s="788" t="s">
        <v>959</v>
      </c>
      <c r="H84" s="632" t="s">
        <v>960</v>
      </c>
      <c r="I84" s="789" t="s">
        <v>961</v>
      </c>
      <c r="J84" s="788" t="s">
        <v>962</v>
      </c>
      <c r="K84" s="790" t="s">
        <v>963</v>
      </c>
    </row>
    <row r="85" spans="1:11" ht="24.75" customHeight="1">
      <c r="A85" s="1096"/>
      <c r="B85" s="634" t="s">
        <v>964</v>
      </c>
      <c r="C85" s="634" t="s">
        <v>965</v>
      </c>
      <c r="D85" s="634" t="s">
        <v>966</v>
      </c>
      <c r="E85" s="791" t="s">
        <v>967</v>
      </c>
      <c r="F85" s="634" t="s">
        <v>968</v>
      </c>
      <c r="G85" s="791" t="s">
        <v>969</v>
      </c>
      <c r="H85" s="634" t="s">
        <v>970</v>
      </c>
      <c r="I85" s="792" t="s">
        <v>971</v>
      </c>
      <c r="J85" s="791" t="s">
        <v>972</v>
      </c>
      <c r="K85" s="793" t="s">
        <v>973</v>
      </c>
    </row>
    <row r="86" spans="1:11" ht="15.75" customHeight="1">
      <c r="A86" s="794" t="s">
        <v>974</v>
      </c>
      <c r="B86" s="795">
        <v>681653754.16949987</v>
      </c>
      <c r="C86" s="796">
        <v>914026528.03999984</v>
      </c>
      <c r="D86" s="795">
        <v>232372773.87049997</v>
      </c>
      <c r="E86" s="648">
        <v>22141987.159999847</v>
      </c>
      <c r="F86" s="797">
        <v>0</v>
      </c>
      <c r="G86" s="648">
        <v>0</v>
      </c>
      <c r="H86" s="798">
        <v>0</v>
      </c>
      <c r="I86" s="799">
        <v>22141987.159999847</v>
      </c>
      <c r="J86" s="778">
        <v>0</v>
      </c>
      <c r="K86" s="800">
        <v>232372773.87049997</v>
      </c>
    </row>
    <row r="87" spans="1:11" ht="15.75" customHeight="1">
      <c r="A87" s="742" t="s">
        <v>975</v>
      </c>
      <c r="B87" s="801">
        <v>682169754.66299999</v>
      </c>
      <c r="C87" s="801">
        <v>993440951.00999999</v>
      </c>
      <c r="D87" s="801">
        <v>311271196.347</v>
      </c>
      <c r="E87" s="781">
        <v>7804980.4799999958</v>
      </c>
      <c r="F87" s="782">
        <v>0</v>
      </c>
      <c r="G87" s="781">
        <v>0</v>
      </c>
      <c r="H87" s="782">
        <v>7056800.5099999998</v>
      </c>
      <c r="I87" s="783">
        <v>530281.09999999602</v>
      </c>
      <c r="J87" s="639">
        <v>217898.87</v>
      </c>
      <c r="K87" s="746">
        <v>311053297.477</v>
      </c>
    </row>
    <row r="88" spans="1:11" ht="15.75" customHeight="1">
      <c r="A88" s="742" t="s">
        <v>976</v>
      </c>
      <c r="B88" s="801">
        <v>635078720.41799998</v>
      </c>
      <c r="C88" s="801">
        <v>926580189.41999996</v>
      </c>
      <c r="D88" s="801">
        <v>291501469.00199997</v>
      </c>
      <c r="E88" s="781">
        <v>577778.81000000006</v>
      </c>
      <c r="F88" s="782">
        <v>0</v>
      </c>
      <c r="G88" s="781">
        <v>0</v>
      </c>
      <c r="H88" s="782">
        <v>14336.96</v>
      </c>
      <c r="I88" s="783">
        <v>490380.78000000009</v>
      </c>
      <c r="J88" s="639">
        <v>73061.070000000007</v>
      </c>
      <c r="K88" s="746">
        <v>291428407.93199998</v>
      </c>
    </row>
    <row r="89" spans="1:11" ht="15.75" customHeight="1">
      <c r="A89" s="742" t="s">
        <v>977</v>
      </c>
      <c r="B89" s="801">
        <v>608739707.20050001</v>
      </c>
      <c r="C89" s="801">
        <v>893300371.99000001</v>
      </c>
      <c r="D89" s="801">
        <v>284560664.7895</v>
      </c>
      <c r="E89" s="781">
        <v>985150.47</v>
      </c>
      <c r="F89" s="782">
        <v>0</v>
      </c>
      <c r="G89" s="781">
        <v>0</v>
      </c>
      <c r="H89" s="782">
        <v>58623.34</v>
      </c>
      <c r="I89" s="783">
        <v>926527.13</v>
      </c>
      <c r="J89" s="639">
        <v>0</v>
      </c>
      <c r="K89" s="746">
        <v>284560664.7895</v>
      </c>
    </row>
    <row r="90" spans="1:11" ht="15.75" customHeight="1">
      <c r="A90" s="802" t="s">
        <v>978</v>
      </c>
      <c r="B90" s="803">
        <v>596265608.28299999</v>
      </c>
      <c r="C90" s="803">
        <v>841433059.39999998</v>
      </c>
      <c r="D90" s="803">
        <v>245167451.11699998</v>
      </c>
      <c r="E90" s="784">
        <v>341807.56</v>
      </c>
      <c r="F90" s="785">
        <v>0</v>
      </c>
      <c r="G90" s="784">
        <v>0</v>
      </c>
      <c r="H90" s="785">
        <v>341807.56</v>
      </c>
      <c r="I90" s="786">
        <v>0</v>
      </c>
      <c r="J90" s="804">
        <v>0</v>
      </c>
      <c r="K90" s="805">
        <v>245167451.11699998</v>
      </c>
    </row>
    <row r="91" spans="1:11" ht="15.75" customHeight="1">
      <c r="A91" s="1171" t="s">
        <v>979</v>
      </c>
      <c r="B91" s="1172"/>
      <c r="C91" s="1172"/>
      <c r="D91" s="1172"/>
      <c r="E91" s="1172"/>
      <c r="F91" s="1172"/>
      <c r="G91" s="1172"/>
      <c r="H91" s="1172"/>
      <c r="I91" s="1172"/>
      <c r="J91" s="1173">
        <v>0</v>
      </c>
      <c r="K91" s="1174"/>
    </row>
    <row r="92" spans="1:11" ht="15.75" customHeight="1">
      <c r="A92" s="1171" t="s">
        <v>980</v>
      </c>
      <c r="B92" s="1172"/>
      <c r="C92" s="1172"/>
      <c r="D92" s="1172"/>
      <c r="E92" s="1172"/>
      <c r="F92" s="1172"/>
      <c r="G92" s="1172"/>
      <c r="H92" s="1172"/>
      <c r="I92" s="1172"/>
      <c r="J92" s="1173">
        <v>0</v>
      </c>
      <c r="K92" s="1174"/>
    </row>
    <row r="93" spans="1:11" ht="15.75" customHeight="1">
      <c r="A93" s="1171" t="s">
        <v>981</v>
      </c>
      <c r="B93" s="1172"/>
      <c r="C93" s="1172"/>
      <c r="D93" s="1172"/>
      <c r="E93" s="1172"/>
      <c r="F93" s="1172"/>
      <c r="G93" s="1172"/>
      <c r="H93" s="1172"/>
      <c r="I93" s="1172"/>
      <c r="J93" s="1173">
        <v>0</v>
      </c>
      <c r="K93" s="1174"/>
    </row>
    <row r="94" spans="1:11" ht="15.75" customHeight="1">
      <c r="A94" s="742"/>
      <c r="B94" s="742"/>
      <c r="C94" s="742"/>
      <c r="D94" s="742"/>
      <c r="E94" s="642"/>
      <c r="F94" s="511"/>
      <c r="G94" s="642"/>
      <c r="I94" s="713"/>
      <c r="J94" s="642"/>
      <c r="K94" s="726"/>
    </row>
    <row r="95" spans="1:11" ht="15.75" customHeight="1">
      <c r="A95" s="1014" t="s">
        <v>982</v>
      </c>
      <c r="B95" s="1014"/>
      <c r="C95" s="1014"/>
      <c r="D95" s="1014"/>
      <c r="E95" s="1014"/>
      <c r="F95" s="1015"/>
      <c r="G95" s="1020" t="s">
        <v>983</v>
      </c>
      <c r="H95" s="1020"/>
      <c r="I95" s="1020"/>
      <c r="J95" s="1020"/>
      <c r="K95" s="1020"/>
    </row>
    <row r="96" spans="1:11" ht="15.75" customHeight="1">
      <c r="A96" s="1136"/>
      <c r="B96" s="1136"/>
      <c r="C96" s="1136"/>
      <c r="D96" s="1136"/>
      <c r="E96" s="1136"/>
      <c r="F96" s="1070"/>
      <c r="G96" s="1175" t="s">
        <v>937</v>
      </c>
      <c r="H96" s="1136" t="s">
        <v>938</v>
      </c>
      <c r="I96" s="1136"/>
      <c r="J96" s="1136"/>
      <c r="K96" s="769" t="s">
        <v>939</v>
      </c>
    </row>
    <row r="97" spans="1:11" ht="15.75" customHeight="1">
      <c r="A97" s="1136"/>
      <c r="B97" s="1136"/>
      <c r="C97" s="1136"/>
      <c r="D97" s="1136"/>
      <c r="E97" s="1136"/>
      <c r="F97" s="1070"/>
      <c r="G97" s="1176"/>
      <c r="H97" s="632" t="s">
        <v>941</v>
      </c>
      <c r="I97" s="771" t="s">
        <v>942</v>
      </c>
      <c r="J97" s="772" t="s">
        <v>943</v>
      </c>
      <c r="K97" s="773" t="s">
        <v>944</v>
      </c>
    </row>
    <row r="98" spans="1:11" ht="15.75" customHeight="1">
      <c r="A98" s="1096"/>
      <c r="B98" s="1096"/>
      <c r="C98" s="1096"/>
      <c r="D98" s="1096"/>
      <c r="E98" s="1096"/>
      <c r="F98" s="1071"/>
      <c r="G98" s="774" t="s">
        <v>984</v>
      </c>
      <c r="H98" s="634" t="s">
        <v>985</v>
      </c>
      <c r="I98" s="775" t="s">
        <v>986</v>
      </c>
      <c r="J98" s="776" t="s">
        <v>987</v>
      </c>
      <c r="K98" s="777" t="s">
        <v>988</v>
      </c>
    </row>
    <row r="99" spans="1:11" ht="15.75" customHeight="1">
      <c r="A99" s="1166" t="s">
        <v>989</v>
      </c>
      <c r="B99" s="1166"/>
      <c r="C99" s="1166"/>
      <c r="D99" s="1166"/>
      <c r="E99" s="1166"/>
      <c r="F99" s="1167"/>
      <c r="G99" s="806">
        <v>0</v>
      </c>
      <c r="H99" s="797">
        <v>0</v>
      </c>
      <c r="I99" s="799">
        <v>0</v>
      </c>
      <c r="J99" s="806">
        <v>0</v>
      </c>
      <c r="K99" s="746">
        <v>0</v>
      </c>
    </row>
    <row r="100" spans="1:11" ht="15.75" customHeight="1">
      <c r="A100" s="905" t="s">
        <v>990</v>
      </c>
      <c r="B100" s="905"/>
      <c r="C100" s="905"/>
      <c r="D100" s="905"/>
      <c r="E100" s="905"/>
      <c r="F100" s="1168"/>
      <c r="G100" s="781">
        <v>0</v>
      </c>
      <c r="H100" s="782">
        <v>0</v>
      </c>
      <c r="I100" s="783">
        <v>0</v>
      </c>
      <c r="J100" s="781">
        <v>0</v>
      </c>
      <c r="K100" s="746">
        <v>0</v>
      </c>
    </row>
    <row r="101" spans="1:11" ht="15.75" customHeight="1">
      <c r="A101" s="1169" t="s">
        <v>991</v>
      </c>
      <c r="B101" s="1169"/>
      <c r="C101" s="1169"/>
      <c r="D101" s="1169"/>
      <c r="E101" s="1169"/>
      <c r="F101" s="1170"/>
      <c r="G101" s="784">
        <v>0</v>
      </c>
      <c r="H101" s="785">
        <v>0</v>
      </c>
      <c r="I101" s="786">
        <v>0</v>
      </c>
      <c r="J101" s="784">
        <v>0</v>
      </c>
      <c r="K101" s="746">
        <v>0</v>
      </c>
    </row>
    <row r="102" spans="1:11" ht="15.75" customHeight="1">
      <c r="A102" s="979" t="s">
        <v>992</v>
      </c>
      <c r="B102" s="979"/>
      <c r="C102" s="979"/>
      <c r="D102" s="979"/>
      <c r="E102" s="979"/>
      <c r="F102" s="1138"/>
      <c r="G102" s="740">
        <v>0</v>
      </c>
      <c r="H102" s="825">
        <v>0</v>
      </c>
      <c r="I102" s="826">
        <v>0</v>
      </c>
      <c r="J102" s="740">
        <v>0</v>
      </c>
      <c r="K102" s="741">
        <v>0</v>
      </c>
    </row>
    <row r="103" spans="1:11" ht="15.75" customHeight="1">
      <c r="A103" s="802"/>
      <c r="B103" s="802"/>
      <c r="C103" s="802"/>
      <c r="D103" s="802"/>
      <c r="E103" s="642"/>
      <c r="F103" s="511"/>
      <c r="G103" s="642"/>
      <c r="I103" s="713"/>
      <c r="J103" s="642"/>
      <c r="K103" s="726" t="s">
        <v>452</v>
      </c>
    </row>
    <row r="104" spans="1:11" ht="12" customHeight="1">
      <c r="A104" s="1014" t="s">
        <v>993</v>
      </c>
      <c r="B104" s="1014"/>
      <c r="C104" s="1014"/>
      <c r="D104" s="1015"/>
      <c r="E104" s="1013" t="s">
        <v>6</v>
      </c>
      <c r="F104" s="1015"/>
      <c r="G104" s="1013" t="s">
        <v>481</v>
      </c>
      <c r="H104" s="1015"/>
      <c r="I104" s="1019" t="s">
        <v>8</v>
      </c>
      <c r="J104" s="1020"/>
      <c r="K104" s="1020"/>
    </row>
    <row r="105" spans="1:11" ht="12" customHeight="1">
      <c r="A105" s="1136"/>
      <c r="B105" s="1136"/>
      <c r="C105" s="1136"/>
      <c r="D105" s="1070"/>
      <c r="E105" s="1135"/>
      <c r="F105" s="1070"/>
      <c r="G105" s="1135"/>
      <c r="H105" s="1070"/>
      <c r="I105" s="901" t="s">
        <v>628</v>
      </c>
      <c r="J105" s="1165"/>
      <c r="K105" s="715" t="s">
        <v>11</v>
      </c>
    </row>
    <row r="106" spans="1:11" ht="12" customHeight="1">
      <c r="A106" s="1096"/>
      <c r="B106" s="1096"/>
      <c r="C106" s="1096"/>
      <c r="D106" s="1071"/>
      <c r="E106" s="1016"/>
      <c r="F106" s="1071"/>
      <c r="G106" s="1016" t="s">
        <v>539</v>
      </c>
      <c r="H106" s="1071"/>
      <c r="I106" s="1016" t="s">
        <v>540</v>
      </c>
      <c r="J106" s="1071"/>
      <c r="K106" s="697" t="s">
        <v>994</v>
      </c>
    </row>
    <row r="107" spans="1:11" ht="12" customHeight="1">
      <c r="A107" s="1157"/>
      <c r="B107" s="1157"/>
      <c r="C107" s="1157"/>
      <c r="D107" s="1158"/>
      <c r="E107" s="1159"/>
      <c r="F107" s="1160"/>
      <c r="G107" s="1159"/>
      <c r="H107" s="1161"/>
      <c r="I107" s="1162"/>
      <c r="J107" s="1163"/>
      <c r="K107" s="721"/>
    </row>
    <row r="108" spans="1:11" ht="12" customHeight="1">
      <c r="A108" s="1147" t="s">
        <v>995</v>
      </c>
      <c r="B108" s="1147"/>
      <c r="C108" s="1147"/>
      <c r="D108" s="1148"/>
      <c r="E108" s="1149">
        <v>950151000</v>
      </c>
      <c r="F108" s="1150"/>
      <c r="G108" s="1149">
        <v>1291358996.5</v>
      </c>
      <c r="H108" s="1164"/>
      <c r="I108" s="1149">
        <v>1355840235.8000002</v>
      </c>
      <c r="J108" s="1150"/>
      <c r="K108" s="719">
        <f>IFERROR(I108/G108*100,0)</f>
        <v>104.99328532768698</v>
      </c>
    </row>
    <row r="109" spans="1:11" ht="12" customHeight="1">
      <c r="A109" s="1155" t="s">
        <v>996</v>
      </c>
      <c r="B109" s="1155"/>
      <c r="C109" s="1155"/>
      <c r="D109" s="1156"/>
      <c r="E109" s="1151">
        <v>899972000</v>
      </c>
      <c r="F109" s="1152"/>
      <c r="G109" s="1151">
        <v>1216095673.97</v>
      </c>
      <c r="H109" s="1152"/>
      <c r="I109" s="1151">
        <v>1270298318.1600001</v>
      </c>
      <c r="J109" s="1152"/>
      <c r="K109" s="721">
        <f>IFERROR(I109/G109*100,0)</f>
        <v>104.45710361036421</v>
      </c>
    </row>
    <row r="110" spans="1:11" ht="12" customHeight="1">
      <c r="A110" s="1155" t="s">
        <v>997</v>
      </c>
      <c r="B110" s="1155"/>
      <c r="C110" s="1155"/>
      <c r="D110" s="1156"/>
      <c r="E110" s="1151">
        <v>50179000</v>
      </c>
      <c r="F110" s="1152"/>
      <c r="G110" s="1151">
        <v>75263322.530000001</v>
      </c>
      <c r="H110" s="1152"/>
      <c r="I110" s="1151">
        <v>85541917.640000001</v>
      </c>
      <c r="J110" s="1152"/>
      <c r="K110" s="721">
        <f>IFERROR(I110/G110*100,0)</f>
        <v>113.65684474785569</v>
      </c>
    </row>
    <row r="111" spans="1:11" ht="12" customHeight="1">
      <c r="A111" s="1155" t="s">
        <v>998</v>
      </c>
      <c r="B111" s="1155"/>
      <c r="C111" s="1155"/>
      <c r="D111" s="1156"/>
      <c r="E111" s="1151">
        <v>0</v>
      </c>
      <c r="F111" s="1152"/>
      <c r="G111" s="1151">
        <v>0</v>
      </c>
      <c r="H111" s="1152"/>
      <c r="I111" s="1151">
        <v>0</v>
      </c>
      <c r="J111" s="1152"/>
      <c r="K111" s="721">
        <f>IFERROR(I111/G111*100,0)</f>
        <v>0</v>
      </c>
    </row>
    <row r="112" spans="1:11" ht="12" customHeight="1">
      <c r="A112" s="1147" t="s">
        <v>999</v>
      </c>
      <c r="B112" s="1147"/>
      <c r="C112" s="1147"/>
      <c r="D112" s="1148"/>
      <c r="E112" s="1149">
        <v>0</v>
      </c>
      <c r="F112" s="1150"/>
      <c r="G112" s="1151">
        <v>0</v>
      </c>
      <c r="H112" s="1152"/>
      <c r="I112" s="1151">
        <v>0</v>
      </c>
      <c r="J112" s="1152"/>
      <c r="K112" s="719">
        <f t="shared" ref="K112:K114" si="1">IFERROR(I112/G112*100,0)</f>
        <v>0</v>
      </c>
    </row>
    <row r="113" spans="1:11" ht="12" customHeight="1">
      <c r="A113" s="1147" t="s">
        <v>1000</v>
      </c>
      <c r="B113" s="1147"/>
      <c r="C113" s="1147"/>
      <c r="D113" s="1148"/>
      <c r="E113" s="1149">
        <v>4576000</v>
      </c>
      <c r="F113" s="1150"/>
      <c r="G113" s="1151">
        <v>4576000</v>
      </c>
      <c r="H113" s="1152"/>
      <c r="I113" s="1151">
        <v>979214.78</v>
      </c>
      <c r="J113" s="1152"/>
      <c r="K113" s="719">
        <f t="shared" si="1"/>
        <v>21.39892438811189</v>
      </c>
    </row>
    <row r="114" spans="1:11" ht="12" customHeight="1">
      <c r="A114" s="979" t="s">
        <v>1001</v>
      </c>
      <c r="B114" s="979"/>
      <c r="C114" s="979"/>
      <c r="D114" s="1138"/>
      <c r="E114" s="1153">
        <v>954727000</v>
      </c>
      <c r="F114" s="1154"/>
      <c r="G114" s="1153">
        <v>1295934996.5</v>
      </c>
      <c r="H114" s="1154"/>
      <c r="I114" s="1153">
        <v>1356819450.5800002</v>
      </c>
      <c r="J114" s="1154"/>
      <c r="K114" s="725">
        <f t="shared" si="1"/>
        <v>104.698110186424</v>
      </c>
    </row>
    <row r="115" spans="1:11" s="329" customFormat="1" ht="12.75" customHeight="1">
      <c r="A115" s="808"/>
      <c r="B115" s="808"/>
      <c r="C115" s="808"/>
      <c r="D115" s="808"/>
      <c r="E115" s="809"/>
      <c r="F115" s="809"/>
      <c r="G115" s="809"/>
      <c r="H115" s="810"/>
      <c r="I115" s="811"/>
    </row>
    <row r="116" spans="1:11" s="329" customFormat="1" ht="12.75" customHeight="1">
      <c r="A116" s="1014" t="s">
        <v>1002</v>
      </c>
      <c r="B116" s="1015"/>
      <c r="C116" s="1142" t="s">
        <v>99</v>
      </c>
      <c r="D116" s="1142" t="s">
        <v>100</v>
      </c>
      <c r="E116" s="1144" t="s">
        <v>101</v>
      </c>
      <c r="F116" s="1145"/>
      <c r="G116" s="1144" t="s">
        <v>103</v>
      </c>
      <c r="H116" s="1145"/>
      <c r="I116" s="1144" t="s">
        <v>105</v>
      </c>
      <c r="J116" s="1146"/>
      <c r="K116" s="1140" t="s">
        <v>704</v>
      </c>
    </row>
    <row r="117" spans="1:11" s="329" customFormat="1" ht="12.75" customHeight="1">
      <c r="A117" s="1136"/>
      <c r="B117" s="1070"/>
      <c r="C117" s="1143"/>
      <c r="D117" s="1143"/>
      <c r="E117" s="727" t="s">
        <v>628</v>
      </c>
      <c r="F117" s="728" t="s">
        <v>11</v>
      </c>
      <c r="G117" s="727" t="str">
        <f>E117</f>
        <v>Até o Bimestre</v>
      </c>
      <c r="H117" s="728" t="s">
        <v>11</v>
      </c>
      <c r="I117" s="727" t="str">
        <f>G117</f>
        <v>Até o Bimestre</v>
      </c>
      <c r="J117" s="728" t="s">
        <v>11</v>
      </c>
      <c r="K117" s="1141"/>
    </row>
    <row r="118" spans="1:11" s="329" customFormat="1" ht="12.75" customHeight="1">
      <c r="A118" s="1096"/>
      <c r="B118" s="1071"/>
      <c r="C118" s="729"/>
      <c r="D118" s="729" t="s">
        <v>910</v>
      </c>
      <c r="E118" s="730" t="s">
        <v>705</v>
      </c>
      <c r="F118" s="731" t="s">
        <v>911</v>
      </c>
      <c r="G118" s="730" t="s">
        <v>706</v>
      </c>
      <c r="H118" s="731" t="s">
        <v>912</v>
      </c>
      <c r="I118" s="730" t="s">
        <v>867</v>
      </c>
      <c r="J118" s="731" t="s">
        <v>913</v>
      </c>
      <c r="K118" s="510" t="s">
        <v>708</v>
      </c>
    </row>
    <row r="119" spans="1:11" s="329" customFormat="1" ht="12.75" customHeight="1">
      <c r="A119" s="732" t="s">
        <v>1003</v>
      </c>
      <c r="B119" s="732"/>
      <c r="C119" s="733">
        <v>113504358.39999998</v>
      </c>
      <c r="D119" s="733">
        <v>281179766.49000007</v>
      </c>
      <c r="E119" s="733">
        <v>243809485.66000012</v>
      </c>
      <c r="F119" s="734">
        <v>86.709470138446463</v>
      </c>
      <c r="G119" s="733">
        <v>222092408.07000005</v>
      </c>
      <c r="H119" s="734">
        <v>78.985913831000559</v>
      </c>
      <c r="I119" s="733">
        <v>221941464.32000005</v>
      </c>
      <c r="J119" s="734">
        <v>78.932231536614921</v>
      </c>
      <c r="K119" s="735">
        <v>21717077.590000056</v>
      </c>
    </row>
    <row r="120" spans="1:11" s="329" customFormat="1" ht="12.75" customHeight="1">
      <c r="A120" s="736" t="s">
        <v>915</v>
      </c>
      <c r="B120" s="736"/>
      <c r="C120" s="737">
        <v>109096358.39999998</v>
      </c>
      <c r="D120" s="737">
        <v>269629913.16000009</v>
      </c>
      <c r="E120" s="737">
        <v>237724419.76000011</v>
      </c>
      <c r="F120" s="738">
        <v>88.166931099715541</v>
      </c>
      <c r="G120" s="737">
        <v>220054260.07000005</v>
      </c>
      <c r="H120" s="738">
        <v>81.613444699445665</v>
      </c>
      <c r="I120" s="737">
        <v>219903316.32000005</v>
      </c>
      <c r="J120" s="738">
        <v>81.557462873011445</v>
      </c>
      <c r="K120" s="735">
        <v>17670159.690000057</v>
      </c>
    </row>
    <row r="121" spans="1:11" s="329" customFormat="1" ht="12.75" customHeight="1">
      <c r="A121" s="736" t="s">
        <v>916</v>
      </c>
      <c r="B121" s="736"/>
      <c r="C121" s="737">
        <v>4408000</v>
      </c>
      <c r="D121" s="737">
        <v>11549853.33</v>
      </c>
      <c r="E121" s="737">
        <v>6085065.9000000004</v>
      </c>
      <c r="F121" s="738">
        <v>52.685222280653846</v>
      </c>
      <c r="G121" s="737">
        <v>2038148</v>
      </c>
      <c r="H121" s="738">
        <v>17.646527118279863</v>
      </c>
      <c r="I121" s="737">
        <v>2038148</v>
      </c>
      <c r="J121" s="738">
        <v>17.646527118279863</v>
      </c>
      <c r="K121" s="735">
        <v>4046917.9000000004</v>
      </c>
    </row>
    <row r="122" spans="1:11" s="329" customFormat="1" ht="12.75" customHeight="1">
      <c r="A122" s="732" t="s">
        <v>1004</v>
      </c>
      <c r="B122" s="732"/>
      <c r="C122" s="737">
        <v>835082000</v>
      </c>
      <c r="D122" s="737">
        <v>1147729177.5</v>
      </c>
      <c r="E122" s="737">
        <v>1044188049.7699999</v>
      </c>
      <c r="F122" s="738">
        <v>90.978609783578477</v>
      </c>
      <c r="G122" s="737">
        <v>991701244.14999998</v>
      </c>
      <c r="H122" s="738">
        <v>86.405509556717703</v>
      </c>
      <c r="I122" s="737">
        <v>991660322.99999976</v>
      </c>
      <c r="J122" s="738">
        <v>86.401944155506129</v>
      </c>
      <c r="K122" s="735">
        <v>52486805.619999863</v>
      </c>
    </row>
    <row r="123" spans="1:11" s="329" customFormat="1" ht="12.75" customHeight="1">
      <c r="A123" s="736" t="s">
        <v>915</v>
      </c>
      <c r="B123" s="736"/>
      <c r="C123" s="737">
        <v>830997000</v>
      </c>
      <c r="D123" s="737">
        <v>1134101286.8900001</v>
      </c>
      <c r="E123" s="737">
        <v>1040100821.3999999</v>
      </c>
      <c r="F123" s="738">
        <v>91.71145764698197</v>
      </c>
      <c r="G123" s="737">
        <v>988998686.63</v>
      </c>
      <c r="H123" s="738">
        <v>87.205499020470285</v>
      </c>
      <c r="I123" s="737">
        <v>988957765.47999978</v>
      </c>
      <c r="J123" s="738">
        <v>87.201890775732963</v>
      </c>
      <c r="K123" s="735">
        <v>51102134.769999862</v>
      </c>
    </row>
    <row r="124" spans="1:11" s="329" customFormat="1" ht="12.75" customHeight="1">
      <c r="A124" s="736" t="s">
        <v>916</v>
      </c>
      <c r="B124" s="736"/>
      <c r="C124" s="737">
        <v>4085000</v>
      </c>
      <c r="D124" s="737">
        <v>13627890.609999999</v>
      </c>
      <c r="E124" s="737">
        <v>4087228.3699999992</v>
      </c>
      <c r="F124" s="738">
        <v>29.991643512319033</v>
      </c>
      <c r="G124" s="737">
        <v>2702557.5199999996</v>
      </c>
      <c r="H124" s="738">
        <v>19.831077290985093</v>
      </c>
      <c r="I124" s="737">
        <v>2702557.5199999996</v>
      </c>
      <c r="J124" s="738">
        <v>19.831077290985093</v>
      </c>
      <c r="K124" s="735">
        <v>1384670.8499999996</v>
      </c>
    </row>
    <row r="125" spans="1:11" s="329" customFormat="1" ht="12.75" customHeight="1">
      <c r="A125" s="732" t="s">
        <v>1005</v>
      </c>
      <c r="B125" s="732"/>
      <c r="C125" s="737">
        <v>0</v>
      </c>
      <c r="D125" s="737">
        <v>0</v>
      </c>
      <c r="E125" s="737">
        <v>0</v>
      </c>
      <c r="F125" s="738">
        <v>0</v>
      </c>
      <c r="G125" s="737">
        <v>0</v>
      </c>
      <c r="H125" s="738">
        <v>0</v>
      </c>
      <c r="I125" s="737">
        <v>0</v>
      </c>
      <c r="J125" s="738">
        <v>0</v>
      </c>
      <c r="K125" s="735">
        <v>0</v>
      </c>
    </row>
    <row r="126" spans="1:11" s="329" customFormat="1" ht="12.75" customHeight="1">
      <c r="A126" s="736" t="s">
        <v>915</v>
      </c>
      <c r="B126" s="736"/>
      <c r="C126" s="737">
        <v>0</v>
      </c>
      <c r="D126" s="737">
        <v>0</v>
      </c>
      <c r="E126" s="737">
        <v>0</v>
      </c>
      <c r="F126" s="738">
        <v>0</v>
      </c>
      <c r="G126" s="737">
        <v>0</v>
      </c>
      <c r="H126" s="738">
        <v>0</v>
      </c>
      <c r="I126" s="737">
        <v>0</v>
      </c>
      <c r="J126" s="738">
        <v>0</v>
      </c>
      <c r="K126" s="735">
        <v>0</v>
      </c>
    </row>
    <row r="127" spans="1:11" s="329" customFormat="1" ht="12.75" customHeight="1">
      <c r="A127" s="736" t="s">
        <v>916</v>
      </c>
      <c r="B127" s="736"/>
      <c r="C127" s="737">
        <v>0</v>
      </c>
      <c r="D127" s="737">
        <v>0</v>
      </c>
      <c r="E127" s="737">
        <v>0</v>
      </c>
      <c r="F127" s="738">
        <v>0</v>
      </c>
      <c r="G127" s="737">
        <v>0</v>
      </c>
      <c r="H127" s="738">
        <v>0</v>
      </c>
      <c r="I127" s="737">
        <v>0</v>
      </c>
      <c r="J127" s="738">
        <v>0</v>
      </c>
      <c r="K127" s="735">
        <v>0</v>
      </c>
    </row>
    <row r="128" spans="1:11" s="329" customFormat="1" ht="12.75" customHeight="1">
      <c r="A128" s="732" t="s">
        <v>1006</v>
      </c>
      <c r="B128" s="732"/>
      <c r="C128" s="737">
        <v>11836000</v>
      </c>
      <c r="D128" s="737">
        <v>12729794.120000001</v>
      </c>
      <c r="E128" s="737">
        <v>8471157.4900000021</v>
      </c>
      <c r="F128" s="738">
        <v>66.545911191845747</v>
      </c>
      <c r="G128" s="737">
        <v>7700490.5600000005</v>
      </c>
      <c r="H128" s="738">
        <v>60.491870390123793</v>
      </c>
      <c r="I128" s="737">
        <v>7671012.7300000004</v>
      </c>
      <c r="J128" s="738">
        <v>60.260304744033043</v>
      </c>
      <c r="K128" s="735">
        <v>770666.93000000156</v>
      </c>
    </row>
    <row r="129" spans="1:11" s="329" customFormat="1" ht="12.75" customHeight="1">
      <c r="A129" s="736" t="s">
        <v>915</v>
      </c>
      <c r="B129" s="736"/>
      <c r="C129" s="737">
        <v>11367000</v>
      </c>
      <c r="D129" s="737">
        <v>12260794.120000001</v>
      </c>
      <c r="E129" s="737">
        <v>8471157.4900000021</v>
      </c>
      <c r="F129" s="738">
        <v>69.09142594753888</v>
      </c>
      <c r="G129" s="737">
        <v>7700490.5600000005</v>
      </c>
      <c r="H129" s="738">
        <v>62.805805926052038</v>
      </c>
      <c r="I129" s="737">
        <v>7671012.7300000004</v>
      </c>
      <c r="J129" s="738">
        <v>62.565382428915619</v>
      </c>
      <c r="K129" s="735">
        <v>770666.93000000156</v>
      </c>
    </row>
    <row r="130" spans="1:11" s="329" customFormat="1" ht="12.75" customHeight="1">
      <c r="A130" s="736" t="s">
        <v>916</v>
      </c>
      <c r="B130" s="736"/>
      <c r="C130" s="737">
        <v>469000</v>
      </c>
      <c r="D130" s="737">
        <v>469000</v>
      </c>
      <c r="E130" s="737">
        <v>0</v>
      </c>
      <c r="F130" s="738">
        <v>0</v>
      </c>
      <c r="G130" s="737">
        <v>0</v>
      </c>
      <c r="H130" s="738">
        <v>0</v>
      </c>
      <c r="I130" s="737">
        <v>0</v>
      </c>
      <c r="J130" s="738">
        <v>0</v>
      </c>
      <c r="K130" s="735">
        <v>0</v>
      </c>
    </row>
    <row r="131" spans="1:11" s="329" customFormat="1" ht="12.75" customHeight="1">
      <c r="A131" s="732" t="s">
        <v>1007</v>
      </c>
      <c r="B131" s="732"/>
      <c r="C131" s="737">
        <v>1474000</v>
      </c>
      <c r="D131" s="737">
        <v>6694932.9699999988</v>
      </c>
      <c r="E131" s="737">
        <v>2437000.3199999994</v>
      </c>
      <c r="F131" s="738">
        <v>36.400667951721104</v>
      </c>
      <c r="G131" s="737">
        <v>2180263.75</v>
      </c>
      <c r="H131" s="738">
        <v>32.565878699155974</v>
      </c>
      <c r="I131" s="737">
        <v>2172523.75</v>
      </c>
      <c r="J131" s="738">
        <v>32.450268878494839</v>
      </c>
      <c r="K131" s="735">
        <v>256736.56999999954</v>
      </c>
    </row>
    <row r="132" spans="1:11" s="329" customFormat="1" ht="12.75" customHeight="1">
      <c r="A132" s="736" t="s">
        <v>915</v>
      </c>
      <c r="B132" s="736"/>
      <c r="C132" s="737">
        <v>1005000</v>
      </c>
      <c r="D132" s="737">
        <v>6225932.9699999988</v>
      </c>
      <c r="E132" s="737">
        <v>2307569.5199999996</v>
      </c>
      <c r="F132" s="738">
        <v>37.063834948418986</v>
      </c>
      <c r="G132" s="737">
        <v>2115323.75</v>
      </c>
      <c r="H132" s="738">
        <v>33.976012273065002</v>
      </c>
      <c r="I132" s="737">
        <v>2115323.75</v>
      </c>
      <c r="J132" s="738">
        <v>33.976012273065002</v>
      </c>
      <c r="K132" s="735">
        <v>192245.76999999955</v>
      </c>
    </row>
    <row r="133" spans="1:11" s="329" customFormat="1" ht="12.75" customHeight="1">
      <c r="A133" s="736" t="s">
        <v>916</v>
      </c>
      <c r="B133" s="736"/>
      <c r="C133" s="737">
        <v>469000</v>
      </c>
      <c r="D133" s="737">
        <v>469000</v>
      </c>
      <c r="E133" s="737">
        <v>129430.8</v>
      </c>
      <c r="F133" s="738">
        <v>27.597185501066097</v>
      </c>
      <c r="G133" s="737">
        <v>64940</v>
      </c>
      <c r="H133" s="738">
        <v>13.846481876332623</v>
      </c>
      <c r="I133" s="737">
        <v>57200</v>
      </c>
      <c r="J133" s="738">
        <v>12.196162046908315</v>
      </c>
      <c r="K133" s="735">
        <v>64490.8</v>
      </c>
    </row>
    <row r="134" spans="1:11" s="329" customFormat="1" ht="12.75" customHeight="1">
      <c r="A134" s="732" t="s">
        <v>1008</v>
      </c>
      <c r="B134" s="732"/>
      <c r="C134" s="737">
        <v>0</v>
      </c>
      <c r="D134" s="737">
        <v>0</v>
      </c>
      <c r="E134" s="737">
        <v>0</v>
      </c>
      <c r="F134" s="738">
        <v>0</v>
      </c>
      <c r="G134" s="737">
        <v>0</v>
      </c>
      <c r="H134" s="738">
        <v>0</v>
      </c>
      <c r="I134" s="737">
        <v>0</v>
      </c>
      <c r="J134" s="738">
        <v>0</v>
      </c>
      <c r="K134" s="735">
        <v>0</v>
      </c>
    </row>
    <row r="135" spans="1:11" s="329" customFormat="1" ht="12.75" customHeight="1">
      <c r="A135" s="736" t="s">
        <v>915</v>
      </c>
      <c r="B135" s="736"/>
      <c r="C135" s="737">
        <v>0</v>
      </c>
      <c r="D135" s="737">
        <v>0</v>
      </c>
      <c r="E135" s="737">
        <v>0</v>
      </c>
      <c r="F135" s="738">
        <v>0</v>
      </c>
      <c r="G135" s="737">
        <v>0</v>
      </c>
      <c r="H135" s="738">
        <v>0</v>
      </c>
      <c r="I135" s="737">
        <v>0</v>
      </c>
      <c r="J135" s="738">
        <v>0</v>
      </c>
      <c r="K135" s="735">
        <v>0</v>
      </c>
    </row>
    <row r="136" spans="1:11" s="329" customFormat="1" ht="12.75" customHeight="1">
      <c r="A136" s="736" t="s">
        <v>916</v>
      </c>
      <c r="B136" s="736"/>
      <c r="C136" s="737">
        <v>0</v>
      </c>
      <c r="D136" s="737">
        <v>0</v>
      </c>
      <c r="E136" s="737">
        <v>0</v>
      </c>
      <c r="F136" s="738">
        <v>0</v>
      </c>
      <c r="G136" s="737">
        <v>0</v>
      </c>
      <c r="H136" s="738">
        <v>0</v>
      </c>
      <c r="I136" s="737">
        <v>0</v>
      </c>
      <c r="J136" s="738">
        <v>0</v>
      </c>
      <c r="K136" s="735">
        <v>0</v>
      </c>
    </row>
    <row r="137" spans="1:11" s="329" customFormat="1" ht="12.75" customHeight="1">
      <c r="A137" s="732" t="s">
        <v>1009</v>
      </c>
      <c r="B137" s="732"/>
      <c r="C137" s="737">
        <v>0</v>
      </c>
      <c r="D137" s="737">
        <v>0</v>
      </c>
      <c r="E137" s="737">
        <v>0</v>
      </c>
      <c r="F137" s="738">
        <v>0</v>
      </c>
      <c r="G137" s="737">
        <v>0</v>
      </c>
      <c r="H137" s="738">
        <v>0</v>
      </c>
      <c r="I137" s="737">
        <v>0</v>
      </c>
      <c r="J137" s="738">
        <v>0</v>
      </c>
      <c r="K137" s="735">
        <v>0</v>
      </c>
    </row>
    <row r="138" spans="1:11" s="329" customFormat="1" ht="12.75" customHeight="1">
      <c r="A138" s="736" t="s">
        <v>915</v>
      </c>
      <c r="B138" s="736"/>
      <c r="C138" s="737">
        <v>0</v>
      </c>
      <c r="D138" s="737">
        <v>0</v>
      </c>
      <c r="E138" s="737">
        <v>0</v>
      </c>
      <c r="F138" s="738">
        <v>0</v>
      </c>
      <c r="G138" s="737">
        <v>0</v>
      </c>
      <c r="H138" s="738">
        <v>0</v>
      </c>
      <c r="I138" s="737">
        <v>0</v>
      </c>
      <c r="J138" s="738">
        <v>0</v>
      </c>
      <c r="K138" s="735">
        <v>0</v>
      </c>
    </row>
    <row r="139" spans="1:11" s="329" customFormat="1" ht="12.75" customHeight="1">
      <c r="A139" s="736" t="s">
        <v>916</v>
      </c>
      <c r="B139" s="736"/>
      <c r="C139" s="737">
        <v>0</v>
      </c>
      <c r="D139" s="737">
        <v>0</v>
      </c>
      <c r="E139" s="737">
        <v>0</v>
      </c>
      <c r="F139" s="738">
        <v>0</v>
      </c>
      <c r="G139" s="737">
        <v>0</v>
      </c>
      <c r="H139" s="738">
        <v>0</v>
      </c>
      <c r="I139" s="737">
        <v>0</v>
      </c>
      <c r="J139" s="738">
        <v>0</v>
      </c>
      <c r="K139" s="735">
        <v>0</v>
      </c>
    </row>
    <row r="140" spans="1:11" s="329" customFormat="1" ht="37.5" customHeight="1">
      <c r="A140" s="979" t="s">
        <v>1010</v>
      </c>
      <c r="B140" s="1138"/>
      <c r="C140" s="740">
        <v>961896358.39999998</v>
      </c>
      <c r="D140" s="740">
        <v>1448333671.0799999</v>
      </c>
      <c r="E140" s="740">
        <v>1298905693.24</v>
      </c>
      <c r="F140" s="740">
        <v>89.682765731147171</v>
      </c>
      <c r="G140" s="740">
        <v>1223674406.53</v>
      </c>
      <c r="H140" s="740">
        <v>84.488431841643575</v>
      </c>
      <c r="I140" s="740">
        <v>1223445323.7999997</v>
      </c>
      <c r="J140" s="740">
        <v>84.472614855918906</v>
      </c>
      <c r="K140" s="741">
        <v>75231286.709999919</v>
      </c>
    </row>
    <row r="141" spans="1:11" s="329" customFormat="1" ht="12.75" customHeight="1">
      <c r="A141" s="812"/>
      <c r="B141" s="812"/>
      <c r="C141" s="812"/>
      <c r="D141" s="812"/>
      <c r="E141" s="813"/>
      <c r="F141" s="813"/>
      <c r="G141" s="813"/>
      <c r="H141" s="811"/>
      <c r="I141" s="811"/>
    </row>
    <row r="142" spans="1:11" s="329" customFormat="1" ht="12.75" customHeight="1">
      <c r="A142" s="1014" t="s">
        <v>1011</v>
      </c>
      <c r="B142" s="1015"/>
      <c r="C142" s="1142" t="s">
        <v>99</v>
      </c>
      <c r="D142" s="1142" t="s">
        <v>100</v>
      </c>
      <c r="E142" s="1144" t="s">
        <v>101</v>
      </c>
      <c r="F142" s="1145"/>
      <c r="G142" s="1144" t="s">
        <v>103</v>
      </c>
      <c r="H142" s="1145"/>
      <c r="I142" s="1144" t="s">
        <v>105</v>
      </c>
      <c r="J142" s="1146"/>
      <c r="K142" s="1140" t="s">
        <v>704</v>
      </c>
    </row>
    <row r="143" spans="1:11" s="329" customFormat="1" ht="12.75" customHeight="1">
      <c r="A143" s="1136"/>
      <c r="B143" s="1070"/>
      <c r="C143" s="1143"/>
      <c r="D143" s="1143"/>
      <c r="E143" s="727" t="s">
        <v>628</v>
      </c>
      <c r="F143" s="728" t="s">
        <v>11</v>
      </c>
      <c r="G143" s="727" t="str">
        <f>E143</f>
        <v>Até o Bimestre</v>
      </c>
      <c r="H143" s="728" t="s">
        <v>11</v>
      </c>
      <c r="I143" s="727" t="str">
        <f>G143</f>
        <v>Até o Bimestre</v>
      </c>
      <c r="J143" s="728" t="s">
        <v>11</v>
      </c>
      <c r="K143" s="1141"/>
    </row>
    <row r="144" spans="1:11" s="329" customFormat="1" ht="12.75" customHeight="1">
      <c r="A144" s="1096"/>
      <c r="B144" s="1071"/>
      <c r="C144" s="729"/>
      <c r="D144" s="729" t="s">
        <v>910</v>
      </c>
      <c r="E144" s="730" t="s">
        <v>705</v>
      </c>
      <c r="F144" s="731" t="s">
        <v>911</v>
      </c>
      <c r="G144" s="730" t="s">
        <v>706</v>
      </c>
      <c r="H144" s="731" t="s">
        <v>912</v>
      </c>
      <c r="I144" s="730" t="s">
        <v>867</v>
      </c>
      <c r="J144" s="731" t="s">
        <v>913</v>
      </c>
      <c r="K144" s="510" t="s">
        <v>708</v>
      </c>
    </row>
    <row r="145" spans="1:11" s="329" customFormat="1" ht="12.75" customHeight="1">
      <c r="A145" s="732" t="s">
        <v>1012</v>
      </c>
      <c r="B145" s="732"/>
      <c r="C145" s="733">
        <v>817208358.39999998</v>
      </c>
      <c r="D145" s="733">
        <v>942693926.44000018</v>
      </c>
      <c r="E145" s="733">
        <v>808002312.40999997</v>
      </c>
      <c r="F145" s="734">
        <v>85.712052422078173</v>
      </c>
      <c r="G145" s="733">
        <v>780200724.34000015</v>
      </c>
      <c r="H145" s="734">
        <v>82.762888617131424</v>
      </c>
      <c r="I145" s="733">
        <v>779619817.43000019</v>
      </c>
      <c r="J145" s="734">
        <v>82.701266610909983</v>
      </c>
      <c r="K145" s="814">
        <v>27801588.069999814</v>
      </c>
    </row>
    <row r="146" spans="1:11" s="329" customFormat="1" ht="12.75" customHeight="1">
      <c r="A146" s="732" t="s">
        <v>1013</v>
      </c>
      <c r="B146" s="732"/>
      <c r="C146" s="737">
        <v>1115724000</v>
      </c>
      <c r="D146" s="737">
        <v>1509187513.4600003</v>
      </c>
      <c r="E146" s="737">
        <v>1378275038.9699998</v>
      </c>
      <c r="F146" s="738">
        <v>91.325632280784816</v>
      </c>
      <c r="G146" s="737">
        <v>1309730756.6700001</v>
      </c>
      <c r="H146" s="738">
        <v>86.783832028087701</v>
      </c>
      <c r="I146" s="737">
        <v>1307804577.3299999</v>
      </c>
      <c r="J146" s="738">
        <v>86.656201808328987</v>
      </c>
      <c r="K146" s="814">
        <v>68544282.299999714</v>
      </c>
    </row>
    <row r="147" spans="1:11" s="329" customFormat="1" ht="12.75" customHeight="1">
      <c r="A147" s="732" t="s">
        <v>1014</v>
      </c>
      <c r="B147" s="732"/>
      <c r="C147" s="737">
        <v>0</v>
      </c>
      <c r="D147" s="737">
        <v>0</v>
      </c>
      <c r="E147" s="737">
        <v>0</v>
      </c>
      <c r="F147" s="738">
        <v>0</v>
      </c>
      <c r="G147" s="737">
        <v>0</v>
      </c>
      <c r="H147" s="738">
        <v>0</v>
      </c>
      <c r="I147" s="737">
        <v>0</v>
      </c>
      <c r="J147" s="738">
        <v>0</v>
      </c>
      <c r="K147" s="814">
        <v>0</v>
      </c>
    </row>
    <row r="148" spans="1:11" s="329" customFormat="1" ht="12.75" customHeight="1">
      <c r="A148" s="732" t="s">
        <v>1015</v>
      </c>
      <c r="B148" s="732"/>
      <c r="C148" s="737">
        <v>20187000</v>
      </c>
      <c r="D148" s="737">
        <v>21140794.120000001</v>
      </c>
      <c r="E148" s="737">
        <v>16060786.310000001</v>
      </c>
      <c r="F148" s="738">
        <v>75.97059135449355</v>
      </c>
      <c r="G148" s="737">
        <v>15290119.379999999</v>
      </c>
      <c r="H148" s="738">
        <v>72.325189362375752</v>
      </c>
      <c r="I148" s="737">
        <v>15246453.829999998</v>
      </c>
      <c r="J148" s="738">
        <v>72.118642958526664</v>
      </c>
      <c r="K148" s="814">
        <v>770666.93000000156</v>
      </c>
    </row>
    <row r="149" spans="1:11" s="329" customFormat="1" ht="12.75" customHeight="1">
      <c r="A149" s="732" t="s">
        <v>1016</v>
      </c>
      <c r="B149" s="732"/>
      <c r="C149" s="737">
        <v>12810000</v>
      </c>
      <c r="D149" s="737">
        <v>31348589.869999997</v>
      </c>
      <c r="E149" s="737">
        <v>10885043.530000001</v>
      </c>
      <c r="F149" s="738">
        <v>34.722593823643663</v>
      </c>
      <c r="G149" s="737">
        <v>10628306.959999999</v>
      </c>
      <c r="H149" s="738">
        <v>33.903620558611109</v>
      </c>
      <c r="I149" s="737">
        <v>10620566.960000001</v>
      </c>
      <c r="J149" s="738">
        <v>33.878930452829337</v>
      </c>
      <c r="K149" s="814">
        <v>256736.57000000216</v>
      </c>
    </row>
    <row r="150" spans="1:11" s="329" customFormat="1" ht="12.75" customHeight="1">
      <c r="A150" s="732" t="s">
        <v>1017</v>
      </c>
      <c r="B150" s="732"/>
      <c r="C150" s="737">
        <v>0</v>
      </c>
      <c r="D150" s="737">
        <v>0</v>
      </c>
      <c r="E150" s="737">
        <v>0</v>
      </c>
      <c r="F150" s="738">
        <v>0</v>
      </c>
      <c r="G150" s="737">
        <v>0</v>
      </c>
      <c r="H150" s="738">
        <v>0</v>
      </c>
      <c r="I150" s="737">
        <v>0</v>
      </c>
      <c r="J150" s="738">
        <v>0</v>
      </c>
      <c r="K150" s="814">
        <v>0</v>
      </c>
    </row>
    <row r="151" spans="1:11" s="329" customFormat="1" ht="12.75" customHeight="1">
      <c r="A151" s="732" t="s">
        <v>1018</v>
      </c>
      <c r="B151" s="732"/>
      <c r="C151" s="737">
        <v>0</v>
      </c>
      <c r="D151" s="737">
        <v>0</v>
      </c>
      <c r="E151" s="737">
        <v>0</v>
      </c>
      <c r="F151" s="738">
        <v>0</v>
      </c>
      <c r="G151" s="737">
        <v>0</v>
      </c>
      <c r="H151" s="738">
        <v>0</v>
      </c>
      <c r="I151" s="737">
        <v>0</v>
      </c>
      <c r="J151" s="738">
        <v>0</v>
      </c>
      <c r="K151" s="814">
        <v>0</v>
      </c>
    </row>
    <row r="152" spans="1:11" s="329" customFormat="1" ht="22.5">
      <c r="A152" s="739" t="s">
        <v>1019</v>
      </c>
      <c r="B152" s="739"/>
      <c r="C152" s="740">
        <v>1965929358.4000001</v>
      </c>
      <c r="D152" s="740">
        <v>2504370823.8900003</v>
      </c>
      <c r="E152" s="740">
        <v>2213223181.2199998</v>
      </c>
      <c r="F152" s="740">
        <v>88.374419638950855</v>
      </c>
      <c r="G152" s="740">
        <v>2115849907.3500001</v>
      </c>
      <c r="H152" s="740">
        <v>84.48628642237108</v>
      </c>
      <c r="I152" s="740">
        <v>2113291415.5500002</v>
      </c>
      <c r="J152" s="740">
        <v>84.384125361573155</v>
      </c>
      <c r="K152" s="741">
        <v>97373273.869999528</v>
      </c>
    </row>
    <row r="153" spans="1:11" s="329" customFormat="1" ht="21" customHeight="1">
      <c r="A153" s="1137" t="s">
        <v>1020</v>
      </c>
      <c r="B153" s="1137"/>
      <c r="C153" s="815">
        <v>961896358.39999998</v>
      </c>
      <c r="D153" s="815">
        <v>1448333671.0799999</v>
      </c>
      <c r="E153" s="815">
        <v>1298905693.24</v>
      </c>
      <c r="F153" s="816">
        <v>89.682765731147171</v>
      </c>
      <c r="G153" s="815">
        <v>1223674406.53</v>
      </c>
      <c r="H153" s="815">
        <v>84.488431841643575</v>
      </c>
      <c r="I153" s="815">
        <v>1223445323.7999997</v>
      </c>
      <c r="J153" s="815">
        <v>84.472614855918906</v>
      </c>
      <c r="K153" s="720">
        <v>75231286.710000038</v>
      </c>
    </row>
    <row r="154" spans="1:11" s="329" customFormat="1" ht="22.5" customHeight="1">
      <c r="A154" s="979" t="s">
        <v>1021</v>
      </c>
      <c r="B154" s="1138"/>
      <c r="C154" s="740">
        <v>1004033000.0000001</v>
      </c>
      <c r="D154" s="740">
        <v>1056037152.8100004</v>
      </c>
      <c r="E154" s="740">
        <v>914317487.97999978</v>
      </c>
      <c r="F154" s="740">
        <v>86.580049342686479</v>
      </c>
      <c r="G154" s="740">
        <v>892175500.82000017</v>
      </c>
      <c r="H154" s="740">
        <v>84.483344023078914</v>
      </c>
      <c r="I154" s="740">
        <v>889846091.75000048</v>
      </c>
      <c r="J154" s="740">
        <v>84.262763803547671</v>
      </c>
      <c r="K154" s="741">
        <v>22141987.15999949</v>
      </c>
    </row>
    <row r="155" spans="1:11" s="329" customFormat="1" ht="12.75" hidden="1" customHeight="1">
      <c r="A155" s="817"/>
      <c r="B155" s="817"/>
      <c r="C155" s="818">
        <f>C152-C140-C57</f>
        <v>0</v>
      </c>
      <c r="D155" s="818">
        <f t="shared" ref="D155:E155" si="2">D152-D140-D57</f>
        <v>0</v>
      </c>
      <c r="E155" s="818">
        <f t="shared" si="2"/>
        <v>0</v>
      </c>
      <c r="F155" s="819"/>
      <c r="G155" s="818">
        <f>G152-G140-G57</f>
        <v>0</v>
      </c>
      <c r="H155" s="820"/>
      <c r="I155" s="818">
        <f>I152-I140-I57</f>
        <v>0</v>
      </c>
      <c r="J155" s="821"/>
      <c r="K155" s="818">
        <f>K152-K140-K57</f>
        <v>-2.7567148208618164E-7</v>
      </c>
    </row>
    <row r="156" spans="1:11">
      <c r="A156" s="492" t="s">
        <v>133</v>
      </c>
      <c r="B156" s="492"/>
    </row>
    <row r="157" spans="1:11">
      <c r="A157" s="917" t="s">
        <v>1022</v>
      </c>
      <c r="B157" s="917"/>
      <c r="C157" s="917"/>
      <c r="D157" s="917"/>
      <c r="E157" s="917"/>
      <c r="F157" s="917"/>
      <c r="G157" s="917"/>
      <c r="H157" s="917"/>
      <c r="I157" s="822"/>
    </row>
    <row r="158" spans="1:11">
      <c r="A158" s="823" t="str">
        <f>IF(I46=6,"Para acompanhamento bimestral o percentual executado pela despesa liquidada corresponde ao valor de:","Para acompanhamento bimestral o percentual executado pela despesa empenhada corresponde ao valor de:")</f>
        <v>Para acompanhamento bimestral o percentual executado pela despesa empenhada corresponde ao valor de:</v>
      </c>
      <c r="B158" s="823"/>
      <c r="C158" s="184"/>
      <c r="D158" s="824">
        <v>0.19626192962876815</v>
      </c>
      <c r="E158" s="822"/>
      <c r="F158" s="822"/>
      <c r="G158" s="822"/>
      <c r="H158" s="822"/>
      <c r="I158" s="822"/>
    </row>
    <row r="159" spans="1:11">
      <c r="A159" s="1139" t="s">
        <v>1023</v>
      </c>
      <c r="B159" s="1139"/>
      <c r="C159" s="1139"/>
      <c r="D159" s="1139"/>
      <c r="E159" s="1139"/>
      <c r="F159" s="1139"/>
      <c r="G159" s="1139"/>
      <c r="H159" s="1139"/>
      <c r="I159" s="1139"/>
      <c r="J159" s="1139"/>
      <c r="K159" s="193"/>
    </row>
    <row r="160" spans="1:11" ht="11.25" customHeight="1">
      <c r="A160" s="1139" t="s">
        <v>1024</v>
      </c>
      <c r="B160" s="1139"/>
      <c r="C160" s="1139"/>
      <c r="D160" s="1139"/>
      <c r="E160" s="1139"/>
      <c r="F160" s="1139"/>
      <c r="G160" s="1139"/>
      <c r="H160" s="1139"/>
      <c r="I160" s="193"/>
      <c r="J160" s="193"/>
      <c r="K160" s="193"/>
    </row>
    <row r="161" spans="1:11" ht="11.25" customHeight="1">
      <c r="A161" s="1139" t="s">
        <v>1025</v>
      </c>
      <c r="B161" s="1139"/>
      <c r="C161" s="1139"/>
      <c r="D161" s="1139"/>
      <c r="E161" s="1139"/>
      <c r="F161" s="1139"/>
      <c r="G161" s="1139"/>
      <c r="H161" s="1139"/>
      <c r="I161" s="193"/>
      <c r="J161" s="193"/>
      <c r="K161" s="193"/>
    </row>
    <row r="162" spans="1:11">
      <c r="A162" s="440"/>
      <c r="B162" s="440"/>
    </row>
    <row r="163" spans="1:11">
      <c r="A163" s="440" t="s">
        <v>1130</v>
      </c>
      <c r="B163" s="440"/>
    </row>
    <row r="164" spans="1:11">
      <c r="A164" s="440" t="s">
        <v>1131</v>
      </c>
      <c r="B164" s="440"/>
    </row>
    <row r="165" spans="1:11">
      <c r="A165" s="440" t="s">
        <v>1132</v>
      </c>
      <c r="B165" s="440"/>
      <c r="G165" s="511"/>
    </row>
    <row r="166" spans="1:11">
      <c r="A166" s="440" t="s">
        <v>1133</v>
      </c>
      <c r="B166" s="440"/>
      <c r="H166" s="722"/>
      <c r="I166" s="722"/>
    </row>
    <row r="167" spans="1:11">
      <c r="H167" s="722"/>
      <c r="I167" s="722"/>
    </row>
  </sheetData>
  <mergeCells count="190">
    <mergeCell ref="A1:K1"/>
    <mergeCell ref="A2:K2"/>
    <mergeCell ref="A3:K3"/>
    <mergeCell ref="A4:K4"/>
    <mergeCell ref="A5:K5"/>
    <mergeCell ref="A6:G6"/>
    <mergeCell ref="E11:F11"/>
    <mergeCell ref="G11:H11"/>
    <mergeCell ref="I11:J11"/>
    <mergeCell ref="A12:D12"/>
    <mergeCell ref="E12:F12"/>
    <mergeCell ref="G12:H12"/>
    <mergeCell ref="I12:J12"/>
    <mergeCell ref="A8:D10"/>
    <mergeCell ref="E8:F9"/>
    <mergeCell ref="G8:H9"/>
    <mergeCell ref="I8:K8"/>
    <mergeCell ref="I9:J9"/>
    <mergeCell ref="E10:F10"/>
    <mergeCell ref="G10:H10"/>
    <mergeCell ref="I10:J10"/>
    <mergeCell ref="A16:D16"/>
    <mergeCell ref="A17:D17"/>
    <mergeCell ref="A18:D18"/>
    <mergeCell ref="E18:F18"/>
    <mergeCell ref="G18:H18"/>
    <mergeCell ref="I18:J18"/>
    <mergeCell ref="A13:D13"/>
    <mergeCell ref="A14:D14"/>
    <mergeCell ref="A15:D15"/>
    <mergeCell ref="E15:F15"/>
    <mergeCell ref="G15:H15"/>
    <mergeCell ref="I15:J15"/>
    <mergeCell ref="A22:D22"/>
    <mergeCell ref="E22:F22"/>
    <mergeCell ref="G22:H22"/>
    <mergeCell ref="I22:J22"/>
    <mergeCell ref="A23:D23"/>
    <mergeCell ref="E23:F23"/>
    <mergeCell ref="G23:H23"/>
    <mergeCell ref="I23:J23"/>
    <mergeCell ref="A19:D19"/>
    <mergeCell ref="A20:D20"/>
    <mergeCell ref="A21:D21"/>
    <mergeCell ref="E21:F21"/>
    <mergeCell ref="G21:H21"/>
    <mergeCell ref="I21:J21"/>
    <mergeCell ref="A26:D26"/>
    <mergeCell ref="E26:F26"/>
    <mergeCell ref="G26:H26"/>
    <mergeCell ref="I26:J26"/>
    <mergeCell ref="A27:D27"/>
    <mergeCell ref="E27:F27"/>
    <mergeCell ref="G27:H27"/>
    <mergeCell ref="I27:J27"/>
    <mergeCell ref="A24:D24"/>
    <mergeCell ref="E24:F24"/>
    <mergeCell ref="G24:H24"/>
    <mergeCell ref="I24:J24"/>
    <mergeCell ref="A25:D25"/>
    <mergeCell ref="E25:F25"/>
    <mergeCell ref="G25:H25"/>
    <mergeCell ref="I25:J25"/>
    <mergeCell ref="I30:J30"/>
    <mergeCell ref="A31:D31"/>
    <mergeCell ref="E31:F31"/>
    <mergeCell ref="G31:H31"/>
    <mergeCell ref="I31:J31"/>
    <mergeCell ref="A28:D28"/>
    <mergeCell ref="E28:F28"/>
    <mergeCell ref="G28:H28"/>
    <mergeCell ref="I28:J28"/>
    <mergeCell ref="A29:D29"/>
    <mergeCell ref="E29:F29"/>
    <mergeCell ref="G29:H29"/>
    <mergeCell ref="I29:J29"/>
    <mergeCell ref="A32:D32"/>
    <mergeCell ref="A33:B35"/>
    <mergeCell ref="C33:C34"/>
    <mergeCell ref="D33:D34"/>
    <mergeCell ref="E33:F33"/>
    <mergeCell ref="G33:H33"/>
    <mergeCell ref="A30:D30"/>
    <mergeCell ref="E30:F30"/>
    <mergeCell ref="G30:H30"/>
    <mergeCell ref="A61:E61"/>
    <mergeCell ref="A62:E62"/>
    <mergeCell ref="A63:E63"/>
    <mergeCell ref="A64:E64"/>
    <mergeCell ref="A65:E65"/>
    <mergeCell ref="A66:E66"/>
    <mergeCell ref="I33:J33"/>
    <mergeCell ref="K33:K34"/>
    <mergeCell ref="A59:E60"/>
    <mergeCell ref="F59:G59"/>
    <mergeCell ref="H59:I59"/>
    <mergeCell ref="J59:K59"/>
    <mergeCell ref="F60:G60"/>
    <mergeCell ref="H60:I60"/>
    <mergeCell ref="J60:K60"/>
    <mergeCell ref="A72:F75"/>
    <mergeCell ref="G72:K72"/>
    <mergeCell ref="H73:J73"/>
    <mergeCell ref="A76:F76"/>
    <mergeCell ref="A77:F77"/>
    <mergeCell ref="A78:F78"/>
    <mergeCell ref="H66:I66"/>
    <mergeCell ref="A67:E67"/>
    <mergeCell ref="H67:I67"/>
    <mergeCell ref="A68:E68"/>
    <mergeCell ref="A69:E69"/>
    <mergeCell ref="A70:E70"/>
    <mergeCell ref="A93:I93"/>
    <mergeCell ref="J93:K93"/>
    <mergeCell ref="A95:F98"/>
    <mergeCell ref="G95:K95"/>
    <mergeCell ref="G96:G97"/>
    <mergeCell ref="H96:J96"/>
    <mergeCell ref="A79:F79"/>
    <mergeCell ref="A83:K83"/>
    <mergeCell ref="A84:A85"/>
    <mergeCell ref="A91:I91"/>
    <mergeCell ref="J91:K91"/>
    <mergeCell ref="A92:I92"/>
    <mergeCell ref="J92:K92"/>
    <mergeCell ref="G104:H105"/>
    <mergeCell ref="I104:K104"/>
    <mergeCell ref="I105:J105"/>
    <mergeCell ref="E106:F106"/>
    <mergeCell ref="G106:H106"/>
    <mergeCell ref="I106:J106"/>
    <mergeCell ref="A99:F99"/>
    <mergeCell ref="A100:F100"/>
    <mergeCell ref="A101:F101"/>
    <mergeCell ref="A102:F102"/>
    <mergeCell ref="A104:D106"/>
    <mergeCell ref="E104:F105"/>
    <mergeCell ref="A109:D109"/>
    <mergeCell ref="E109:F109"/>
    <mergeCell ref="G109:H109"/>
    <mergeCell ref="I109:J109"/>
    <mergeCell ref="A110:D110"/>
    <mergeCell ref="E110:F110"/>
    <mergeCell ref="G110:H110"/>
    <mergeCell ref="I110:J110"/>
    <mergeCell ref="A107:D107"/>
    <mergeCell ref="E107:F107"/>
    <mergeCell ref="G107:H107"/>
    <mergeCell ref="I107:J107"/>
    <mergeCell ref="A108:D108"/>
    <mergeCell ref="E108:F108"/>
    <mergeCell ref="G108:H108"/>
    <mergeCell ref="I108:J108"/>
    <mergeCell ref="A113:D113"/>
    <mergeCell ref="E113:F113"/>
    <mergeCell ref="G113:H113"/>
    <mergeCell ref="I113:J113"/>
    <mergeCell ref="A114:D114"/>
    <mergeCell ref="E114:F114"/>
    <mergeCell ref="G114:H114"/>
    <mergeCell ref="I114:J114"/>
    <mergeCell ref="A111:D111"/>
    <mergeCell ref="E111:F111"/>
    <mergeCell ref="G111:H111"/>
    <mergeCell ref="I111:J111"/>
    <mergeCell ref="A112:D112"/>
    <mergeCell ref="E112:F112"/>
    <mergeCell ref="G112:H112"/>
    <mergeCell ref="I112:J112"/>
    <mergeCell ref="A153:B153"/>
    <mergeCell ref="A154:B154"/>
    <mergeCell ref="A157:H157"/>
    <mergeCell ref="A159:J159"/>
    <mergeCell ref="A160:H160"/>
    <mergeCell ref="A161:H161"/>
    <mergeCell ref="K116:K117"/>
    <mergeCell ref="A140:B140"/>
    <mergeCell ref="A142:B144"/>
    <mergeCell ref="C142:C143"/>
    <mergeCell ref="D142:D143"/>
    <mergeCell ref="E142:F142"/>
    <mergeCell ref="G142:H142"/>
    <mergeCell ref="I142:J142"/>
    <mergeCell ref="K142:K143"/>
    <mergeCell ref="A116:B118"/>
    <mergeCell ref="C116:C117"/>
    <mergeCell ref="D116:D117"/>
    <mergeCell ref="E116:F116"/>
    <mergeCell ref="G116:H116"/>
    <mergeCell ref="I116:J116"/>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B75E3-3E75-4301-AF01-CBBA0DDEBCD5}">
  <dimension ref="A1:M64"/>
  <sheetViews>
    <sheetView workbookViewId="0">
      <selection sqref="A1:M1"/>
    </sheetView>
  </sheetViews>
  <sheetFormatPr defaultRowHeight="15"/>
  <cols>
    <col min="1" max="1" width="40.28515625" style="453" customWidth="1"/>
    <col min="2" max="5" width="13.5703125" style="453" customWidth="1"/>
    <col min="6" max="13" width="13.42578125" style="453" customWidth="1"/>
    <col min="14" max="16384" width="9.140625" style="453"/>
  </cols>
  <sheetData>
    <row r="1" spans="1:13">
      <c r="A1" s="1223" t="s">
        <v>0</v>
      </c>
      <c r="B1" s="1223"/>
      <c r="C1" s="1223"/>
      <c r="D1" s="1223"/>
      <c r="E1" s="1223"/>
      <c r="F1" s="1223"/>
      <c r="G1" s="1223"/>
      <c r="H1" s="1223"/>
      <c r="I1" s="1223"/>
      <c r="J1" s="1223"/>
      <c r="K1" s="1223"/>
      <c r="L1" s="1223"/>
      <c r="M1" s="1223"/>
    </row>
    <row r="2" spans="1:13">
      <c r="A2" s="1094" t="s">
        <v>1</v>
      </c>
      <c r="B2" s="1094"/>
      <c r="C2" s="1094"/>
      <c r="D2" s="1094"/>
      <c r="E2" s="1094"/>
      <c r="F2" s="1094"/>
      <c r="G2" s="1094"/>
      <c r="H2" s="1094"/>
      <c r="I2" s="1094"/>
      <c r="J2" s="1094"/>
      <c r="K2" s="1094"/>
      <c r="L2" s="1094"/>
      <c r="M2" s="1094"/>
    </row>
    <row r="3" spans="1:13">
      <c r="A3" s="1223" t="s">
        <v>1027</v>
      </c>
      <c r="B3" s="1223"/>
      <c r="C3" s="1223"/>
      <c r="D3" s="1223"/>
      <c r="E3" s="1223"/>
      <c r="F3" s="1223"/>
      <c r="G3" s="1223"/>
      <c r="H3" s="1223"/>
      <c r="I3" s="1223"/>
      <c r="J3" s="1223"/>
      <c r="K3" s="1223"/>
      <c r="L3" s="1223"/>
      <c r="M3" s="1223"/>
    </row>
    <row r="4" spans="1:13">
      <c r="A4" s="1094" t="s">
        <v>477</v>
      </c>
      <c r="B4" s="1094"/>
      <c r="C4" s="1094"/>
      <c r="D4" s="1094"/>
      <c r="E4" s="1094"/>
      <c r="F4" s="1094"/>
      <c r="G4" s="1094"/>
      <c r="H4" s="1094"/>
      <c r="I4" s="1094"/>
      <c r="J4" s="1094"/>
      <c r="K4" s="1094"/>
      <c r="L4" s="1094"/>
      <c r="M4" s="1094"/>
    </row>
    <row r="5" spans="1:13">
      <c r="A5" s="1094" t="s">
        <v>1129</v>
      </c>
      <c r="B5" s="1094"/>
      <c r="C5" s="1094"/>
      <c r="D5" s="1094"/>
      <c r="E5" s="1094"/>
      <c r="F5" s="1094"/>
      <c r="G5" s="1094"/>
      <c r="H5" s="1094"/>
      <c r="I5" s="1094"/>
      <c r="J5" s="1094"/>
      <c r="K5" s="1094"/>
      <c r="L5" s="1094"/>
      <c r="M5" s="1094"/>
    </row>
    <row r="7" spans="1:13">
      <c r="A7" s="453" t="s">
        <v>1028</v>
      </c>
      <c r="M7" s="827">
        <v>1</v>
      </c>
    </row>
    <row r="8" spans="1:13">
      <c r="A8" s="1224" t="s">
        <v>1029</v>
      </c>
      <c r="B8" s="1227" t="s">
        <v>1030</v>
      </c>
      <c r="C8" s="1228"/>
      <c r="D8" s="1229"/>
      <c r="E8" s="1230" t="s">
        <v>1031</v>
      </c>
      <c r="F8" s="1231"/>
      <c r="G8" s="1231"/>
      <c r="H8" s="1231"/>
      <c r="I8" s="1231"/>
      <c r="J8" s="1231"/>
      <c r="K8" s="1230" t="s">
        <v>1032</v>
      </c>
      <c r="L8" s="1231"/>
      <c r="M8" s="1231"/>
    </row>
    <row r="9" spans="1:13">
      <c r="A9" s="1225"/>
      <c r="B9" s="1232" t="str">
        <f>CONCATENATE("DEZEMBRO DE ",E9-1)</f>
        <v>DEZEMBRO DE 2019</v>
      </c>
      <c r="C9" s="1233"/>
      <c r="D9" s="1225"/>
      <c r="E9" s="1214">
        <v>2020</v>
      </c>
      <c r="F9" s="1215"/>
      <c r="G9" s="1215"/>
      <c r="H9" s="1215"/>
      <c r="I9" s="1215"/>
      <c r="J9" s="1215"/>
      <c r="K9" s="1232"/>
      <c r="L9" s="1233"/>
      <c r="M9" s="1233"/>
    </row>
    <row r="10" spans="1:13">
      <c r="A10" s="1225"/>
      <c r="B10" s="1216"/>
      <c r="C10" s="1217"/>
      <c r="D10" s="1218"/>
      <c r="E10" s="1219" t="s">
        <v>1033</v>
      </c>
      <c r="F10" s="1220"/>
      <c r="G10" s="1221"/>
      <c r="H10" s="1219" t="s">
        <v>628</v>
      </c>
      <c r="I10" s="1220"/>
      <c r="J10" s="1220"/>
      <c r="K10" s="1232"/>
      <c r="L10" s="1233"/>
      <c r="M10" s="1233"/>
    </row>
    <row r="11" spans="1:13">
      <c r="A11" s="1226"/>
      <c r="B11" s="1212" t="s">
        <v>539</v>
      </c>
      <c r="C11" s="1213"/>
      <c r="D11" s="1222"/>
      <c r="E11" s="1212"/>
      <c r="F11" s="1213"/>
      <c r="G11" s="1222"/>
      <c r="H11" s="1212" t="s">
        <v>540</v>
      </c>
      <c r="I11" s="1213"/>
      <c r="J11" s="1213"/>
      <c r="K11" s="1212" t="s">
        <v>1034</v>
      </c>
      <c r="L11" s="1213"/>
      <c r="M11" s="1213"/>
    </row>
    <row r="12" spans="1:13">
      <c r="A12" s="828"/>
      <c r="B12" s="1210"/>
      <c r="C12" s="1210"/>
      <c r="D12" s="1210"/>
      <c r="E12" s="1210"/>
      <c r="F12" s="1210"/>
      <c r="G12" s="1210"/>
      <c r="H12" s="1210"/>
      <c r="I12" s="1210"/>
      <c r="J12" s="1210"/>
      <c r="K12" s="1210"/>
      <c r="L12" s="1210"/>
      <c r="M12" s="1211"/>
    </row>
    <row r="13" spans="1:13">
      <c r="A13" s="829" t="s">
        <v>1035</v>
      </c>
      <c r="B13" s="1208">
        <v>0</v>
      </c>
      <c r="C13" s="1208"/>
      <c r="D13" s="1208"/>
      <c r="E13" s="1208">
        <v>0</v>
      </c>
      <c r="F13" s="1208"/>
      <c r="G13" s="1208"/>
      <c r="H13" s="1208">
        <v>0</v>
      </c>
      <c r="I13" s="1208"/>
      <c r="J13" s="1208"/>
      <c r="K13" s="1208">
        <v>0</v>
      </c>
      <c r="L13" s="1208"/>
      <c r="M13" s="1209"/>
    </row>
    <row r="14" spans="1:13">
      <c r="A14" s="830" t="s">
        <v>1036</v>
      </c>
      <c r="B14" s="1208"/>
      <c r="C14" s="1208"/>
      <c r="D14" s="1208"/>
      <c r="E14" s="1208"/>
      <c r="F14" s="1208"/>
      <c r="G14" s="1208"/>
      <c r="H14" s="1208"/>
      <c r="I14" s="1208"/>
      <c r="J14" s="1208"/>
      <c r="K14" s="1208"/>
      <c r="L14" s="1208"/>
      <c r="M14" s="1209"/>
    </row>
    <row r="15" spans="1:13">
      <c r="A15" s="831"/>
      <c r="B15" s="1202"/>
      <c r="C15" s="1202"/>
      <c r="D15" s="1202"/>
      <c r="E15" s="1202"/>
      <c r="F15" s="1202"/>
      <c r="G15" s="1202"/>
      <c r="H15" s="1202"/>
      <c r="I15" s="1202"/>
      <c r="J15" s="1202"/>
      <c r="K15" s="1202"/>
      <c r="L15" s="1202"/>
      <c r="M15" s="1203"/>
    </row>
    <row r="16" spans="1:13">
      <c r="A16" s="828"/>
      <c r="B16" s="1210"/>
      <c r="C16" s="1210"/>
      <c r="D16" s="1210"/>
      <c r="E16" s="1210"/>
      <c r="F16" s="1210"/>
      <c r="G16" s="1210"/>
      <c r="H16" s="1210"/>
      <c r="I16" s="1210"/>
      <c r="J16" s="1210"/>
      <c r="K16" s="1210"/>
      <c r="L16" s="1210"/>
      <c r="M16" s="1211"/>
    </row>
    <row r="17" spans="1:13">
      <c r="A17" s="829" t="s">
        <v>1037</v>
      </c>
      <c r="B17" s="1208">
        <v>0</v>
      </c>
      <c r="C17" s="1208"/>
      <c r="D17" s="1208"/>
      <c r="E17" s="1208">
        <v>0</v>
      </c>
      <c r="F17" s="1208"/>
      <c r="G17" s="1208"/>
      <c r="H17" s="1208">
        <v>0</v>
      </c>
      <c r="I17" s="1208"/>
      <c r="J17" s="1208"/>
      <c r="K17" s="1208">
        <v>0</v>
      </c>
      <c r="L17" s="1208"/>
      <c r="M17" s="1209"/>
    </row>
    <row r="18" spans="1:13" ht="24" customHeight="1">
      <c r="A18" s="832" t="s">
        <v>1038</v>
      </c>
      <c r="B18" s="1208">
        <v>0</v>
      </c>
      <c r="C18" s="1208"/>
      <c r="D18" s="1208"/>
      <c r="E18" s="1208">
        <v>0</v>
      </c>
      <c r="F18" s="1208"/>
      <c r="G18" s="1208"/>
      <c r="H18" s="1208">
        <v>0</v>
      </c>
      <c r="I18" s="1208"/>
      <c r="J18" s="1208"/>
      <c r="K18" s="1208">
        <v>0</v>
      </c>
      <c r="L18" s="1208"/>
      <c r="M18" s="1209"/>
    </row>
    <row r="19" spans="1:13">
      <c r="A19" s="833" t="s">
        <v>1039</v>
      </c>
      <c r="B19" s="1208">
        <v>0</v>
      </c>
      <c r="C19" s="1208"/>
      <c r="D19" s="1208"/>
      <c r="E19" s="1208">
        <v>0</v>
      </c>
      <c r="F19" s="1208"/>
      <c r="G19" s="1208"/>
      <c r="H19" s="1208">
        <v>0</v>
      </c>
      <c r="I19" s="1208"/>
      <c r="J19" s="1208"/>
      <c r="K19" s="1208">
        <v>0</v>
      </c>
      <c r="L19" s="1208"/>
      <c r="M19" s="1209"/>
    </row>
    <row r="20" spans="1:13">
      <c r="A20" s="830" t="s">
        <v>1040</v>
      </c>
      <c r="B20" s="1208">
        <v>0</v>
      </c>
      <c r="C20" s="1208"/>
      <c r="D20" s="1208"/>
      <c r="E20" s="1208">
        <v>0</v>
      </c>
      <c r="F20" s="1208"/>
      <c r="G20" s="1208"/>
      <c r="H20" s="1208">
        <v>0</v>
      </c>
      <c r="I20" s="1208"/>
      <c r="J20" s="1208"/>
      <c r="K20" s="1208">
        <v>0</v>
      </c>
      <c r="L20" s="1208"/>
      <c r="M20" s="1209"/>
    </row>
    <row r="21" spans="1:13">
      <c r="A21" s="831"/>
      <c r="B21" s="1202"/>
      <c r="C21" s="1202"/>
      <c r="D21" s="1202"/>
      <c r="E21" s="1202"/>
      <c r="F21" s="1202"/>
      <c r="G21" s="1202"/>
      <c r="H21" s="1202"/>
      <c r="I21" s="1202"/>
      <c r="J21" s="1202"/>
      <c r="K21" s="1202"/>
      <c r="L21" s="1202"/>
      <c r="M21" s="1203"/>
    </row>
    <row r="22" spans="1:13">
      <c r="A22" s="828"/>
      <c r="B22" s="1210"/>
      <c r="C22" s="1210"/>
      <c r="D22" s="1210"/>
      <c r="E22" s="1210"/>
      <c r="F22" s="1210"/>
      <c r="G22" s="1210"/>
      <c r="H22" s="1210"/>
      <c r="I22" s="1210"/>
      <c r="J22" s="1210"/>
      <c r="K22" s="1210"/>
      <c r="L22" s="1210"/>
      <c r="M22" s="1211"/>
    </row>
    <row r="23" spans="1:13">
      <c r="A23" s="834" t="s">
        <v>1041</v>
      </c>
      <c r="B23" s="1208">
        <v>0</v>
      </c>
      <c r="C23" s="1208"/>
      <c r="D23" s="1208"/>
      <c r="E23" s="1208">
        <v>0</v>
      </c>
      <c r="F23" s="1208"/>
      <c r="G23" s="1208"/>
      <c r="H23" s="1208">
        <v>0</v>
      </c>
      <c r="I23" s="1208"/>
      <c r="J23" s="1208"/>
      <c r="K23" s="1208">
        <v>0</v>
      </c>
      <c r="L23" s="1208"/>
      <c r="M23" s="1209"/>
    </row>
    <row r="24" spans="1:13">
      <c r="A24" s="830" t="s">
        <v>1042</v>
      </c>
      <c r="B24" s="1208">
        <v>0</v>
      </c>
      <c r="C24" s="1208"/>
      <c r="D24" s="1208"/>
      <c r="E24" s="1208">
        <v>0</v>
      </c>
      <c r="F24" s="1208"/>
      <c r="G24" s="1208"/>
      <c r="H24" s="1208">
        <v>0</v>
      </c>
      <c r="I24" s="1208"/>
      <c r="J24" s="1208"/>
      <c r="K24" s="1208">
        <v>0</v>
      </c>
      <c r="L24" s="1208"/>
      <c r="M24" s="1209"/>
    </row>
    <row r="25" spans="1:13">
      <c r="A25" s="830" t="s">
        <v>1043</v>
      </c>
      <c r="B25" s="1208">
        <v>0</v>
      </c>
      <c r="C25" s="1208"/>
      <c r="D25" s="1208"/>
      <c r="E25" s="1208">
        <v>0</v>
      </c>
      <c r="F25" s="1208"/>
      <c r="G25" s="1208"/>
      <c r="H25" s="1208">
        <v>0</v>
      </c>
      <c r="I25" s="1208"/>
      <c r="J25" s="1208"/>
      <c r="K25" s="1208">
        <v>0</v>
      </c>
      <c r="L25" s="1208"/>
      <c r="M25" s="1209"/>
    </row>
    <row r="26" spans="1:13">
      <c r="A26" s="830" t="s">
        <v>1044</v>
      </c>
      <c r="B26" s="1208">
        <v>0</v>
      </c>
      <c r="C26" s="1208"/>
      <c r="D26" s="1208"/>
      <c r="E26" s="1208">
        <v>0</v>
      </c>
      <c r="F26" s="1208"/>
      <c r="G26" s="1208"/>
      <c r="H26" s="1208">
        <v>0</v>
      </c>
      <c r="I26" s="1208"/>
      <c r="J26" s="1208"/>
      <c r="K26" s="1208">
        <v>0</v>
      </c>
      <c r="L26" s="1208"/>
      <c r="M26" s="1209"/>
    </row>
    <row r="27" spans="1:13">
      <c r="A27" s="830" t="s">
        <v>1045</v>
      </c>
      <c r="B27" s="1208">
        <v>0</v>
      </c>
      <c r="C27" s="1208"/>
      <c r="D27" s="1208"/>
      <c r="E27" s="1208">
        <v>0</v>
      </c>
      <c r="F27" s="1208"/>
      <c r="G27" s="1208"/>
      <c r="H27" s="1208">
        <v>0</v>
      </c>
      <c r="I27" s="1208"/>
      <c r="J27" s="1208"/>
      <c r="K27" s="1208">
        <v>0</v>
      </c>
      <c r="L27" s="1208"/>
      <c r="M27" s="1209"/>
    </row>
    <row r="28" spans="1:13">
      <c r="A28" s="831"/>
      <c r="B28" s="1202"/>
      <c r="C28" s="1202"/>
      <c r="D28" s="1202"/>
      <c r="E28" s="1202"/>
      <c r="F28" s="1202"/>
      <c r="G28" s="1202"/>
      <c r="H28" s="1202"/>
      <c r="I28" s="1202"/>
      <c r="J28" s="1202"/>
      <c r="K28" s="1202"/>
      <c r="L28" s="1202"/>
      <c r="M28" s="1203"/>
    </row>
    <row r="29" spans="1:13">
      <c r="B29" s="495"/>
      <c r="C29" s="495"/>
      <c r="D29" s="495"/>
      <c r="E29" s="495"/>
      <c r="F29" s="495"/>
      <c r="G29" s="495"/>
      <c r="H29" s="495"/>
      <c r="I29" s="495"/>
      <c r="J29" s="495"/>
      <c r="K29" s="495"/>
      <c r="L29" s="495"/>
      <c r="M29" s="495"/>
    </row>
    <row r="30" spans="1:13">
      <c r="A30" s="835"/>
      <c r="B30" s="836"/>
      <c r="C30" s="836"/>
      <c r="D30" s="836"/>
      <c r="E30" s="836"/>
      <c r="F30" s="836"/>
      <c r="G30" s="836"/>
      <c r="H30" s="836"/>
      <c r="I30" s="836"/>
      <c r="J30" s="836"/>
      <c r="K30" s="836"/>
      <c r="L30" s="836"/>
      <c r="M30" s="837"/>
    </row>
    <row r="31" spans="1:13">
      <c r="A31" s="838" t="s">
        <v>1046</v>
      </c>
      <c r="B31" s="839">
        <f>E9-1</f>
        <v>2019</v>
      </c>
      <c r="C31" s="839">
        <f t="shared" ref="C31:M31" si="0">B31+1</f>
        <v>2020</v>
      </c>
      <c r="D31" s="839">
        <f t="shared" si="0"/>
        <v>2021</v>
      </c>
      <c r="E31" s="839">
        <f t="shared" si="0"/>
        <v>2022</v>
      </c>
      <c r="F31" s="839">
        <f t="shared" si="0"/>
        <v>2023</v>
      </c>
      <c r="G31" s="839">
        <f t="shared" si="0"/>
        <v>2024</v>
      </c>
      <c r="H31" s="839">
        <f t="shared" si="0"/>
        <v>2025</v>
      </c>
      <c r="I31" s="839">
        <f t="shared" si="0"/>
        <v>2026</v>
      </c>
      <c r="J31" s="839">
        <f t="shared" si="0"/>
        <v>2027</v>
      </c>
      <c r="K31" s="839">
        <f t="shared" si="0"/>
        <v>2028</v>
      </c>
      <c r="L31" s="839">
        <f t="shared" si="0"/>
        <v>2029</v>
      </c>
      <c r="M31" s="840">
        <f t="shared" si="0"/>
        <v>2030</v>
      </c>
    </row>
    <row r="32" spans="1:13">
      <c r="A32" s="841"/>
      <c r="B32" s="842"/>
      <c r="C32" s="842"/>
      <c r="D32" s="842"/>
      <c r="E32" s="842"/>
      <c r="F32" s="842"/>
      <c r="G32" s="842"/>
      <c r="H32" s="842"/>
      <c r="I32" s="842"/>
      <c r="J32" s="842"/>
      <c r="K32" s="842"/>
      <c r="L32" s="842"/>
      <c r="M32" s="843"/>
    </row>
    <row r="33" spans="1:13">
      <c r="A33" s="844" t="s">
        <v>1047</v>
      </c>
      <c r="B33" s="845"/>
      <c r="C33" s="845"/>
      <c r="D33" s="845"/>
      <c r="E33" s="845"/>
      <c r="F33" s="845"/>
      <c r="G33" s="845"/>
      <c r="H33" s="845"/>
      <c r="I33" s="845"/>
      <c r="J33" s="845"/>
      <c r="K33" s="845"/>
      <c r="L33" s="845"/>
      <c r="M33" s="846"/>
    </row>
    <row r="34" spans="1:13">
      <c r="A34" s="829"/>
      <c r="B34" s="847"/>
      <c r="C34" s="847"/>
      <c r="D34" s="847"/>
      <c r="E34" s="847"/>
      <c r="F34" s="847"/>
      <c r="G34" s="847"/>
      <c r="H34" s="847"/>
      <c r="I34" s="847"/>
      <c r="J34" s="847"/>
      <c r="K34" s="847"/>
      <c r="L34" s="847"/>
      <c r="M34" s="848"/>
    </row>
    <row r="35" spans="1:13">
      <c r="A35" s="829"/>
      <c r="B35" s="847"/>
      <c r="C35" s="847"/>
      <c r="D35" s="847"/>
      <c r="E35" s="847"/>
      <c r="F35" s="847"/>
      <c r="G35" s="847"/>
      <c r="H35" s="847"/>
      <c r="I35" s="847"/>
      <c r="J35" s="847"/>
      <c r="K35" s="847"/>
      <c r="L35" s="847"/>
      <c r="M35" s="848"/>
    </row>
    <row r="36" spans="1:13">
      <c r="A36" s="831"/>
      <c r="B36" s="849"/>
      <c r="C36" s="849"/>
      <c r="D36" s="849"/>
      <c r="E36" s="849"/>
      <c r="F36" s="849"/>
      <c r="G36" s="849"/>
      <c r="H36" s="849"/>
      <c r="I36" s="849"/>
      <c r="J36" s="849"/>
      <c r="K36" s="849"/>
      <c r="L36" s="849"/>
      <c r="M36" s="850"/>
    </row>
    <row r="37" spans="1:13">
      <c r="A37" s="844" t="s">
        <v>1048</v>
      </c>
      <c r="B37" s="845"/>
      <c r="C37" s="845"/>
      <c r="D37" s="845"/>
      <c r="E37" s="845"/>
      <c r="F37" s="845"/>
      <c r="G37" s="845"/>
      <c r="H37" s="845"/>
      <c r="I37" s="845"/>
      <c r="J37" s="845"/>
      <c r="K37" s="845"/>
      <c r="L37" s="845"/>
      <c r="M37" s="846"/>
    </row>
    <row r="38" spans="1:13">
      <c r="A38" s="829"/>
      <c r="B38" s="847"/>
      <c r="C38" s="847"/>
      <c r="D38" s="847"/>
      <c r="E38" s="847"/>
      <c r="F38" s="847"/>
      <c r="G38" s="847"/>
      <c r="H38" s="847"/>
      <c r="I38" s="847"/>
      <c r="J38" s="847"/>
      <c r="K38" s="847"/>
      <c r="L38" s="847"/>
      <c r="M38" s="848"/>
    </row>
    <row r="39" spans="1:13">
      <c r="A39" s="829"/>
      <c r="B39" s="847"/>
      <c r="C39" s="847"/>
      <c r="D39" s="847"/>
      <c r="E39" s="847"/>
      <c r="F39" s="847"/>
      <c r="G39" s="847"/>
      <c r="H39" s="847"/>
      <c r="I39" s="847"/>
      <c r="J39" s="847"/>
      <c r="K39" s="847"/>
      <c r="L39" s="847"/>
      <c r="M39" s="848"/>
    </row>
    <row r="40" spans="1:13">
      <c r="A40" s="831"/>
      <c r="B40" s="849"/>
      <c r="C40" s="849"/>
      <c r="D40" s="849"/>
      <c r="E40" s="849"/>
      <c r="F40" s="849"/>
      <c r="G40" s="849"/>
      <c r="H40" s="849"/>
      <c r="I40" s="849"/>
      <c r="J40" s="849"/>
      <c r="K40" s="849"/>
      <c r="L40" s="849"/>
      <c r="M40" s="850"/>
    </row>
    <row r="41" spans="1:13">
      <c r="A41" s="851" t="s">
        <v>1049</v>
      </c>
      <c r="B41" s="852">
        <f>SUM(B33:B40)</f>
        <v>0</v>
      </c>
      <c r="C41" s="852">
        <f t="shared" ref="C41:M41" si="1">SUM(C33:C40)</f>
        <v>0</v>
      </c>
      <c r="D41" s="852">
        <f t="shared" si="1"/>
        <v>0</v>
      </c>
      <c r="E41" s="852">
        <f t="shared" si="1"/>
        <v>0</v>
      </c>
      <c r="F41" s="852">
        <f t="shared" si="1"/>
        <v>0</v>
      </c>
      <c r="G41" s="852">
        <f t="shared" si="1"/>
        <v>0</v>
      </c>
      <c r="H41" s="852">
        <f t="shared" si="1"/>
        <v>0</v>
      </c>
      <c r="I41" s="852">
        <f t="shared" si="1"/>
        <v>0</v>
      </c>
      <c r="J41" s="852">
        <f t="shared" si="1"/>
        <v>0</v>
      </c>
      <c r="K41" s="852">
        <f t="shared" si="1"/>
        <v>0</v>
      </c>
      <c r="L41" s="852">
        <f t="shared" si="1"/>
        <v>0</v>
      </c>
      <c r="M41" s="853">
        <f t="shared" si="1"/>
        <v>0</v>
      </c>
    </row>
    <row r="42" spans="1:13">
      <c r="A42" s="851" t="s">
        <v>1050</v>
      </c>
      <c r="B42" s="854">
        <v>7756227839.9399996</v>
      </c>
      <c r="C42" s="854">
        <v>7674166091.0600014</v>
      </c>
      <c r="D42" s="854">
        <v>7695090097.8245811</v>
      </c>
      <c r="E42" s="854">
        <v>7716071154.9649134</v>
      </c>
      <c r="F42" s="854">
        <v>7737109418.0317688</v>
      </c>
      <c r="G42" s="854">
        <v>7758205043.0000353</v>
      </c>
      <c r="H42" s="854">
        <v>7779358186.2698736</v>
      </c>
      <c r="I42" s="854">
        <v>7800569004.6678782</v>
      </c>
      <c r="J42" s="854">
        <v>7821837655.4482393</v>
      </c>
      <c r="K42" s="854">
        <v>7843164296.2939072</v>
      </c>
      <c r="L42" s="854">
        <v>7864549085.3177652</v>
      </c>
      <c r="M42" s="855">
        <v>7885992181.063798</v>
      </c>
    </row>
    <row r="43" spans="1:13" ht="26.25">
      <c r="A43" s="856" t="s">
        <v>1051</v>
      </c>
      <c r="B43" s="857">
        <v>0</v>
      </c>
      <c r="C43" s="857">
        <v>0</v>
      </c>
      <c r="D43" s="857">
        <v>0</v>
      </c>
      <c r="E43" s="857">
        <v>0</v>
      </c>
      <c r="F43" s="857">
        <v>0</v>
      </c>
      <c r="G43" s="857">
        <v>0</v>
      </c>
      <c r="H43" s="857">
        <v>0</v>
      </c>
      <c r="I43" s="857">
        <v>0</v>
      </c>
      <c r="J43" s="857">
        <v>0</v>
      </c>
      <c r="K43" s="857">
        <v>0</v>
      </c>
      <c r="L43" s="857">
        <v>0</v>
      </c>
      <c r="M43" s="858">
        <v>0</v>
      </c>
    </row>
    <row r="44" spans="1:13" ht="26.25">
      <c r="A44" s="856" t="s">
        <v>1052</v>
      </c>
      <c r="B44" s="859">
        <v>0</v>
      </c>
      <c r="C44" s="859">
        <v>0</v>
      </c>
      <c r="D44" s="859">
        <v>0</v>
      </c>
      <c r="E44" s="859">
        <v>0</v>
      </c>
      <c r="F44" s="859">
        <v>0</v>
      </c>
      <c r="G44" s="859">
        <v>0</v>
      </c>
      <c r="H44" s="859">
        <v>0</v>
      </c>
      <c r="I44" s="859">
        <v>0</v>
      </c>
      <c r="J44" s="859">
        <v>0</v>
      </c>
      <c r="K44" s="859">
        <v>0</v>
      </c>
      <c r="L44" s="859">
        <v>0</v>
      </c>
      <c r="M44" s="860">
        <v>0</v>
      </c>
    </row>
    <row r="45" spans="1:13">
      <c r="A45" s="453" t="s">
        <v>1053</v>
      </c>
    </row>
    <row r="46" spans="1:13">
      <c r="A46" s="453" t="s">
        <v>1054</v>
      </c>
    </row>
    <row r="47" spans="1:13" ht="27" customHeight="1">
      <c r="A47" s="1204" t="s">
        <v>1055</v>
      </c>
      <c r="B47" s="1205"/>
      <c r="C47" s="1205"/>
      <c r="D47" s="1205"/>
      <c r="E47" s="1205"/>
      <c r="F47" s="1205"/>
      <c r="G47" s="1205"/>
      <c r="H47" s="1205"/>
      <c r="I47" s="1205"/>
      <c r="J47" s="1205"/>
      <c r="K47" s="1205"/>
      <c r="L47" s="1205"/>
      <c r="M47" s="1205"/>
    </row>
    <row r="48" spans="1:13">
      <c r="A48" s="454"/>
    </row>
    <row r="49" spans="1:3">
      <c r="A49" s="861" t="s">
        <v>1056</v>
      </c>
      <c r="B49" s="1206" t="s">
        <v>1057</v>
      </c>
      <c r="C49" s="1207"/>
    </row>
    <row r="50" spans="1:3">
      <c r="A50" s="862">
        <v>2012</v>
      </c>
      <c r="B50" s="1195">
        <v>1.0192117598999999</v>
      </c>
      <c r="C50" s="1196">
        <v>0</v>
      </c>
    </row>
    <row r="51" spans="1:3">
      <c r="A51" s="862">
        <v>2013</v>
      </c>
      <c r="B51" s="1196">
        <v>1.0300482267</v>
      </c>
      <c r="C51" s="1201">
        <v>0</v>
      </c>
    </row>
    <row r="52" spans="1:3">
      <c r="A52" s="862">
        <v>2014</v>
      </c>
      <c r="B52" s="1195">
        <v>1.0050395573999999</v>
      </c>
      <c r="C52" s="1196">
        <v>0</v>
      </c>
    </row>
    <row r="53" spans="1:3">
      <c r="A53" s="862">
        <v>2015</v>
      </c>
      <c r="B53" s="1195">
        <v>0.96454236609999999</v>
      </c>
      <c r="C53" s="1196">
        <v>0</v>
      </c>
    </row>
    <row r="54" spans="1:3">
      <c r="A54" s="862">
        <v>2016</v>
      </c>
      <c r="B54" s="1195">
        <v>0.96724083090000001</v>
      </c>
      <c r="C54" s="1196">
        <v>0</v>
      </c>
    </row>
    <row r="55" spans="1:3">
      <c r="A55" s="862">
        <v>2017</v>
      </c>
      <c r="B55" s="1195">
        <v>1.0132286905000001</v>
      </c>
      <c r="C55" s="1196">
        <v>0</v>
      </c>
    </row>
    <row r="56" spans="1:3">
      <c r="A56" s="862">
        <v>2018</v>
      </c>
      <c r="B56" s="1195">
        <v>1.0131722400000001</v>
      </c>
      <c r="C56" s="1196">
        <v>0</v>
      </c>
    </row>
    <row r="57" spans="1:3">
      <c r="A57" s="862">
        <v>2019</v>
      </c>
      <c r="B57" s="1197">
        <v>1.0113658557</v>
      </c>
      <c r="C57" s="1198">
        <v>0</v>
      </c>
    </row>
    <row r="58" spans="1:3">
      <c r="A58" s="861" t="s">
        <v>1058</v>
      </c>
      <c r="B58" s="1199">
        <v>1.0027265512000001</v>
      </c>
      <c r="C58" s="1200">
        <v>0</v>
      </c>
    </row>
    <row r="59" spans="1:3">
      <c r="A59" s="2" t="s">
        <v>1059</v>
      </c>
    </row>
    <row r="61" spans="1:3">
      <c r="A61" s="2" t="s">
        <v>1130</v>
      </c>
    </row>
    <row r="62" spans="1:3">
      <c r="A62" s="2" t="s">
        <v>1131</v>
      </c>
    </row>
    <row r="63" spans="1:3">
      <c r="A63" s="2" t="s">
        <v>1132</v>
      </c>
    </row>
    <row r="64" spans="1:3">
      <c r="A64" s="2" t="s">
        <v>1133</v>
      </c>
    </row>
  </sheetData>
  <mergeCells count="97">
    <mergeCell ref="A8:A11"/>
    <mergeCell ref="B8:D8"/>
    <mergeCell ref="E8:J8"/>
    <mergeCell ref="K8:M10"/>
    <mergeCell ref="B9:D9"/>
    <mergeCell ref="A1:M1"/>
    <mergeCell ref="A2:M2"/>
    <mergeCell ref="A3:M3"/>
    <mergeCell ref="A4:M4"/>
    <mergeCell ref="A5:M5"/>
    <mergeCell ref="B13:D13"/>
    <mergeCell ref="E13:G13"/>
    <mergeCell ref="H13:J13"/>
    <mergeCell ref="K13:M13"/>
    <mergeCell ref="E9:J9"/>
    <mergeCell ref="B10:D10"/>
    <mergeCell ref="E10:G10"/>
    <mergeCell ref="H10:J10"/>
    <mergeCell ref="B11:D11"/>
    <mergeCell ref="E11:G11"/>
    <mergeCell ref="H11:J11"/>
    <mergeCell ref="K11:M11"/>
    <mergeCell ref="B12:D12"/>
    <mergeCell ref="E12:G12"/>
    <mergeCell ref="H12:J12"/>
    <mergeCell ref="K12:M12"/>
    <mergeCell ref="B14:D14"/>
    <mergeCell ref="E14:G14"/>
    <mergeCell ref="H14:J14"/>
    <mergeCell ref="K14:M14"/>
    <mergeCell ref="B15:D15"/>
    <mergeCell ref="E15:G15"/>
    <mergeCell ref="H15:J15"/>
    <mergeCell ref="K15:M15"/>
    <mergeCell ref="B16:D16"/>
    <mergeCell ref="E16:G16"/>
    <mergeCell ref="H16:J16"/>
    <mergeCell ref="K16:M16"/>
    <mergeCell ref="B17:D17"/>
    <mergeCell ref="E17:G17"/>
    <mergeCell ref="H17:J17"/>
    <mergeCell ref="K17:M17"/>
    <mergeCell ref="B18:D18"/>
    <mergeCell ref="E18:G18"/>
    <mergeCell ref="H18:J18"/>
    <mergeCell ref="K18:M18"/>
    <mergeCell ref="B19:D19"/>
    <mergeCell ref="E19:G19"/>
    <mergeCell ref="H19:J19"/>
    <mergeCell ref="K19:M19"/>
    <mergeCell ref="B20:D20"/>
    <mergeCell ref="E20:G20"/>
    <mergeCell ref="H20:J20"/>
    <mergeCell ref="K20:M20"/>
    <mergeCell ref="B21:D21"/>
    <mergeCell ref="E21:G21"/>
    <mergeCell ref="H21:J21"/>
    <mergeCell ref="K21:M21"/>
    <mergeCell ref="B22:D22"/>
    <mergeCell ref="E22:G22"/>
    <mergeCell ref="H22:J22"/>
    <mergeCell ref="K22:M22"/>
    <mergeCell ref="B23:D23"/>
    <mergeCell ref="E23:G23"/>
    <mergeCell ref="H23:J23"/>
    <mergeCell ref="K23:M23"/>
    <mergeCell ref="B24:D24"/>
    <mergeCell ref="E24:G24"/>
    <mergeCell ref="H24:J24"/>
    <mergeCell ref="K24:M24"/>
    <mergeCell ref="B25:D25"/>
    <mergeCell ref="E25:G25"/>
    <mergeCell ref="H25:J25"/>
    <mergeCell ref="K25:M25"/>
    <mergeCell ref="B26:D26"/>
    <mergeCell ref="E26:G26"/>
    <mergeCell ref="H26:J26"/>
    <mergeCell ref="K26:M26"/>
    <mergeCell ref="B27:D27"/>
    <mergeCell ref="E27:G27"/>
    <mergeCell ref="H27:J27"/>
    <mergeCell ref="K27:M27"/>
    <mergeCell ref="E28:G28"/>
    <mergeCell ref="H28:J28"/>
    <mergeCell ref="K28:M28"/>
    <mergeCell ref="A47:M47"/>
    <mergeCell ref="B49:C49"/>
    <mergeCell ref="B50:C50"/>
    <mergeCell ref="B51:C51"/>
    <mergeCell ref="B52:C52"/>
    <mergeCell ref="B53:C53"/>
    <mergeCell ref="B28:D28"/>
    <mergeCell ref="B54:C54"/>
    <mergeCell ref="B55:C55"/>
    <mergeCell ref="B56:C56"/>
    <mergeCell ref="B57:C57"/>
    <mergeCell ref="B58:C58"/>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9A097-5DF5-4D1C-9CF1-84CB3BB2DA13}">
  <dimension ref="A1:E100"/>
  <sheetViews>
    <sheetView zoomScale="130" zoomScaleNormal="130" workbookViewId="0">
      <selection activeCell="D12" sqref="D12:E12"/>
    </sheetView>
  </sheetViews>
  <sheetFormatPr defaultRowHeight="11.25"/>
  <cols>
    <col min="1" max="1" width="56.42578125" style="2" customWidth="1"/>
    <col min="2" max="2" width="15.140625" style="2" customWidth="1"/>
    <col min="3" max="3" width="15.28515625" style="2" customWidth="1"/>
    <col min="4" max="4" width="14" style="2" customWidth="1"/>
    <col min="5" max="5" width="16.140625" style="2" customWidth="1"/>
    <col min="6" max="16384" width="9.140625" style="2"/>
  </cols>
  <sheetData>
    <row r="1" spans="1:5">
      <c r="A1" s="914" t="s">
        <v>0</v>
      </c>
      <c r="B1" s="914"/>
      <c r="C1" s="914"/>
      <c r="D1" s="914"/>
    </row>
    <row r="2" spans="1:5">
      <c r="A2" s="915" t="s">
        <v>1</v>
      </c>
      <c r="B2" s="915"/>
      <c r="C2" s="915"/>
      <c r="D2" s="915"/>
    </row>
    <row r="3" spans="1:5">
      <c r="A3" s="914" t="s">
        <v>1060</v>
      </c>
      <c r="B3" s="914"/>
      <c r="C3" s="914"/>
      <c r="D3" s="914"/>
    </row>
    <row r="4" spans="1:5">
      <c r="A4" s="915" t="s">
        <v>477</v>
      </c>
      <c r="B4" s="915"/>
      <c r="C4" s="915"/>
      <c r="D4" s="915"/>
    </row>
    <row r="5" spans="1:5">
      <c r="A5" s="915" t="s">
        <v>1129</v>
      </c>
      <c r="B5" s="915"/>
      <c r="C5" s="915"/>
      <c r="D5" s="915"/>
    </row>
    <row r="8" spans="1:5">
      <c r="A8" s="2" t="s">
        <v>1061</v>
      </c>
      <c r="B8" s="511"/>
      <c r="C8" s="511"/>
      <c r="D8" s="511"/>
      <c r="E8" s="5">
        <v>1</v>
      </c>
    </row>
    <row r="9" spans="1:5">
      <c r="A9" s="863" t="s">
        <v>2</v>
      </c>
      <c r="B9" s="1011"/>
      <c r="C9" s="1253"/>
      <c r="D9" s="1254" t="s">
        <v>628</v>
      </c>
      <c r="E9" s="1088"/>
    </row>
    <row r="10" spans="1:5">
      <c r="A10" s="512" t="s">
        <v>802</v>
      </c>
      <c r="B10" s="1112"/>
      <c r="C10" s="1111"/>
      <c r="D10" s="1075"/>
      <c r="E10" s="1059"/>
    </row>
    <row r="11" spans="1:5">
      <c r="A11" s="209" t="s">
        <v>1062</v>
      </c>
      <c r="B11" s="1109"/>
      <c r="C11" s="1108"/>
      <c r="D11" s="1107">
        <v>9371151000</v>
      </c>
      <c r="E11" s="1109"/>
    </row>
    <row r="12" spans="1:5">
      <c r="A12" s="209" t="s">
        <v>144</v>
      </c>
      <c r="B12" s="1109"/>
      <c r="C12" s="1108"/>
      <c r="D12" s="1107">
        <v>10165175908.619999</v>
      </c>
      <c r="E12" s="1109"/>
    </row>
    <row r="13" spans="1:5">
      <c r="A13" s="209" t="s">
        <v>1063</v>
      </c>
      <c r="B13" s="1109"/>
      <c r="C13" s="1108"/>
      <c r="D13" s="1107">
        <v>9316607803.1500015</v>
      </c>
      <c r="E13" s="1109"/>
    </row>
    <row r="14" spans="1:5">
      <c r="A14" s="209" t="s">
        <v>1064</v>
      </c>
      <c r="B14" s="1109"/>
      <c r="C14" s="1108"/>
      <c r="D14" s="1107">
        <v>0</v>
      </c>
      <c r="E14" s="1109"/>
    </row>
    <row r="15" spans="1:5">
      <c r="A15" s="209" t="s">
        <v>1065</v>
      </c>
      <c r="B15" s="1109"/>
      <c r="C15" s="1108"/>
      <c r="D15" s="1107">
        <v>1096228322.98</v>
      </c>
      <c r="E15" s="1109"/>
    </row>
    <row r="16" spans="1:5">
      <c r="A16" s="2" t="s">
        <v>98</v>
      </c>
      <c r="B16" s="914"/>
      <c r="C16" s="1259"/>
      <c r="D16" s="1260"/>
      <c r="E16" s="914"/>
    </row>
    <row r="17" spans="1:5">
      <c r="A17" s="209" t="s">
        <v>1066</v>
      </c>
      <c r="B17" s="1109"/>
      <c r="C17" s="1108"/>
      <c r="D17" s="1107">
        <v>9425000000</v>
      </c>
      <c r="E17" s="1109"/>
    </row>
    <row r="18" spans="1:5">
      <c r="A18" s="209" t="s">
        <v>147</v>
      </c>
      <c r="B18" s="1109"/>
      <c r="C18" s="1108"/>
      <c r="D18" s="1107">
        <v>11261404231.6</v>
      </c>
      <c r="E18" s="1109"/>
    </row>
    <row r="19" spans="1:5">
      <c r="A19" s="209" t="s">
        <v>1067</v>
      </c>
      <c r="B19" s="1109"/>
      <c r="C19" s="1108"/>
      <c r="D19" s="1107">
        <v>9185011414.0200005</v>
      </c>
      <c r="E19" s="1109"/>
    </row>
    <row r="20" spans="1:5">
      <c r="A20" s="209" t="s">
        <v>1068</v>
      </c>
      <c r="B20" s="1109"/>
      <c r="C20" s="1108"/>
      <c r="D20" s="1107">
        <v>8553053199.9800005</v>
      </c>
      <c r="E20" s="1109"/>
    </row>
    <row r="21" spans="1:5">
      <c r="A21" s="209" t="s">
        <v>1069</v>
      </c>
      <c r="B21" s="1109"/>
      <c r="C21" s="1108"/>
      <c r="D21" s="1107">
        <v>8512316875.4799967</v>
      </c>
      <c r="E21" s="1109"/>
    </row>
    <row r="22" spans="1:5">
      <c r="A22" s="523" t="s">
        <v>1070</v>
      </c>
      <c r="B22" s="1252"/>
      <c r="C22" s="1110"/>
      <c r="D22" s="1060">
        <v>131596389.13000107</v>
      </c>
      <c r="E22" s="1252"/>
    </row>
    <row r="23" spans="1:5">
      <c r="B23" s="1"/>
      <c r="C23" s="1"/>
      <c r="D23" s="1"/>
      <c r="E23" s="1"/>
    </row>
    <row r="24" spans="1:5">
      <c r="A24" s="572" t="s">
        <v>1071</v>
      </c>
      <c r="B24" s="1258"/>
      <c r="C24" s="1084"/>
      <c r="D24" s="1084" t="s">
        <v>628</v>
      </c>
      <c r="E24" s="1083"/>
    </row>
    <row r="25" spans="1:5">
      <c r="A25" s="2" t="s">
        <v>1067</v>
      </c>
      <c r="B25" s="1109"/>
      <c r="C25" s="1108"/>
      <c r="E25" s="28">
        <v>9185011414.0200005</v>
      </c>
    </row>
    <row r="26" spans="1:5">
      <c r="A26" s="2" t="s">
        <v>1068</v>
      </c>
      <c r="B26" s="1109"/>
      <c r="C26" s="1108"/>
      <c r="E26" s="28">
        <v>8553053199.9799995</v>
      </c>
    </row>
    <row r="27" spans="1:5">
      <c r="A27" s="524"/>
      <c r="B27" s="1257"/>
      <c r="C27" s="1257"/>
      <c r="D27" s="1257"/>
      <c r="E27" s="1257"/>
    </row>
    <row r="28" spans="1:5">
      <c r="A28" s="863" t="s">
        <v>1072</v>
      </c>
      <c r="B28" s="1011"/>
      <c r="C28" s="1253"/>
      <c r="D28" s="1254" t="s">
        <v>628</v>
      </c>
      <c r="E28" s="1088"/>
    </row>
    <row r="29" spans="1:5">
      <c r="A29" s="512" t="s">
        <v>1073</v>
      </c>
      <c r="B29" s="1256"/>
      <c r="C29" s="1256"/>
      <c r="D29" s="512"/>
      <c r="E29" s="559">
        <v>7674166091.0600014</v>
      </c>
    </row>
    <row r="30" spans="1:5">
      <c r="A30" s="2" t="s">
        <v>1074</v>
      </c>
      <c r="B30" s="1"/>
      <c r="C30" s="1"/>
      <c r="E30" s="28">
        <v>7674166091.0600014</v>
      </c>
    </row>
    <row r="31" spans="1:5">
      <c r="A31" s="530" t="s">
        <v>1075</v>
      </c>
      <c r="B31" s="864"/>
      <c r="C31" s="864"/>
      <c r="D31" s="530"/>
      <c r="E31" s="569">
        <v>7185826352.9300013</v>
      </c>
    </row>
    <row r="32" spans="1:5">
      <c r="B32" s="915"/>
      <c r="C32" s="915"/>
      <c r="D32" s="915"/>
      <c r="E32" s="915"/>
    </row>
    <row r="33" spans="1:5" ht="12.75" customHeight="1">
      <c r="A33" s="1011" t="s">
        <v>1076</v>
      </c>
      <c r="B33" s="1011"/>
      <c r="C33" s="1253"/>
      <c r="D33" s="1254" t="s">
        <v>628</v>
      </c>
      <c r="E33" s="1088"/>
    </row>
    <row r="34" spans="1:5">
      <c r="A34" s="2" t="s">
        <v>1077</v>
      </c>
      <c r="B34" s="915"/>
      <c r="C34" s="1250"/>
      <c r="D34" s="1255"/>
      <c r="E34" s="1256"/>
    </row>
    <row r="35" spans="1:5">
      <c r="A35" s="208" t="s">
        <v>1078</v>
      </c>
      <c r="B35" s="1109"/>
      <c r="C35" s="1108"/>
      <c r="D35" s="567"/>
      <c r="E35" s="28">
        <v>1056988540.4300002</v>
      </c>
    </row>
    <row r="36" spans="1:5">
      <c r="A36" s="208" t="s">
        <v>1079</v>
      </c>
      <c r="B36" s="515"/>
      <c r="C36" s="865"/>
      <c r="D36" s="567"/>
      <c r="E36" s="28">
        <v>1356906326.8899999</v>
      </c>
    </row>
    <row r="37" spans="1:5">
      <c r="A37" s="208" t="s">
        <v>1080</v>
      </c>
      <c r="B37" s="1109"/>
      <c r="C37" s="1108"/>
      <c r="D37" s="567"/>
      <c r="E37" s="28">
        <v>1356894129.0699999</v>
      </c>
    </row>
    <row r="38" spans="1:5">
      <c r="A38" s="208" t="s">
        <v>1081</v>
      </c>
      <c r="B38" s="1109"/>
      <c r="C38" s="1108"/>
      <c r="D38" s="567"/>
      <c r="E38" s="28">
        <v>-299905588.63999975</v>
      </c>
    </row>
    <row r="39" spans="1:5">
      <c r="A39" s="2" t="s">
        <v>1082</v>
      </c>
      <c r="B39" s="915"/>
      <c r="C39" s="1250"/>
      <c r="D39" s="1251"/>
      <c r="E39" s="915"/>
    </row>
    <row r="40" spans="1:5">
      <c r="A40" s="208" t="s">
        <v>1078</v>
      </c>
      <c r="B40" s="1109"/>
      <c r="C40" s="1108"/>
      <c r="D40" s="567"/>
      <c r="E40" s="159">
        <v>0</v>
      </c>
    </row>
    <row r="41" spans="1:5">
      <c r="A41" s="208" t="s">
        <v>1079</v>
      </c>
      <c r="B41" s="515"/>
      <c r="C41" s="865"/>
      <c r="D41" s="567"/>
      <c r="E41" s="159">
        <v>0</v>
      </c>
    </row>
    <row r="42" spans="1:5">
      <c r="A42" s="208" t="s">
        <v>1080</v>
      </c>
      <c r="B42" s="1109"/>
      <c r="C42" s="1108"/>
      <c r="D42" s="567"/>
      <c r="E42" s="159">
        <v>0</v>
      </c>
    </row>
    <row r="43" spans="1:5">
      <c r="A43" s="552" t="s">
        <v>1081</v>
      </c>
      <c r="B43" s="1252"/>
      <c r="C43" s="1110"/>
      <c r="D43" s="344"/>
      <c r="E43" s="555">
        <v>0</v>
      </c>
    </row>
    <row r="45" spans="1:5" ht="33.75">
      <c r="A45" s="898" t="s">
        <v>1083</v>
      </c>
      <c r="B45" s="1244"/>
      <c r="C45" s="632" t="s">
        <v>1084</v>
      </c>
      <c r="D45" s="632" t="s">
        <v>1085</v>
      </c>
      <c r="E45" s="727" t="s">
        <v>1086</v>
      </c>
    </row>
    <row r="46" spans="1:5">
      <c r="A46" s="1055"/>
      <c r="B46" s="1245"/>
      <c r="C46" s="508" t="s">
        <v>539</v>
      </c>
      <c r="D46" s="508" t="s">
        <v>540</v>
      </c>
      <c r="E46" s="510" t="s">
        <v>1087</v>
      </c>
    </row>
    <row r="47" spans="1:5">
      <c r="A47" s="1246" t="s">
        <v>1088</v>
      </c>
      <c r="B47" s="1247"/>
      <c r="C47" s="699">
        <v>98550000</v>
      </c>
      <c r="D47" s="699">
        <v>281933671.76000482</v>
      </c>
      <c r="E47" s="866">
        <v>2.8608185871131893</v>
      </c>
    </row>
    <row r="48" spans="1:5">
      <c r="A48" s="1248" t="s">
        <v>1089</v>
      </c>
      <c r="B48" s="1249"/>
      <c r="C48" s="365">
        <v>-145538000</v>
      </c>
      <c r="D48" s="365">
        <v>253050510.71000481</v>
      </c>
      <c r="E48" s="867">
        <v>-1.7387246678531023</v>
      </c>
    </row>
    <row r="50" spans="1:5" ht="22.5">
      <c r="A50" s="211" t="s">
        <v>1090</v>
      </c>
      <c r="B50" s="807" t="s">
        <v>1026</v>
      </c>
      <c r="C50" s="807" t="s">
        <v>1091</v>
      </c>
      <c r="D50" s="807" t="s">
        <v>1092</v>
      </c>
      <c r="E50" s="764" t="s">
        <v>616</v>
      </c>
    </row>
    <row r="51" spans="1:5">
      <c r="A51" s="172" t="s">
        <v>1093</v>
      </c>
      <c r="B51" s="868"/>
      <c r="C51" s="868"/>
      <c r="D51" s="868"/>
      <c r="E51" s="681"/>
    </row>
    <row r="52" spans="1:5">
      <c r="A52" s="68" t="s">
        <v>604</v>
      </c>
      <c r="B52" s="869"/>
      <c r="C52" s="869"/>
      <c r="D52" s="869"/>
      <c r="E52" s="870"/>
    </row>
    <row r="53" spans="1:5">
      <c r="A53" s="30" t="s">
        <v>1094</v>
      </c>
      <c r="B53" s="134">
        <v>23495834.110000003</v>
      </c>
      <c r="C53" s="134">
        <v>0</v>
      </c>
      <c r="D53" s="134">
        <v>21839363</v>
      </c>
      <c r="E53" s="516">
        <v>1656471.1100000031</v>
      </c>
    </row>
    <row r="54" spans="1:5">
      <c r="A54" s="30" t="s">
        <v>1095</v>
      </c>
      <c r="B54" s="134">
        <v>860058.64000000013</v>
      </c>
      <c r="C54" s="134">
        <v>0</v>
      </c>
      <c r="D54" s="134">
        <v>860058.64000000013</v>
      </c>
      <c r="E54" s="516">
        <v>0</v>
      </c>
    </row>
    <row r="55" spans="1:5">
      <c r="A55" s="68" t="s">
        <v>605</v>
      </c>
      <c r="B55" s="134"/>
      <c r="C55" s="134"/>
      <c r="D55" s="134"/>
      <c r="E55" s="516"/>
    </row>
    <row r="56" spans="1:5">
      <c r="A56" s="30" t="s">
        <v>1094</v>
      </c>
      <c r="B56" s="134">
        <v>406618009.52000082</v>
      </c>
      <c r="C56" s="134">
        <v>35596495.25</v>
      </c>
      <c r="D56" s="134">
        <v>308688660.52999997</v>
      </c>
      <c r="E56" s="516">
        <v>62332853.740000844</v>
      </c>
    </row>
    <row r="57" spans="1:5">
      <c r="A57" s="871" t="s">
        <v>1095</v>
      </c>
      <c r="B57" s="134">
        <v>3957023.83</v>
      </c>
      <c r="C57" s="146">
        <v>822115.58</v>
      </c>
      <c r="D57" s="146">
        <v>2547865.709999999</v>
      </c>
      <c r="E57" s="149">
        <v>587042.54000000097</v>
      </c>
    </row>
    <row r="58" spans="1:5">
      <c r="A58" s="525" t="s">
        <v>862</v>
      </c>
      <c r="B58" s="526">
        <v>434930926.1000008</v>
      </c>
      <c r="C58" s="526">
        <v>36418610.829999998</v>
      </c>
      <c r="D58" s="526">
        <v>333935947.87999994</v>
      </c>
      <c r="E58" s="527">
        <v>64576367.390000843</v>
      </c>
    </row>
    <row r="60" spans="1:5" ht="22.5" customHeight="1">
      <c r="A60" s="1015" t="s">
        <v>1096</v>
      </c>
      <c r="B60" s="1133"/>
      <c r="C60" s="1133" t="s">
        <v>1097</v>
      </c>
      <c r="D60" s="1021" t="s">
        <v>1098</v>
      </c>
      <c r="E60" s="1019"/>
    </row>
    <row r="61" spans="1:5" ht="33.75">
      <c r="A61" s="1071"/>
      <c r="B61" s="1238"/>
      <c r="C61" s="1238"/>
      <c r="D61" s="634" t="s">
        <v>1099</v>
      </c>
      <c r="E61" s="697" t="s">
        <v>1100</v>
      </c>
    </row>
    <row r="62" spans="1:5">
      <c r="A62" s="1167" t="s">
        <v>1101</v>
      </c>
      <c r="B62" s="1243"/>
      <c r="C62" s="872">
        <v>1159929994.9399998</v>
      </c>
      <c r="D62" s="873">
        <v>0.25</v>
      </c>
      <c r="E62" s="874">
        <v>0.25372954536638714</v>
      </c>
    </row>
    <row r="63" spans="1:5">
      <c r="A63" s="905" t="s">
        <v>1102</v>
      </c>
      <c r="B63" s="1168"/>
      <c r="C63" s="579">
        <v>397462772.92000002</v>
      </c>
      <c r="D63" s="875">
        <v>0.6</v>
      </c>
      <c r="E63" s="876">
        <v>0.6948510530283396</v>
      </c>
    </row>
    <row r="64" spans="1:5">
      <c r="A64" s="905" t="s">
        <v>1103</v>
      </c>
      <c r="B64" s="905"/>
      <c r="C64" s="579">
        <v>518769617.10000002</v>
      </c>
      <c r="D64" s="875">
        <v>0.6</v>
      </c>
      <c r="E64" s="876">
        <v>0.91125566527981017</v>
      </c>
    </row>
    <row r="65" spans="1:5">
      <c r="A65" s="530" t="s">
        <v>1104</v>
      </c>
      <c r="B65" s="877"/>
      <c r="C65" s="878">
        <v>0</v>
      </c>
      <c r="D65" s="785">
        <v>0</v>
      </c>
      <c r="E65" s="879">
        <v>0</v>
      </c>
    </row>
    <row r="66" spans="1:5">
      <c r="A66" s="524"/>
      <c r="B66" s="524"/>
      <c r="C66" s="524"/>
      <c r="D66" s="524"/>
      <c r="E66" s="524"/>
    </row>
    <row r="67" spans="1:5">
      <c r="A67" s="880" t="s">
        <v>1105</v>
      </c>
      <c r="B67" s="1241" t="s">
        <v>1097</v>
      </c>
      <c r="C67" s="1241"/>
      <c r="D67" s="1241" t="s">
        <v>1106</v>
      </c>
      <c r="E67" s="1242"/>
    </row>
    <row r="68" spans="1:5">
      <c r="A68" s="172" t="s">
        <v>1107</v>
      </c>
      <c r="B68" s="1234">
        <v>144981889.29000002</v>
      </c>
      <c r="C68" s="1234">
        <v>0</v>
      </c>
      <c r="D68" s="1234">
        <v>133836496.94999999</v>
      </c>
      <c r="E68" s="1235">
        <v>0</v>
      </c>
    </row>
    <row r="69" spans="1:5">
      <c r="A69" s="531" t="s">
        <v>1108</v>
      </c>
      <c r="B69" s="1239">
        <v>743084460.89999998</v>
      </c>
      <c r="C69" s="1239">
        <v>0</v>
      </c>
      <c r="D69" s="1236">
        <v>671153116.68000042</v>
      </c>
      <c r="E69" s="1237">
        <v>0</v>
      </c>
    </row>
    <row r="70" spans="1:5">
      <c r="B70" s="915"/>
      <c r="C70" s="915"/>
      <c r="D70" s="1240" t="s">
        <v>451</v>
      </c>
      <c r="E70" s="1240"/>
    </row>
    <row r="71" spans="1:5">
      <c r="B71" s="1"/>
      <c r="C71" s="1"/>
      <c r="D71" s="1"/>
      <c r="E71" s="63"/>
    </row>
    <row r="72" spans="1:5">
      <c r="A72" s="881" t="s">
        <v>1109</v>
      </c>
      <c r="B72" s="882" t="s">
        <v>1110</v>
      </c>
      <c r="C72" s="882" t="s">
        <v>1111</v>
      </c>
      <c r="D72" s="882" t="s">
        <v>1112</v>
      </c>
      <c r="E72" s="883" t="s">
        <v>1113</v>
      </c>
    </row>
    <row r="73" spans="1:5">
      <c r="A73" s="67" t="s">
        <v>1114</v>
      </c>
      <c r="B73" s="80"/>
      <c r="C73" s="80"/>
      <c r="D73" s="80"/>
      <c r="E73" s="684"/>
    </row>
    <row r="74" spans="1:5">
      <c r="A74" s="30" t="s">
        <v>1115</v>
      </c>
      <c r="B74" s="80">
        <v>1260658238.8299999</v>
      </c>
      <c r="C74" s="80">
        <v>1816938325.48</v>
      </c>
      <c r="D74" s="80">
        <v>1690667736.1099999</v>
      </c>
      <c r="E74" s="684">
        <v>372468790.30000001</v>
      </c>
    </row>
    <row r="75" spans="1:5">
      <c r="A75" s="30" t="s">
        <v>1116</v>
      </c>
      <c r="B75" s="80">
        <v>1365097282.9300001</v>
      </c>
      <c r="C75" s="80">
        <v>1743680194.47</v>
      </c>
      <c r="D75" s="80">
        <v>1621567155.1900001</v>
      </c>
      <c r="E75" s="684">
        <v>811076113.34000003</v>
      </c>
    </row>
    <row r="76" spans="1:5">
      <c r="A76" s="30" t="s">
        <v>1117</v>
      </c>
      <c r="B76" s="80">
        <v>-104439044.10000014</v>
      </c>
      <c r="C76" s="80">
        <v>73258131.00999999</v>
      </c>
      <c r="D76" s="80">
        <v>69100580.919999838</v>
      </c>
      <c r="E76" s="684">
        <v>-438607323.04000002</v>
      </c>
    </row>
    <row r="77" spans="1:5">
      <c r="A77" s="67" t="s">
        <v>1118</v>
      </c>
      <c r="B77" s="80"/>
      <c r="C77" s="80"/>
      <c r="D77" s="80"/>
      <c r="E77" s="684"/>
    </row>
    <row r="78" spans="1:5">
      <c r="A78" s="30" t="s">
        <v>1115</v>
      </c>
      <c r="B78" s="80">
        <v>0</v>
      </c>
      <c r="C78" s="80">
        <v>0</v>
      </c>
      <c r="D78" s="80">
        <v>0</v>
      </c>
      <c r="E78" s="684">
        <v>0</v>
      </c>
    </row>
    <row r="79" spans="1:5">
      <c r="A79" s="30" t="s">
        <v>1116</v>
      </c>
      <c r="B79" s="80">
        <v>0</v>
      </c>
      <c r="C79" s="80">
        <v>0</v>
      </c>
      <c r="D79" s="80">
        <v>0</v>
      </c>
      <c r="E79" s="684">
        <v>0</v>
      </c>
    </row>
    <row r="80" spans="1:5">
      <c r="A80" s="871" t="s">
        <v>1117</v>
      </c>
      <c r="B80" s="884">
        <v>0</v>
      </c>
      <c r="C80" s="884">
        <v>0</v>
      </c>
      <c r="D80" s="884">
        <v>0</v>
      </c>
      <c r="E80" s="885">
        <v>0</v>
      </c>
    </row>
    <row r="82" spans="1:5">
      <c r="A82" s="881" t="s">
        <v>1119</v>
      </c>
      <c r="B82" s="1241" t="s">
        <v>1097</v>
      </c>
      <c r="C82" s="1241"/>
      <c r="D82" s="1241" t="s">
        <v>1106</v>
      </c>
      <c r="E82" s="1242"/>
    </row>
    <row r="83" spans="1:5">
      <c r="A83" s="172" t="s">
        <v>1120</v>
      </c>
      <c r="B83" s="1234">
        <v>10844907.390000001</v>
      </c>
      <c r="C83" s="1234">
        <v>0</v>
      </c>
      <c r="D83" s="1234">
        <v>-10844907.390000001</v>
      </c>
      <c r="E83" s="1235">
        <v>0</v>
      </c>
    </row>
    <row r="84" spans="1:5">
      <c r="A84" s="531" t="s">
        <v>1121</v>
      </c>
      <c r="B84" s="1236">
        <v>5647922.3899999997</v>
      </c>
      <c r="C84" s="1236">
        <v>0</v>
      </c>
      <c r="D84" s="1236">
        <v>10939.740000000224</v>
      </c>
      <c r="E84" s="1237">
        <v>0</v>
      </c>
    </row>
    <row r="86" spans="1:5" ht="22.5" customHeight="1">
      <c r="A86" s="1015" t="s">
        <v>1122</v>
      </c>
      <c r="B86" s="1133"/>
      <c r="C86" s="1133" t="s">
        <v>1097</v>
      </c>
      <c r="D86" s="1021" t="s">
        <v>1098</v>
      </c>
      <c r="E86" s="1019"/>
    </row>
    <row r="87" spans="1:5" ht="33.75">
      <c r="A87" s="1071"/>
      <c r="B87" s="1238"/>
      <c r="C87" s="1238"/>
      <c r="D87" s="634" t="s">
        <v>1099</v>
      </c>
      <c r="E87" s="697" t="s">
        <v>1100</v>
      </c>
    </row>
    <row r="88" spans="1:5">
      <c r="A88" s="512" t="s">
        <v>1123</v>
      </c>
      <c r="B88" s="172"/>
      <c r="C88" s="513">
        <v>914254237.62999964</v>
      </c>
      <c r="D88" s="886">
        <v>0.15</v>
      </c>
      <c r="E88" s="887">
        <v>0.201134341837583</v>
      </c>
    </row>
    <row r="89" spans="1:5" hidden="1">
      <c r="A89" s="209" t="s">
        <v>942</v>
      </c>
      <c r="B89" s="67"/>
      <c r="C89" s="134">
        <v>892175500.81999922</v>
      </c>
      <c r="D89" s="888"/>
      <c r="E89" s="889"/>
    </row>
    <row r="90" spans="1:5" hidden="1">
      <c r="A90" s="523" t="s">
        <v>1124</v>
      </c>
      <c r="B90" s="531"/>
      <c r="C90" s="146">
        <v>22078736.81000042</v>
      </c>
      <c r="D90" s="890"/>
      <c r="E90" s="891"/>
    </row>
    <row r="91" spans="1:5">
      <c r="A91" s="524"/>
      <c r="B91" s="524"/>
      <c r="C91" s="524"/>
      <c r="D91" s="524"/>
      <c r="E91" s="524"/>
    </row>
    <row r="92" spans="1:5" ht="11.25" customHeight="1">
      <c r="A92" s="166" t="s">
        <v>1125</v>
      </c>
      <c r="B92" s="166"/>
      <c r="C92" s="892"/>
      <c r="D92" s="863" t="s">
        <v>1126</v>
      </c>
      <c r="E92" s="350"/>
    </row>
    <row r="93" spans="1:5" ht="11.25" customHeight="1">
      <c r="A93" s="524" t="s">
        <v>1127</v>
      </c>
      <c r="B93" s="524"/>
      <c r="C93" s="893"/>
      <c r="D93" s="894">
        <v>0</v>
      </c>
      <c r="E93" s="524"/>
    </row>
    <row r="94" spans="1:5" ht="11.25" customHeight="1"/>
    <row r="95" spans="1:5">
      <c r="A95" s="2" t="s">
        <v>133</v>
      </c>
    </row>
    <row r="97" spans="1:1">
      <c r="A97" s="2" t="s">
        <v>1130</v>
      </c>
    </row>
    <row r="98" spans="1:1">
      <c r="A98" s="2" t="s">
        <v>1131</v>
      </c>
    </row>
    <row r="99" spans="1:1">
      <c r="A99" s="2" t="s">
        <v>1132</v>
      </c>
    </row>
    <row r="100" spans="1:1">
      <c r="A100" s="2" t="s">
        <v>1133</v>
      </c>
    </row>
  </sheetData>
  <mergeCells count="82">
    <mergeCell ref="B9:C9"/>
    <mergeCell ref="D9:E9"/>
    <mergeCell ref="A1:D1"/>
    <mergeCell ref="A2:D2"/>
    <mergeCell ref="A3:D3"/>
    <mergeCell ref="A4:D4"/>
    <mergeCell ref="A5:D5"/>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32:C32"/>
    <mergeCell ref="D32:E32"/>
    <mergeCell ref="B22:C22"/>
    <mergeCell ref="D22:E22"/>
    <mergeCell ref="B24:C24"/>
    <mergeCell ref="D24:E24"/>
    <mergeCell ref="B25:C25"/>
    <mergeCell ref="B26:C26"/>
    <mergeCell ref="B27:C27"/>
    <mergeCell ref="D27:E27"/>
    <mergeCell ref="B28:C28"/>
    <mergeCell ref="D28:E28"/>
    <mergeCell ref="B29:C29"/>
    <mergeCell ref="B43:C43"/>
    <mergeCell ref="A33:C33"/>
    <mergeCell ref="D33:E33"/>
    <mergeCell ref="B34:C34"/>
    <mergeCell ref="D34:E34"/>
    <mergeCell ref="B35:C35"/>
    <mergeCell ref="B37:C37"/>
    <mergeCell ref="B38:C38"/>
    <mergeCell ref="B39:C39"/>
    <mergeCell ref="D39:E39"/>
    <mergeCell ref="B40:C40"/>
    <mergeCell ref="B42:C42"/>
    <mergeCell ref="B68:C68"/>
    <mergeCell ref="D68:E68"/>
    <mergeCell ref="A45:B46"/>
    <mergeCell ref="A47:B47"/>
    <mergeCell ref="A48:B48"/>
    <mergeCell ref="A60:B61"/>
    <mergeCell ref="C60:C61"/>
    <mergeCell ref="D60:E60"/>
    <mergeCell ref="A62:B62"/>
    <mergeCell ref="A63:B63"/>
    <mergeCell ref="A64:B64"/>
    <mergeCell ref="B67:C67"/>
    <mergeCell ref="D67:E67"/>
    <mergeCell ref="B69:C69"/>
    <mergeCell ref="D69:E69"/>
    <mergeCell ref="B70:C70"/>
    <mergeCell ref="D70:E70"/>
    <mergeCell ref="B82:C82"/>
    <mergeCell ref="D82:E82"/>
    <mergeCell ref="B83:C83"/>
    <mergeCell ref="D83:E83"/>
    <mergeCell ref="B84:C84"/>
    <mergeCell ref="D84:E84"/>
    <mergeCell ref="A86:B87"/>
    <mergeCell ref="C86:C87"/>
    <mergeCell ref="D86:E8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30D6-F742-49F1-8864-FFCAECB4918B}">
  <dimension ref="A1:M390"/>
  <sheetViews>
    <sheetView workbookViewId="0"/>
  </sheetViews>
  <sheetFormatPr defaultRowHeight="11.25"/>
  <cols>
    <col min="1" max="1" width="5.85546875" style="2" customWidth="1"/>
    <col min="2" max="2" width="37.42578125" style="2" customWidth="1"/>
    <col min="3" max="3" width="14.7109375" style="2" customWidth="1"/>
    <col min="4" max="4" width="19.42578125" style="2" customWidth="1"/>
    <col min="5" max="6" width="14.7109375" style="2" customWidth="1"/>
    <col min="7" max="7" width="8.5703125" style="2" customWidth="1"/>
    <col min="8" max="10" width="14.7109375" style="2" customWidth="1"/>
    <col min="11" max="11" width="7.85546875" style="2" customWidth="1"/>
    <col min="12" max="12" width="14.42578125" style="2" customWidth="1"/>
    <col min="13" max="13" width="14.7109375" style="2" customWidth="1"/>
    <col min="14" max="16384" width="9.140625" style="2"/>
  </cols>
  <sheetData>
    <row r="1" spans="1:13">
      <c r="B1" s="914" t="s">
        <v>0</v>
      </c>
      <c r="C1" s="914"/>
      <c r="D1" s="914"/>
      <c r="E1" s="914"/>
      <c r="F1" s="914"/>
      <c r="G1" s="914"/>
      <c r="H1" s="914"/>
      <c r="I1" s="914"/>
      <c r="J1" s="914"/>
      <c r="K1" s="914"/>
      <c r="L1" s="914"/>
      <c r="M1" s="914"/>
    </row>
    <row r="2" spans="1:13">
      <c r="B2" s="915" t="s">
        <v>1</v>
      </c>
      <c r="C2" s="915"/>
      <c r="D2" s="915"/>
      <c r="E2" s="915"/>
      <c r="F2" s="915"/>
      <c r="G2" s="915"/>
      <c r="H2" s="915"/>
      <c r="I2" s="915"/>
      <c r="J2" s="915"/>
      <c r="K2" s="915"/>
      <c r="L2" s="915"/>
      <c r="M2" s="915"/>
    </row>
    <row r="3" spans="1:13">
      <c r="B3" s="914" t="s">
        <v>156</v>
      </c>
      <c r="C3" s="914"/>
      <c r="D3" s="914"/>
      <c r="E3" s="914"/>
      <c r="F3" s="914"/>
      <c r="G3" s="914"/>
      <c r="H3" s="914"/>
      <c r="I3" s="914"/>
      <c r="J3" s="914"/>
      <c r="K3" s="914"/>
      <c r="L3" s="914"/>
      <c r="M3" s="914"/>
    </row>
    <row r="4" spans="1:13">
      <c r="B4" s="915" t="s">
        <v>3</v>
      </c>
      <c r="C4" s="915"/>
      <c r="D4" s="915"/>
      <c r="E4" s="915"/>
      <c r="F4" s="915"/>
      <c r="G4" s="915"/>
      <c r="H4" s="915"/>
      <c r="I4" s="915"/>
      <c r="J4" s="915"/>
      <c r="K4" s="915"/>
      <c r="L4" s="915"/>
      <c r="M4" s="915"/>
    </row>
    <row r="5" spans="1:13">
      <c r="B5" s="915" t="s">
        <v>1129</v>
      </c>
      <c r="C5" s="915">
        <v>0</v>
      </c>
      <c r="D5" s="915">
        <v>0</v>
      </c>
      <c r="E5" s="915">
        <v>0</v>
      </c>
      <c r="F5" s="915">
        <v>0</v>
      </c>
      <c r="G5" s="915">
        <v>0</v>
      </c>
      <c r="H5" s="915">
        <v>0</v>
      </c>
      <c r="I5" s="915">
        <v>0</v>
      </c>
      <c r="J5" s="915">
        <v>0</v>
      </c>
      <c r="K5" s="915">
        <v>0</v>
      </c>
      <c r="L5" s="915">
        <v>0</v>
      </c>
      <c r="M5" s="915">
        <v>0</v>
      </c>
    </row>
    <row r="6" spans="1:13">
      <c r="B6" s="934"/>
      <c r="C6" s="934"/>
      <c r="D6" s="934"/>
      <c r="E6" s="934"/>
      <c r="F6" s="934"/>
      <c r="G6" s="934"/>
      <c r="H6" s="934"/>
      <c r="I6" s="934"/>
      <c r="J6" s="934"/>
      <c r="K6" s="934"/>
      <c r="L6" s="934"/>
      <c r="M6" s="934"/>
    </row>
    <row r="7" spans="1:13">
      <c r="A7" s="2" t="s">
        <v>157</v>
      </c>
      <c r="C7" s="118"/>
      <c r="M7" s="5">
        <v>1</v>
      </c>
    </row>
    <row r="8" spans="1:13" ht="22.5" customHeight="1">
      <c r="A8" s="923" t="s">
        <v>158</v>
      </c>
      <c r="B8" s="924"/>
      <c r="C8" s="907" t="s">
        <v>99</v>
      </c>
      <c r="D8" s="907" t="s">
        <v>100</v>
      </c>
      <c r="E8" s="909" t="s">
        <v>101</v>
      </c>
      <c r="F8" s="929"/>
      <c r="G8" s="910"/>
      <c r="H8" s="6" t="s">
        <v>159</v>
      </c>
      <c r="I8" s="909" t="s">
        <v>103</v>
      </c>
      <c r="J8" s="929"/>
      <c r="K8" s="910"/>
      <c r="L8" s="71" t="s">
        <v>159</v>
      </c>
      <c r="M8" s="932" t="s">
        <v>160</v>
      </c>
    </row>
    <row r="9" spans="1:13" ht="12.75" customHeight="1">
      <c r="A9" s="923"/>
      <c r="B9" s="924"/>
      <c r="C9" s="908"/>
      <c r="D9" s="908"/>
      <c r="E9" s="6" t="s">
        <v>10</v>
      </c>
      <c r="F9" s="6" t="s">
        <v>1128</v>
      </c>
      <c r="G9" s="6" t="s">
        <v>11</v>
      </c>
      <c r="H9" s="119"/>
      <c r="I9" s="6" t="s">
        <v>10</v>
      </c>
      <c r="J9" s="6" t="s">
        <v>1128</v>
      </c>
      <c r="K9" s="6" t="s">
        <v>11</v>
      </c>
      <c r="L9" s="72"/>
      <c r="M9" s="933"/>
    </row>
    <row r="10" spans="1:13" ht="17.25" customHeight="1">
      <c r="A10" s="923"/>
      <c r="B10" s="924"/>
      <c r="C10" s="925"/>
      <c r="D10" s="7" t="s">
        <v>12</v>
      </c>
      <c r="E10" s="7"/>
      <c r="F10" s="7" t="s">
        <v>13</v>
      </c>
      <c r="G10" s="120" t="s">
        <v>161</v>
      </c>
      <c r="H10" s="7" t="s">
        <v>162</v>
      </c>
      <c r="I10" s="7"/>
      <c r="J10" s="7" t="s">
        <v>108</v>
      </c>
      <c r="K10" s="120" t="s">
        <v>163</v>
      </c>
      <c r="L10" s="8" t="s">
        <v>164</v>
      </c>
      <c r="M10" s="8" t="s">
        <v>110</v>
      </c>
    </row>
    <row r="11" spans="1:13" ht="12.75" customHeight="1">
      <c r="A11" s="73"/>
      <c r="B11" s="121" t="s">
        <v>165</v>
      </c>
      <c r="C11" s="75">
        <v>8508000000</v>
      </c>
      <c r="D11" s="75">
        <v>10374182220.799999</v>
      </c>
      <c r="E11" s="75">
        <v>1575998528.3699999</v>
      </c>
      <c r="F11" s="75">
        <v>8331299512.9700003</v>
      </c>
      <c r="G11" s="122">
        <f>F11/$F$129</f>
        <v>0.90705380074466813</v>
      </c>
      <c r="H11" s="75">
        <f>D11-F11</f>
        <v>2042882707.829999</v>
      </c>
      <c r="I11" s="75">
        <v>1606650325.0200002</v>
      </c>
      <c r="J11" s="75">
        <v>7701168059.5299997</v>
      </c>
      <c r="K11" s="122">
        <f>J11/$J$129</f>
        <v>0.90039987820349443</v>
      </c>
      <c r="L11" s="76">
        <f>D11-J11</f>
        <v>2673014161.2699995</v>
      </c>
      <c r="M11" s="75">
        <v>630131453.44000053</v>
      </c>
    </row>
    <row r="12" spans="1:13" ht="12.75" customHeight="1">
      <c r="A12" s="69"/>
      <c r="B12" s="123"/>
      <c r="C12" s="70"/>
      <c r="D12" s="124"/>
      <c r="E12" s="70"/>
      <c r="F12" s="70"/>
      <c r="G12" s="125"/>
      <c r="H12" s="70"/>
      <c r="I12" s="70"/>
      <c r="J12" s="70"/>
      <c r="K12" s="125"/>
      <c r="L12" s="126"/>
      <c r="M12" s="126"/>
    </row>
    <row r="13" spans="1:13" s="31" customFormat="1">
      <c r="A13" s="127" t="s">
        <v>166</v>
      </c>
      <c r="B13" s="128" t="s">
        <v>167</v>
      </c>
      <c r="C13" s="124">
        <v>138495000</v>
      </c>
      <c r="D13" s="124">
        <v>138795000</v>
      </c>
      <c r="E13" s="124">
        <v>17565053.260000002</v>
      </c>
      <c r="F13" s="124">
        <v>110283735.51000001</v>
      </c>
      <c r="G13" s="129">
        <f t="shared" ref="G13:G76" si="0">F13/$F$129</f>
        <v>1.2006924165784152E-2</v>
      </c>
      <c r="H13" s="124">
        <f t="shared" ref="H13:H76" si="1">D13-F13</f>
        <v>28511264.489999995</v>
      </c>
      <c r="I13" s="124">
        <v>23041211.569999997</v>
      </c>
      <c r="J13" s="124">
        <v>102551856.45999999</v>
      </c>
      <c r="K13" s="129">
        <f t="shared" ref="K13:K76" si="2">J13/$J$129</f>
        <v>1.1990087523393377E-2</v>
      </c>
      <c r="L13" s="130">
        <f t="shared" ref="L13:L76" si="3">D13-J13</f>
        <v>36243143.540000007</v>
      </c>
      <c r="M13" s="131">
        <v>7731879.0500000119</v>
      </c>
    </row>
    <row r="14" spans="1:13">
      <c r="A14" s="132" t="s">
        <v>168</v>
      </c>
      <c r="B14" s="133" t="s">
        <v>169</v>
      </c>
      <c r="C14" s="134">
        <v>138495000</v>
      </c>
      <c r="D14" s="134">
        <v>138795000</v>
      </c>
      <c r="E14" s="134">
        <v>17565053.260000002</v>
      </c>
      <c r="F14" s="134">
        <v>110283735.51000001</v>
      </c>
      <c r="G14" s="135">
        <f t="shared" si="0"/>
        <v>1.2006924165784152E-2</v>
      </c>
      <c r="H14" s="134">
        <f t="shared" si="1"/>
        <v>28511264.489999995</v>
      </c>
      <c r="I14" s="134">
        <v>23041211.569999997</v>
      </c>
      <c r="J14" s="134">
        <v>102551856.45999999</v>
      </c>
      <c r="K14" s="135">
        <f t="shared" si="2"/>
        <v>1.1990087523393377E-2</v>
      </c>
      <c r="L14" s="136">
        <f t="shared" si="3"/>
        <v>36243143.540000007</v>
      </c>
      <c r="M14" s="137">
        <v>7731879.0500000119</v>
      </c>
    </row>
    <row r="15" spans="1:13" s="31" customFormat="1">
      <c r="A15" s="138">
        <v>3</v>
      </c>
      <c r="B15" s="128" t="s">
        <v>170</v>
      </c>
      <c r="C15" s="124">
        <v>50145000</v>
      </c>
      <c r="D15" s="124">
        <v>50185000</v>
      </c>
      <c r="E15" s="124">
        <v>8608797.5099999998</v>
      </c>
      <c r="F15" s="124">
        <v>44826147.93</v>
      </c>
      <c r="G15" s="129">
        <f t="shared" si="0"/>
        <v>4.8803584350017651E-3</v>
      </c>
      <c r="H15" s="124">
        <f t="shared" si="1"/>
        <v>5358852.07</v>
      </c>
      <c r="I15" s="124">
        <v>8882237.0199999996</v>
      </c>
      <c r="J15" s="124">
        <v>44400930.590000004</v>
      </c>
      <c r="K15" s="129">
        <f t="shared" si="2"/>
        <v>5.1912375092094398E-3</v>
      </c>
      <c r="L15" s="130">
        <f t="shared" si="3"/>
        <v>5784069.4099999964</v>
      </c>
      <c r="M15" s="131">
        <v>425217.33999999613</v>
      </c>
    </row>
    <row r="16" spans="1:13" s="31" customFormat="1">
      <c r="A16" s="139">
        <v>3062</v>
      </c>
      <c r="B16" s="133" t="s">
        <v>171</v>
      </c>
      <c r="C16" s="134">
        <v>3282000</v>
      </c>
      <c r="D16" s="134">
        <v>3282000</v>
      </c>
      <c r="E16" s="134">
        <v>63172.83</v>
      </c>
      <c r="F16" s="134">
        <v>2591501.6399999997</v>
      </c>
      <c r="G16" s="135">
        <f t="shared" si="0"/>
        <v>2.8214462924284795E-4</v>
      </c>
      <c r="H16" s="134">
        <f t="shared" si="1"/>
        <v>690498.36000000034</v>
      </c>
      <c r="I16" s="134">
        <v>339312.34</v>
      </c>
      <c r="J16" s="134">
        <v>2168984.2999999998</v>
      </c>
      <c r="K16" s="135">
        <f t="shared" si="2"/>
        <v>2.5359181678012618E-4</v>
      </c>
      <c r="L16" s="136">
        <f t="shared" si="3"/>
        <v>1113015.7000000002</v>
      </c>
      <c r="M16" s="137">
        <v>422517.33999999985</v>
      </c>
    </row>
    <row r="17" spans="1:13" ht="12.75" customHeight="1">
      <c r="A17" s="139">
        <v>3092</v>
      </c>
      <c r="B17" s="133" t="s">
        <v>172</v>
      </c>
      <c r="C17" s="134">
        <v>15865000</v>
      </c>
      <c r="D17" s="134">
        <v>15865000</v>
      </c>
      <c r="E17" s="134">
        <v>2101852.3199999998</v>
      </c>
      <c r="F17" s="134">
        <v>12181081.119999999</v>
      </c>
      <c r="G17" s="135">
        <f t="shared" si="0"/>
        <v>1.3261911794041755E-3</v>
      </c>
      <c r="H17" s="134">
        <f t="shared" si="1"/>
        <v>3683918.8800000008</v>
      </c>
      <c r="I17" s="134">
        <v>2099152.3199999998</v>
      </c>
      <c r="J17" s="134">
        <v>12178381.119999999</v>
      </c>
      <c r="K17" s="135">
        <f t="shared" si="2"/>
        <v>1.423863599963166E-3</v>
      </c>
      <c r="L17" s="136">
        <f t="shared" si="3"/>
        <v>3686618.8800000008</v>
      </c>
      <c r="M17" s="137">
        <v>2700</v>
      </c>
    </row>
    <row r="18" spans="1:13" ht="12.75" customHeight="1">
      <c r="A18" s="139">
        <v>3122</v>
      </c>
      <c r="B18" s="133" t="s">
        <v>173</v>
      </c>
      <c r="C18" s="134">
        <v>30998000</v>
      </c>
      <c r="D18" s="134">
        <v>31038000</v>
      </c>
      <c r="E18" s="134">
        <v>6443772.3599999994</v>
      </c>
      <c r="F18" s="134">
        <v>30053565.170000002</v>
      </c>
      <c r="G18" s="135">
        <f t="shared" si="0"/>
        <v>3.2720226263547418E-3</v>
      </c>
      <c r="H18" s="134">
        <f t="shared" si="1"/>
        <v>984434.82999999821</v>
      </c>
      <c r="I18" s="134">
        <v>6443772.3600000003</v>
      </c>
      <c r="J18" s="134">
        <v>30053565.170000002</v>
      </c>
      <c r="K18" s="135">
        <f t="shared" si="2"/>
        <v>3.5137820924661476E-3</v>
      </c>
      <c r="L18" s="136">
        <f t="shared" si="3"/>
        <v>984434.82999999821</v>
      </c>
      <c r="M18" s="137">
        <v>0</v>
      </c>
    </row>
    <row r="19" spans="1:13" s="31" customFormat="1" ht="12.75" customHeight="1">
      <c r="A19" s="127" t="s">
        <v>174</v>
      </c>
      <c r="B19" s="128" t="s">
        <v>175</v>
      </c>
      <c r="C19" s="124">
        <v>596872000</v>
      </c>
      <c r="D19" s="124">
        <v>678045023.43000007</v>
      </c>
      <c r="E19" s="124">
        <v>100262322.94999997</v>
      </c>
      <c r="F19" s="124">
        <v>579822605.12</v>
      </c>
      <c r="G19" s="129">
        <f t="shared" si="0"/>
        <v>6.3127042415533505E-2</v>
      </c>
      <c r="H19" s="124">
        <f t="shared" si="1"/>
        <v>98222418.310000062</v>
      </c>
      <c r="I19" s="124">
        <v>113845255.67</v>
      </c>
      <c r="J19" s="124">
        <v>552550405.93000007</v>
      </c>
      <c r="K19" s="129">
        <f t="shared" si="2"/>
        <v>6.4602708881933785E-2</v>
      </c>
      <c r="L19" s="130">
        <f t="shared" si="3"/>
        <v>125494617.5</v>
      </c>
      <c r="M19" s="131">
        <v>27272199.189999938</v>
      </c>
    </row>
    <row r="20" spans="1:13" ht="12.75" customHeight="1">
      <c r="A20" s="132" t="s">
        <v>176</v>
      </c>
      <c r="B20" s="133" t="s">
        <v>177</v>
      </c>
      <c r="C20" s="134">
        <v>10000</v>
      </c>
      <c r="D20" s="134">
        <v>10000</v>
      </c>
      <c r="E20" s="134">
        <v>0</v>
      </c>
      <c r="F20" s="134">
        <v>0</v>
      </c>
      <c r="G20" s="135">
        <f t="shared" si="0"/>
        <v>0</v>
      </c>
      <c r="H20" s="134">
        <f t="shared" si="1"/>
        <v>10000</v>
      </c>
      <c r="I20" s="134">
        <v>0</v>
      </c>
      <c r="J20" s="134">
        <v>0</v>
      </c>
      <c r="K20" s="135">
        <f t="shared" si="2"/>
        <v>0</v>
      </c>
      <c r="L20" s="136">
        <f t="shared" si="3"/>
        <v>10000</v>
      </c>
      <c r="M20" s="137">
        <v>0</v>
      </c>
    </row>
    <row r="21" spans="1:13" ht="12.75" customHeight="1">
      <c r="A21" s="132" t="s">
        <v>178</v>
      </c>
      <c r="B21" s="133" t="s">
        <v>173</v>
      </c>
      <c r="C21" s="134">
        <v>472751000</v>
      </c>
      <c r="D21" s="134">
        <v>546868569.00999999</v>
      </c>
      <c r="E21" s="134">
        <v>94926392.589999974</v>
      </c>
      <c r="F21" s="134">
        <v>484309011.04000002</v>
      </c>
      <c r="G21" s="135">
        <f t="shared" si="0"/>
        <v>5.2728188263408228E-2</v>
      </c>
      <c r="H21" s="134">
        <f t="shared" si="1"/>
        <v>62559557.969999969</v>
      </c>
      <c r="I21" s="134">
        <v>100081803.58999999</v>
      </c>
      <c r="J21" s="134">
        <v>468831717.56</v>
      </c>
      <c r="K21" s="135">
        <f t="shared" si="2"/>
        <v>5.4814544771111244E-2</v>
      </c>
      <c r="L21" s="136">
        <f t="shared" si="3"/>
        <v>78036851.449999988</v>
      </c>
      <c r="M21" s="137">
        <v>15477293.480000019</v>
      </c>
    </row>
    <row r="22" spans="1:13" ht="12.75" customHeight="1">
      <c r="A22" s="132" t="s">
        <v>179</v>
      </c>
      <c r="B22" s="133" t="s">
        <v>180</v>
      </c>
      <c r="C22" s="134">
        <v>0</v>
      </c>
      <c r="D22" s="134">
        <v>0</v>
      </c>
      <c r="E22" s="134">
        <v>0</v>
      </c>
      <c r="F22" s="134">
        <v>0</v>
      </c>
      <c r="G22" s="135">
        <f t="shared" si="0"/>
        <v>0</v>
      </c>
      <c r="H22" s="134">
        <f t="shared" si="1"/>
        <v>0</v>
      </c>
      <c r="I22" s="134">
        <v>0</v>
      </c>
      <c r="J22" s="134">
        <v>0</v>
      </c>
      <c r="K22" s="135">
        <f t="shared" si="2"/>
        <v>0</v>
      </c>
      <c r="L22" s="136">
        <f t="shared" si="3"/>
        <v>0</v>
      </c>
      <c r="M22" s="137">
        <v>0</v>
      </c>
    </row>
    <row r="23" spans="1:13" ht="12.75" customHeight="1">
      <c r="A23" s="132" t="s">
        <v>181</v>
      </c>
      <c r="B23" s="133" t="s">
        <v>182</v>
      </c>
      <c r="C23" s="134">
        <v>50000</v>
      </c>
      <c r="D23" s="134">
        <v>50000</v>
      </c>
      <c r="E23" s="134">
        <v>0</v>
      </c>
      <c r="F23" s="134">
        <v>0</v>
      </c>
      <c r="G23" s="135">
        <f t="shared" si="0"/>
        <v>0</v>
      </c>
      <c r="H23" s="134">
        <f t="shared" si="1"/>
        <v>50000</v>
      </c>
      <c r="I23" s="134">
        <v>0</v>
      </c>
      <c r="J23" s="134">
        <v>0</v>
      </c>
      <c r="K23" s="135">
        <f t="shared" si="2"/>
        <v>0</v>
      </c>
      <c r="L23" s="136">
        <f t="shared" si="3"/>
        <v>50000</v>
      </c>
      <c r="M23" s="137">
        <v>0</v>
      </c>
    </row>
    <row r="24" spans="1:13" ht="12.75" customHeight="1">
      <c r="A24" s="132" t="s">
        <v>183</v>
      </c>
      <c r="B24" s="133" t="s">
        <v>184</v>
      </c>
      <c r="C24" s="134">
        <v>0</v>
      </c>
      <c r="D24" s="134">
        <v>0</v>
      </c>
      <c r="E24" s="134">
        <v>0</v>
      </c>
      <c r="F24" s="134">
        <v>0</v>
      </c>
      <c r="G24" s="135">
        <f t="shared" si="0"/>
        <v>0</v>
      </c>
      <c r="H24" s="134">
        <f t="shared" si="1"/>
        <v>0</v>
      </c>
      <c r="I24" s="134">
        <v>0</v>
      </c>
      <c r="J24" s="134">
        <v>0</v>
      </c>
      <c r="K24" s="135">
        <f t="shared" si="2"/>
        <v>0</v>
      </c>
      <c r="L24" s="136">
        <f t="shared" si="3"/>
        <v>0</v>
      </c>
      <c r="M24" s="137">
        <v>0</v>
      </c>
    </row>
    <row r="25" spans="1:13" ht="12.75" customHeight="1">
      <c r="A25" s="132" t="s">
        <v>185</v>
      </c>
      <c r="B25" s="133" t="s">
        <v>186</v>
      </c>
      <c r="C25" s="134">
        <v>53732000</v>
      </c>
      <c r="D25" s="134">
        <v>53878408.409999996</v>
      </c>
      <c r="E25" s="134">
        <v>2064569.73</v>
      </c>
      <c r="F25" s="134">
        <v>52664532.589999996</v>
      </c>
      <c r="G25" s="135">
        <f t="shared" si="0"/>
        <v>5.733747103418169E-3</v>
      </c>
      <c r="H25" s="134">
        <f t="shared" si="1"/>
        <v>1213875.8200000003</v>
      </c>
      <c r="I25" s="134">
        <v>8837186.370000001</v>
      </c>
      <c r="J25" s="134">
        <v>48356754.899999999</v>
      </c>
      <c r="K25" s="135">
        <f t="shared" si="2"/>
        <v>5.6537418591191598E-3</v>
      </c>
      <c r="L25" s="136">
        <f t="shared" si="3"/>
        <v>5521653.5099999979</v>
      </c>
      <c r="M25" s="137">
        <v>4307777.6899999976</v>
      </c>
    </row>
    <row r="26" spans="1:13" ht="12.75" customHeight="1">
      <c r="A26" s="132" t="s">
        <v>187</v>
      </c>
      <c r="B26" s="133" t="s">
        <v>188</v>
      </c>
      <c r="C26" s="134">
        <v>1048000</v>
      </c>
      <c r="D26" s="134">
        <v>2523489.3199999998</v>
      </c>
      <c r="E26" s="134">
        <v>127976.23000000001</v>
      </c>
      <c r="F26" s="134">
        <v>2079108.75</v>
      </c>
      <c r="G26" s="135">
        <f t="shared" si="0"/>
        <v>2.263588640539356E-4</v>
      </c>
      <c r="H26" s="134">
        <f t="shared" si="1"/>
        <v>444380.56999999983</v>
      </c>
      <c r="I26" s="134">
        <v>396259.55999999994</v>
      </c>
      <c r="J26" s="134">
        <v>1868275.42</v>
      </c>
      <c r="K26" s="135">
        <f t="shared" si="2"/>
        <v>2.184337424680544E-4</v>
      </c>
      <c r="L26" s="136">
        <f t="shared" si="3"/>
        <v>655213.89999999991</v>
      </c>
      <c r="M26" s="137">
        <v>210833.33000000007</v>
      </c>
    </row>
    <row r="27" spans="1:13" ht="12.75" customHeight="1">
      <c r="A27" s="132" t="s">
        <v>189</v>
      </c>
      <c r="B27" s="133" t="s">
        <v>190</v>
      </c>
      <c r="C27" s="134">
        <v>54491000</v>
      </c>
      <c r="D27" s="134">
        <v>59879556.689999998</v>
      </c>
      <c r="E27" s="134">
        <v>1024757.9600000001</v>
      </c>
      <c r="F27" s="134">
        <v>28376564.190000001</v>
      </c>
      <c r="G27" s="135">
        <f t="shared" si="0"/>
        <v>3.0894424525903163E-3</v>
      </c>
      <c r="H27" s="134">
        <f t="shared" si="1"/>
        <v>31502992.499999996</v>
      </c>
      <c r="I27" s="134">
        <v>3695283.2</v>
      </c>
      <c r="J27" s="134">
        <v>23067187.109999999</v>
      </c>
      <c r="K27" s="135">
        <f t="shared" si="2"/>
        <v>2.6969535405267841E-3</v>
      </c>
      <c r="L27" s="136">
        <f t="shared" si="3"/>
        <v>36812369.579999998</v>
      </c>
      <c r="M27" s="137">
        <v>5309377.0800000019</v>
      </c>
    </row>
    <row r="28" spans="1:13" ht="12.75" customHeight="1">
      <c r="A28" s="132" t="s">
        <v>191</v>
      </c>
      <c r="B28" s="133" t="s">
        <v>192</v>
      </c>
      <c r="C28" s="134">
        <v>14207000</v>
      </c>
      <c r="D28" s="134">
        <v>14252000</v>
      </c>
      <c r="E28" s="134">
        <v>2118626.44</v>
      </c>
      <c r="F28" s="134">
        <v>11810388.549999999</v>
      </c>
      <c r="G28" s="135">
        <f t="shared" si="0"/>
        <v>1.2858327570472719E-3</v>
      </c>
      <c r="H28" s="134">
        <f t="shared" si="1"/>
        <v>2441611.4500000011</v>
      </c>
      <c r="I28" s="134">
        <v>701722.95000000007</v>
      </c>
      <c r="J28" s="134">
        <v>9843470.9399999995</v>
      </c>
      <c r="K28" s="135">
        <f t="shared" si="2"/>
        <v>1.1508721750991817E-3</v>
      </c>
      <c r="L28" s="136">
        <f t="shared" si="3"/>
        <v>4408529.0600000005</v>
      </c>
      <c r="M28" s="137">
        <v>1966917.6099999994</v>
      </c>
    </row>
    <row r="29" spans="1:13" ht="12.75" customHeight="1">
      <c r="A29" s="132" t="s">
        <v>193</v>
      </c>
      <c r="B29" s="133" t="s">
        <v>194</v>
      </c>
      <c r="C29" s="134">
        <v>583000</v>
      </c>
      <c r="D29" s="134">
        <v>583000</v>
      </c>
      <c r="E29" s="134">
        <v>0</v>
      </c>
      <c r="F29" s="134">
        <v>583000</v>
      </c>
      <c r="G29" s="135">
        <f t="shared" si="0"/>
        <v>6.3472975015589945E-5</v>
      </c>
      <c r="H29" s="134">
        <f t="shared" si="1"/>
        <v>0</v>
      </c>
      <c r="I29" s="134">
        <v>133000</v>
      </c>
      <c r="J29" s="134">
        <v>583000</v>
      </c>
      <c r="K29" s="135">
        <f t="shared" si="2"/>
        <v>6.8162793609346806E-5</v>
      </c>
      <c r="L29" s="136">
        <f t="shared" si="3"/>
        <v>0</v>
      </c>
      <c r="M29" s="137">
        <v>0</v>
      </c>
    </row>
    <row r="30" spans="1:13" s="31" customFormat="1" ht="12.75" hidden="1" customHeight="1">
      <c r="A30" s="127" t="s">
        <v>195</v>
      </c>
      <c r="B30" s="128" t="s">
        <v>196</v>
      </c>
      <c r="C30" s="124">
        <v>0</v>
      </c>
      <c r="D30" s="124">
        <v>0</v>
      </c>
      <c r="E30" s="124">
        <v>0</v>
      </c>
      <c r="F30" s="124">
        <v>0</v>
      </c>
      <c r="G30" s="129">
        <f t="shared" si="0"/>
        <v>0</v>
      </c>
      <c r="H30" s="124">
        <f t="shared" si="1"/>
        <v>0</v>
      </c>
      <c r="I30" s="124">
        <v>0</v>
      </c>
      <c r="J30" s="124">
        <v>0</v>
      </c>
      <c r="K30" s="129">
        <f t="shared" si="2"/>
        <v>0</v>
      </c>
      <c r="L30" s="130">
        <f t="shared" si="3"/>
        <v>0</v>
      </c>
      <c r="M30" s="131">
        <v>0</v>
      </c>
    </row>
    <row r="31" spans="1:13" ht="12.75" hidden="1" customHeight="1">
      <c r="A31" s="132" t="s">
        <v>197</v>
      </c>
      <c r="B31" s="133" t="s">
        <v>198</v>
      </c>
      <c r="C31" s="134">
        <v>0</v>
      </c>
      <c r="D31" s="134">
        <v>0</v>
      </c>
      <c r="E31" s="134">
        <v>0</v>
      </c>
      <c r="F31" s="134">
        <v>0</v>
      </c>
      <c r="G31" s="135">
        <f t="shared" si="0"/>
        <v>0</v>
      </c>
      <c r="H31" s="134">
        <f t="shared" si="1"/>
        <v>0</v>
      </c>
      <c r="I31" s="134">
        <v>0</v>
      </c>
      <c r="J31" s="134">
        <v>0</v>
      </c>
      <c r="K31" s="135">
        <f t="shared" si="2"/>
        <v>0</v>
      </c>
      <c r="L31" s="136">
        <f t="shared" si="3"/>
        <v>0</v>
      </c>
      <c r="M31" s="137">
        <v>0</v>
      </c>
    </row>
    <row r="32" spans="1:13" s="31" customFormat="1" ht="12.75" customHeight="1">
      <c r="A32" s="127" t="s">
        <v>199</v>
      </c>
      <c r="B32" s="128" t="s">
        <v>200</v>
      </c>
      <c r="C32" s="124">
        <v>153520000</v>
      </c>
      <c r="D32" s="124">
        <v>159325526.59999999</v>
      </c>
      <c r="E32" s="124">
        <v>25135503.640000001</v>
      </c>
      <c r="F32" s="124">
        <v>143286106.60000002</v>
      </c>
      <c r="G32" s="129">
        <f t="shared" si="0"/>
        <v>1.5599992220073687E-2</v>
      </c>
      <c r="H32" s="124">
        <f t="shared" si="1"/>
        <v>16039419.99999997</v>
      </c>
      <c r="I32" s="124">
        <v>26950598.640000004</v>
      </c>
      <c r="J32" s="124">
        <v>131936930.44999999</v>
      </c>
      <c r="K32" s="129">
        <f t="shared" si="2"/>
        <v>1.5425711423180263E-2</v>
      </c>
      <c r="L32" s="130">
        <f t="shared" si="3"/>
        <v>27388596.150000006</v>
      </c>
      <c r="M32" s="131">
        <v>11349176.150000036</v>
      </c>
    </row>
    <row r="33" spans="1:13" ht="12.75" customHeight="1">
      <c r="A33" s="132" t="s">
        <v>201</v>
      </c>
      <c r="B33" s="133" t="s">
        <v>173</v>
      </c>
      <c r="C33" s="134">
        <v>143271000</v>
      </c>
      <c r="D33" s="134">
        <v>135151405.69</v>
      </c>
      <c r="E33" s="134">
        <v>24780742.880000003</v>
      </c>
      <c r="F33" s="134">
        <v>124596853.09999999</v>
      </c>
      <c r="G33" s="135">
        <f t="shared" si="0"/>
        <v>1.3565236610355799E-2</v>
      </c>
      <c r="H33" s="134">
        <f t="shared" si="1"/>
        <v>10554552.590000004</v>
      </c>
      <c r="I33" s="134">
        <v>25180635.290000003</v>
      </c>
      <c r="J33" s="134">
        <v>124222195.86</v>
      </c>
      <c r="K33" s="135">
        <f t="shared" si="2"/>
        <v>1.4523725382684453E-2</v>
      </c>
      <c r="L33" s="136">
        <f t="shared" si="3"/>
        <v>10929209.829999998</v>
      </c>
      <c r="M33" s="137">
        <v>374657.23999999464</v>
      </c>
    </row>
    <row r="34" spans="1:13" ht="12.75" customHeight="1">
      <c r="A34" s="132" t="s">
        <v>202</v>
      </c>
      <c r="B34" s="133" t="s">
        <v>203</v>
      </c>
      <c r="C34" s="134">
        <v>8782000</v>
      </c>
      <c r="D34" s="134">
        <v>20769729.990000002</v>
      </c>
      <c r="E34" s="134">
        <v>152812.61000000002</v>
      </c>
      <c r="F34" s="134">
        <v>15914521.719999999</v>
      </c>
      <c r="G34" s="135">
        <f t="shared" si="0"/>
        <v>1.7326621604093029E-3</v>
      </c>
      <c r="H34" s="134">
        <f t="shared" si="1"/>
        <v>4855208.2700000033</v>
      </c>
      <c r="I34" s="134">
        <v>1273173.4099999999</v>
      </c>
      <c r="J34" s="134">
        <v>5417485.6399999997</v>
      </c>
      <c r="K34" s="135">
        <f t="shared" si="2"/>
        <v>6.3339786545612371E-4</v>
      </c>
      <c r="L34" s="136">
        <f t="shared" si="3"/>
        <v>15352244.350000001</v>
      </c>
      <c r="M34" s="137">
        <v>10497036.079999998</v>
      </c>
    </row>
    <row r="35" spans="1:13" ht="12.75" customHeight="1">
      <c r="A35" s="132" t="s">
        <v>204</v>
      </c>
      <c r="B35" s="133" t="s">
        <v>205</v>
      </c>
      <c r="C35" s="134">
        <v>350000</v>
      </c>
      <c r="D35" s="134">
        <v>350000</v>
      </c>
      <c r="E35" s="134">
        <v>5340.5500000000029</v>
      </c>
      <c r="F35" s="134">
        <v>215448.8</v>
      </c>
      <c r="G35" s="135">
        <f t="shared" si="0"/>
        <v>2.3456563120992857E-5</v>
      </c>
      <c r="H35" s="134">
        <f t="shared" si="1"/>
        <v>134551.20000000001</v>
      </c>
      <c r="I35" s="134">
        <v>95317.98000000001</v>
      </c>
      <c r="J35" s="134">
        <v>215053.86</v>
      </c>
      <c r="K35" s="135">
        <f t="shared" si="2"/>
        <v>2.5143519509559798E-5</v>
      </c>
      <c r="L35" s="136">
        <f t="shared" si="3"/>
        <v>134946.14000000001</v>
      </c>
      <c r="M35" s="137">
        <v>394.94000000000233</v>
      </c>
    </row>
    <row r="36" spans="1:13" ht="12.75" hidden="1" customHeight="1">
      <c r="A36" s="132" t="s">
        <v>206</v>
      </c>
      <c r="B36" s="133" t="s">
        <v>207</v>
      </c>
      <c r="C36" s="134">
        <v>0</v>
      </c>
      <c r="D36" s="134">
        <v>0</v>
      </c>
      <c r="E36" s="134">
        <v>0</v>
      </c>
      <c r="F36" s="134">
        <v>0</v>
      </c>
      <c r="G36" s="135">
        <f t="shared" si="0"/>
        <v>0</v>
      </c>
      <c r="H36" s="134">
        <f t="shared" si="1"/>
        <v>0</v>
      </c>
      <c r="I36" s="134">
        <v>0</v>
      </c>
      <c r="J36" s="134">
        <v>0</v>
      </c>
      <c r="K36" s="135">
        <f t="shared" si="2"/>
        <v>0</v>
      </c>
      <c r="L36" s="136">
        <f t="shared" si="3"/>
        <v>0</v>
      </c>
      <c r="M36" s="137">
        <v>0</v>
      </c>
    </row>
    <row r="37" spans="1:13" ht="12.75" customHeight="1">
      <c r="A37" s="132" t="s">
        <v>208</v>
      </c>
      <c r="B37" s="133" t="s">
        <v>194</v>
      </c>
      <c r="C37" s="134">
        <v>63000</v>
      </c>
      <c r="D37" s="134">
        <v>63000</v>
      </c>
      <c r="E37" s="134">
        <v>47621.58</v>
      </c>
      <c r="F37" s="134">
        <v>47621.58</v>
      </c>
      <c r="G37" s="135">
        <f t="shared" si="0"/>
        <v>5.1847055875521754E-6</v>
      </c>
      <c r="H37" s="134">
        <f t="shared" si="1"/>
        <v>15378.419999999998</v>
      </c>
      <c r="I37" s="134">
        <v>21147.35</v>
      </c>
      <c r="J37" s="134">
        <v>21147.35</v>
      </c>
      <c r="K37" s="135">
        <f t="shared" si="2"/>
        <v>2.4724913437986624E-6</v>
      </c>
      <c r="L37" s="136">
        <f t="shared" si="3"/>
        <v>41852.65</v>
      </c>
      <c r="M37" s="137">
        <v>26474.230000000003</v>
      </c>
    </row>
    <row r="38" spans="1:13" ht="12.75" customHeight="1">
      <c r="A38" s="132" t="s">
        <v>209</v>
      </c>
      <c r="B38" s="133" t="s">
        <v>210</v>
      </c>
      <c r="C38" s="134">
        <v>1054000</v>
      </c>
      <c r="D38" s="134">
        <v>2991390.92</v>
      </c>
      <c r="E38" s="134">
        <v>148986.02000000002</v>
      </c>
      <c r="F38" s="134">
        <v>2511661.4</v>
      </c>
      <c r="G38" s="135">
        <f t="shared" si="0"/>
        <v>2.7345218060003719E-4</v>
      </c>
      <c r="H38" s="134">
        <f t="shared" si="1"/>
        <v>479729.52</v>
      </c>
      <c r="I38" s="134">
        <v>380324.61</v>
      </c>
      <c r="J38" s="134">
        <v>2061047.7399999998</v>
      </c>
      <c r="K38" s="135">
        <f t="shared" si="2"/>
        <v>2.4097216418633049E-4</v>
      </c>
      <c r="L38" s="136">
        <f t="shared" si="3"/>
        <v>930343.18000000017</v>
      </c>
      <c r="M38" s="137">
        <v>450613.66000000015</v>
      </c>
    </row>
    <row r="39" spans="1:13" s="31" customFormat="1" ht="12.75" customHeight="1">
      <c r="A39" s="127" t="s">
        <v>211</v>
      </c>
      <c r="B39" s="128" t="s">
        <v>212</v>
      </c>
      <c r="C39" s="124">
        <v>186264000</v>
      </c>
      <c r="D39" s="124">
        <v>293874656.17999995</v>
      </c>
      <c r="E39" s="124">
        <v>26666889.600000009</v>
      </c>
      <c r="F39" s="124">
        <v>208250106.70999998</v>
      </c>
      <c r="G39" s="129">
        <f t="shared" si="0"/>
        <v>2.2672819588675418E-2</v>
      </c>
      <c r="H39" s="124">
        <f t="shared" si="1"/>
        <v>85624549.469999969</v>
      </c>
      <c r="I39" s="124">
        <v>31872447.420000002</v>
      </c>
      <c r="J39" s="124">
        <v>187612771.22</v>
      </c>
      <c r="K39" s="129">
        <f t="shared" si="2"/>
        <v>2.193518113747249E-2</v>
      </c>
      <c r="L39" s="130">
        <f t="shared" si="3"/>
        <v>106261884.95999995</v>
      </c>
      <c r="M39" s="131">
        <v>20637335.48999998</v>
      </c>
    </row>
    <row r="40" spans="1:13" ht="12.75" customHeight="1">
      <c r="A40" s="132" t="s">
        <v>213</v>
      </c>
      <c r="B40" s="133" t="s">
        <v>173</v>
      </c>
      <c r="C40" s="134">
        <v>7681000</v>
      </c>
      <c r="D40" s="134">
        <v>10338055.6</v>
      </c>
      <c r="E40" s="134">
        <v>227513.85000000003</v>
      </c>
      <c r="F40" s="134">
        <v>7244137.9499999983</v>
      </c>
      <c r="G40" s="135">
        <f t="shared" si="0"/>
        <v>7.8869123003402557E-4</v>
      </c>
      <c r="H40" s="134">
        <f t="shared" si="1"/>
        <v>3093917.6500000013</v>
      </c>
      <c r="I40" s="134">
        <v>1414608.88</v>
      </c>
      <c r="J40" s="134">
        <v>6255415.3499999996</v>
      </c>
      <c r="K40" s="135">
        <f t="shared" si="2"/>
        <v>7.3136635581953671E-4</v>
      </c>
      <c r="L40" s="136">
        <f t="shared" si="3"/>
        <v>4082640.25</v>
      </c>
      <c r="M40" s="137">
        <v>988722.5999999987</v>
      </c>
    </row>
    <row r="41" spans="1:13" ht="12.75" customHeight="1">
      <c r="A41" s="132" t="s">
        <v>214</v>
      </c>
      <c r="B41" s="133" t="s">
        <v>192</v>
      </c>
      <c r="C41" s="134">
        <v>570000</v>
      </c>
      <c r="D41" s="134">
        <v>530100</v>
      </c>
      <c r="E41" s="134">
        <v>200000</v>
      </c>
      <c r="F41" s="134">
        <v>200000</v>
      </c>
      <c r="G41" s="135">
        <f t="shared" si="0"/>
        <v>2.1774605494198954E-5</v>
      </c>
      <c r="H41" s="134">
        <f t="shared" si="1"/>
        <v>330100</v>
      </c>
      <c r="I41" s="134">
        <v>33035</v>
      </c>
      <c r="J41" s="134">
        <v>33035</v>
      </c>
      <c r="K41" s="135">
        <f t="shared" si="2"/>
        <v>3.8623634423409467E-6</v>
      </c>
      <c r="L41" s="136">
        <f t="shared" si="3"/>
        <v>497065</v>
      </c>
      <c r="M41" s="137">
        <v>166965</v>
      </c>
    </row>
    <row r="42" spans="1:13" ht="12.75" customHeight="1">
      <c r="A42" s="132" t="s">
        <v>215</v>
      </c>
      <c r="B42" s="133" t="s">
        <v>216</v>
      </c>
      <c r="C42" s="134">
        <v>8094000</v>
      </c>
      <c r="D42" s="134">
        <v>29036257.600000001</v>
      </c>
      <c r="E42" s="134">
        <v>177251.69</v>
      </c>
      <c r="F42" s="134">
        <v>15882248.18</v>
      </c>
      <c r="G42" s="135">
        <f t="shared" si="0"/>
        <v>1.7291484424022967E-3</v>
      </c>
      <c r="H42" s="134">
        <f t="shared" si="1"/>
        <v>13154009.420000002</v>
      </c>
      <c r="I42" s="134">
        <v>309167.28999999998</v>
      </c>
      <c r="J42" s="134">
        <v>13639188.48</v>
      </c>
      <c r="K42" s="135">
        <f t="shared" si="2"/>
        <v>1.5946572716315963E-3</v>
      </c>
      <c r="L42" s="136">
        <f t="shared" si="3"/>
        <v>15397069.120000001</v>
      </c>
      <c r="M42" s="137">
        <v>2243059.6999999993</v>
      </c>
    </row>
    <row r="43" spans="1:13" ht="12.75" customHeight="1">
      <c r="A43" s="132" t="s">
        <v>217</v>
      </c>
      <c r="B43" s="133" t="s">
        <v>218</v>
      </c>
      <c r="C43" s="134">
        <v>4044000</v>
      </c>
      <c r="D43" s="134">
        <v>10515000</v>
      </c>
      <c r="E43" s="134">
        <v>700972</v>
      </c>
      <c r="F43" s="134">
        <v>3341194.4899999998</v>
      </c>
      <c r="G43" s="135">
        <f t="shared" si="0"/>
        <v>3.637659594957063E-4</v>
      </c>
      <c r="H43" s="134">
        <f t="shared" si="1"/>
        <v>7173805.5099999998</v>
      </c>
      <c r="I43" s="134">
        <v>9938.4</v>
      </c>
      <c r="J43" s="134">
        <v>2430222.4899999998</v>
      </c>
      <c r="K43" s="135">
        <f t="shared" si="2"/>
        <v>2.8413508406631709E-4</v>
      </c>
      <c r="L43" s="136">
        <f t="shared" si="3"/>
        <v>8084777.5099999998</v>
      </c>
      <c r="M43" s="137">
        <v>910972</v>
      </c>
    </row>
    <row r="44" spans="1:13" ht="12.75" customHeight="1">
      <c r="A44" s="132" t="s">
        <v>219</v>
      </c>
      <c r="B44" s="133" t="s">
        <v>194</v>
      </c>
      <c r="C44" s="134">
        <v>50742000</v>
      </c>
      <c r="D44" s="134">
        <v>94839976.13000001</v>
      </c>
      <c r="E44" s="134">
        <v>5572591.6400000006</v>
      </c>
      <c r="F44" s="134">
        <v>59093672.259999998</v>
      </c>
      <c r="G44" s="135">
        <f t="shared" si="0"/>
        <v>6.4337070033249413E-3</v>
      </c>
      <c r="H44" s="134">
        <f t="shared" si="1"/>
        <v>35746303.870000012</v>
      </c>
      <c r="I44" s="134">
        <v>7072023.3400000008</v>
      </c>
      <c r="J44" s="134">
        <v>54408089.009999998</v>
      </c>
      <c r="K44" s="135">
        <f t="shared" si="2"/>
        <v>6.3612475846785595E-3</v>
      </c>
      <c r="L44" s="136">
        <f t="shared" si="3"/>
        <v>40431887.120000012</v>
      </c>
      <c r="M44" s="137">
        <v>4685583.25</v>
      </c>
    </row>
    <row r="45" spans="1:13" ht="12.75" customHeight="1">
      <c r="A45" s="132" t="s">
        <v>220</v>
      </c>
      <c r="B45" s="133" t="s">
        <v>210</v>
      </c>
      <c r="C45" s="134">
        <v>115133000</v>
      </c>
      <c r="D45" s="134">
        <v>148615266.84999996</v>
      </c>
      <c r="E45" s="134">
        <v>19788560.420000009</v>
      </c>
      <c r="F45" s="134">
        <v>122488853.82999998</v>
      </c>
      <c r="G45" s="135">
        <f t="shared" si="0"/>
        <v>1.3335732347924251E-2</v>
      </c>
      <c r="H45" s="134">
        <f t="shared" si="1"/>
        <v>26126413.019999981</v>
      </c>
      <c r="I45" s="134">
        <v>23033674.510000002</v>
      </c>
      <c r="J45" s="134">
        <v>110846820.89</v>
      </c>
      <c r="K45" s="135">
        <f t="shared" si="2"/>
        <v>1.2959912477834137E-2</v>
      </c>
      <c r="L45" s="136">
        <f t="shared" si="3"/>
        <v>37768445.959999964</v>
      </c>
      <c r="M45" s="137">
        <v>11642032.939999983</v>
      </c>
    </row>
    <row r="46" spans="1:13" ht="12.75" hidden="1" customHeight="1">
      <c r="A46" s="132" t="s">
        <v>221</v>
      </c>
      <c r="B46" s="140" t="s">
        <v>222</v>
      </c>
      <c r="C46" s="134">
        <v>0</v>
      </c>
      <c r="D46" s="134">
        <v>0</v>
      </c>
      <c r="E46" s="134">
        <v>0</v>
      </c>
      <c r="F46" s="134">
        <v>0</v>
      </c>
      <c r="G46" s="135">
        <f t="shared" si="0"/>
        <v>0</v>
      </c>
      <c r="H46" s="134">
        <f t="shared" si="1"/>
        <v>0</v>
      </c>
      <c r="I46" s="134">
        <v>0</v>
      </c>
      <c r="J46" s="134">
        <v>0</v>
      </c>
      <c r="K46" s="135">
        <f t="shared" si="2"/>
        <v>0</v>
      </c>
      <c r="L46" s="136">
        <f t="shared" si="3"/>
        <v>0</v>
      </c>
      <c r="M46" s="137">
        <v>0</v>
      </c>
    </row>
    <row r="47" spans="1:13" s="31" customFormat="1" ht="12.75" customHeight="1">
      <c r="A47" s="127" t="s">
        <v>223</v>
      </c>
      <c r="B47" s="128" t="s">
        <v>224</v>
      </c>
      <c r="C47" s="124">
        <v>1403084000</v>
      </c>
      <c r="D47" s="124">
        <v>1490944000</v>
      </c>
      <c r="E47" s="124">
        <v>281989438.75</v>
      </c>
      <c r="F47" s="124">
        <v>1361756326.0400002</v>
      </c>
      <c r="G47" s="129">
        <f t="shared" si="0"/>
        <v>0.14825853389375385</v>
      </c>
      <c r="H47" s="124">
        <f t="shared" si="1"/>
        <v>129187673.9599998</v>
      </c>
      <c r="I47" s="124">
        <v>281590231.53999996</v>
      </c>
      <c r="J47" s="124">
        <v>1361071241.02</v>
      </c>
      <c r="K47" s="129">
        <f t="shared" si="2"/>
        <v>0.15913279260594132</v>
      </c>
      <c r="L47" s="130">
        <f t="shared" si="3"/>
        <v>129872758.98000002</v>
      </c>
      <c r="M47" s="131">
        <v>685085.02000021935</v>
      </c>
    </row>
    <row r="48" spans="1:13" ht="12.75" hidden="1" customHeight="1">
      <c r="A48" s="132" t="s">
        <v>225</v>
      </c>
      <c r="B48" s="133" t="s">
        <v>173</v>
      </c>
      <c r="C48" s="134">
        <v>0</v>
      </c>
      <c r="D48" s="134">
        <v>0</v>
      </c>
      <c r="E48" s="134">
        <v>0</v>
      </c>
      <c r="F48" s="134">
        <v>0</v>
      </c>
      <c r="G48" s="135">
        <f t="shared" si="0"/>
        <v>0</v>
      </c>
      <c r="H48" s="134">
        <f t="shared" si="1"/>
        <v>0</v>
      </c>
      <c r="I48" s="134">
        <v>0</v>
      </c>
      <c r="J48" s="134">
        <v>0</v>
      </c>
      <c r="K48" s="135">
        <f t="shared" si="2"/>
        <v>0</v>
      </c>
      <c r="L48" s="136">
        <f t="shared" si="3"/>
        <v>0</v>
      </c>
      <c r="M48" s="137">
        <v>0</v>
      </c>
    </row>
    <row r="49" spans="1:13" ht="12.75" customHeight="1">
      <c r="A49" s="132" t="s">
        <v>226</v>
      </c>
      <c r="B49" s="133" t="s">
        <v>227</v>
      </c>
      <c r="C49" s="134">
        <v>1403084000</v>
      </c>
      <c r="D49" s="134">
        <v>1490944000</v>
      </c>
      <c r="E49" s="134">
        <v>281989438.75</v>
      </c>
      <c r="F49" s="134">
        <v>1361756326.0400002</v>
      </c>
      <c r="G49" s="135">
        <f t="shared" si="0"/>
        <v>0.14825853389375385</v>
      </c>
      <c r="H49" s="134">
        <f t="shared" si="1"/>
        <v>129187673.9599998</v>
      </c>
      <c r="I49" s="134">
        <v>281590231.53999996</v>
      </c>
      <c r="J49" s="134">
        <v>1361071241.02</v>
      </c>
      <c r="K49" s="135">
        <f t="shared" si="2"/>
        <v>0.15913279260594132</v>
      </c>
      <c r="L49" s="136">
        <f t="shared" si="3"/>
        <v>129872758.98000002</v>
      </c>
      <c r="M49" s="137">
        <v>685085.02000021935</v>
      </c>
    </row>
    <row r="50" spans="1:13" s="31" customFormat="1" ht="12.75" customHeight="1">
      <c r="A50" s="29">
        <v>10</v>
      </c>
      <c r="B50" s="128" t="s">
        <v>228</v>
      </c>
      <c r="C50" s="124">
        <v>1844890000</v>
      </c>
      <c r="D50" s="124">
        <v>2394111882.7199998</v>
      </c>
      <c r="E50" s="124">
        <v>411345720.42000002</v>
      </c>
      <c r="F50" s="124">
        <v>2106271850.5899997</v>
      </c>
      <c r="G50" s="129">
        <f t="shared" si="0"/>
        <v>0.22931619305066803</v>
      </c>
      <c r="H50" s="124">
        <f t="shared" si="1"/>
        <v>287840032.13000011</v>
      </c>
      <c r="I50" s="124">
        <v>365182280.37999994</v>
      </c>
      <c r="J50" s="124">
        <v>2008913567.1500001</v>
      </c>
      <c r="K50" s="129">
        <f t="shared" si="2"/>
        <v>0.23487677676957483</v>
      </c>
      <c r="L50" s="130">
        <f t="shared" si="3"/>
        <v>385198315.56999969</v>
      </c>
      <c r="M50" s="131">
        <v>97358283.43999958</v>
      </c>
    </row>
    <row r="51" spans="1:13" ht="12.75" customHeight="1">
      <c r="A51" s="132" t="s">
        <v>229</v>
      </c>
      <c r="B51" s="133" t="s">
        <v>230</v>
      </c>
      <c r="C51" s="134">
        <v>705379000</v>
      </c>
      <c r="D51" s="134">
        <v>841844985.2700001</v>
      </c>
      <c r="E51" s="134">
        <v>145169518.90000001</v>
      </c>
      <c r="F51" s="134">
        <v>709880008.04999995</v>
      </c>
      <c r="G51" s="135">
        <f t="shared" si="0"/>
        <v>7.7286785617537629E-2</v>
      </c>
      <c r="H51" s="134">
        <f t="shared" si="1"/>
        <v>131964977.22000015</v>
      </c>
      <c r="I51" s="134">
        <v>137024203.87</v>
      </c>
      <c r="J51" s="134">
        <v>682093410.41000009</v>
      </c>
      <c r="K51" s="135">
        <f t="shared" si="2"/>
        <v>7.97485289126455E-2</v>
      </c>
      <c r="L51" s="136">
        <f t="shared" si="3"/>
        <v>159751574.86000001</v>
      </c>
      <c r="M51" s="137">
        <v>27786597.639999866</v>
      </c>
    </row>
    <row r="52" spans="1:13" ht="12.75" customHeight="1">
      <c r="A52" s="132" t="s">
        <v>231</v>
      </c>
      <c r="B52" s="133" t="s">
        <v>232</v>
      </c>
      <c r="C52" s="134">
        <v>1109747000</v>
      </c>
      <c r="D52" s="134">
        <v>1503210513.46</v>
      </c>
      <c r="E52" s="134">
        <v>262572444.33000001</v>
      </c>
      <c r="F52" s="134">
        <v>1372540186.4199998</v>
      </c>
      <c r="G52" s="135">
        <f t="shared" si="0"/>
        <v>0.14943260542114892</v>
      </c>
      <c r="H52" s="134">
        <f t="shared" si="1"/>
        <v>130670327.0400002</v>
      </c>
      <c r="I52" s="134">
        <v>224572005.19999993</v>
      </c>
      <c r="J52" s="134">
        <v>1303995904.1200001</v>
      </c>
      <c r="K52" s="135">
        <f t="shared" si="2"/>
        <v>0.15245969756426273</v>
      </c>
      <c r="L52" s="136">
        <f t="shared" si="3"/>
        <v>199214609.33999991</v>
      </c>
      <c r="M52" s="137">
        <v>68544282.299999714</v>
      </c>
    </row>
    <row r="53" spans="1:13" ht="12.75" customHeight="1">
      <c r="A53" s="132" t="s">
        <v>233</v>
      </c>
      <c r="B53" s="133" t="s">
        <v>234</v>
      </c>
      <c r="C53" s="134">
        <v>18842000</v>
      </c>
      <c r="D53" s="134">
        <v>19795794.120000001</v>
      </c>
      <c r="E53" s="134">
        <v>2549994.5</v>
      </c>
      <c r="F53" s="134">
        <v>14814537.050000001</v>
      </c>
      <c r="G53" s="135">
        <f t="shared" si="0"/>
        <v>1.6129034992147199E-3</v>
      </c>
      <c r="H53" s="134">
        <f t="shared" si="1"/>
        <v>4981257.07</v>
      </c>
      <c r="I53" s="134">
        <v>2683933.63</v>
      </c>
      <c r="J53" s="134">
        <v>14043870.120000001</v>
      </c>
      <c r="K53" s="135">
        <f t="shared" si="2"/>
        <v>1.6419715616913081E-3</v>
      </c>
      <c r="L53" s="136">
        <f t="shared" si="3"/>
        <v>5751924</v>
      </c>
      <c r="M53" s="137">
        <v>770666.9299999997</v>
      </c>
    </row>
    <row r="54" spans="1:13" ht="12.75" customHeight="1">
      <c r="A54" s="132" t="s">
        <v>235</v>
      </c>
      <c r="B54" s="133" t="s">
        <v>236</v>
      </c>
      <c r="C54" s="134">
        <v>10922000</v>
      </c>
      <c r="D54" s="134">
        <v>29260589.869999997</v>
      </c>
      <c r="E54" s="134">
        <v>1053762.69</v>
      </c>
      <c r="F54" s="134">
        <v>9037119.0700000003</v>
      </c>
      <c r="G54" s="135">
        <f t="shared" si="0"/>
        <v>9.8389851276676067E-4</v>
      </c>
      <c r="H54" s="134">
        <f t="shared" si="1"/>
        <v>20223470.799999997</v>
      </c>
      <c r="I54" s="134">
        <v>902137.68</v>
      </c>
      <c r="J54" s="134">
        <v>8780382.5</v>
      </c>
      <c r="K54" s="135">
        <f t="shared" si="2"/>
        <v>1.0265787309753354E-3</v>
      </c>
      <c r="L54" s="136">
        <f t="shared" si="3"/>
        <v>20480207.369999997</v>
      </c>
      <c r="M54" s="137">
        <v>256736.5700000003</v>
      </c>
    </row>
    <row r="55" spans="1:13" ht="12.75" hidden="1" customHeight="1">
      <c r="A55" s="132" t="s">
        <v>237</v>
      </c>
      <c r="B55" s="140" t="s">
        <v>222</v>
      </c>
      <c r="C55" s="134">
        <v>0</v>
      </c>
      <c r="D55" s="134">
        <v>0</v>
      </c>
      <c r="E55" s="134">
        <v>0</v>
      </c>
      <c r="F55" s="134">
        <v>0</v>
      </c>
      <c r="G55" s="135">
        <f t="shared" si="0"/>
        <v>0</v>
      </c>
      <c r="H55" s="134">
        <f t="shared" si="1"/>
        <v>0</v>
      </c>
      <c r="I55" s="134">
        <v>0</v>
      </c>
      <c r="J55" s="134">
        <v>0</v>
      </c>
      <c r="K55" s="135">
        <f t="shared" si="2"/>
        <v>0</v>
      </c>
      <c r="L55" s="136">
        <f t="shared" si="3"/>
        <v>0</v>
      </c>
      <c r="M55" s="137">
        <v>0</v>
      </c>
    </row>
    <row r="56" spans="1:13" s="31" customFormat="1" ht="12.75" customHeight="1">
      <c r="A56" s="29">
        <v>11</v>
      </c>
      <c r="B56" s="128" t="s">
        <v>238</v>
      </c>
      <c r="C56" s="124">
        <v>4979000</v>
      </c>
      <c r="D56" s="124">
        <v>7859740</v>
      </c>
      <c r="E56" s="124">
        <v>-438387.46000000008</v>
      </c>
      <c r="F56" s="124">
        <v>1385980.97</v>
      </c>
      <c r="G56" s="129">
        <f t="shared" si="0"/>
        <v>1.5089594422108596E-4</v>
      </c>
      <c r="H56" s="124">
        <f t="shared" si="1"/>
        <v>6473759.0300000003</v>
      </c>
      <c r="I56" s="124">
        <v>125490.69000000002</v>
      </c>
      <c r="J56" s="124">
        <v>1240513.07</v>
      </c>
      <c r="K56" s="129">
        <f t="shared" si="2"/>
        <v>1.4503745516313414E-4</v>
      </c>
      <c r="L56" s="130">
        <f t="shared" si="3"/>
        <v>6619226.9299999997</v>
      </c>
      <c r="M56" s="131">
        <v>145467.89999999991</v>
      </c>
    </row>
    <row r="57" spans="1:13" ht="12.75" customHeight="1">
      <c r="A57" s="132" t="s">
        <v>239</v>
      </c>
      <c r="B57" s="133" t="s">
        <v>173</v>
      </c>
      <c r="C57" s="134">
        <v>2511000</v>
      </c>
      <c r="D57" s="134">
        <v>2379000</v>
      </c>
      <c r="E57" s="134">
        <v>101620.39000000001</v>
      </c>
      <c r="F57" s="134">
        <v>898067.01</v>
      </c>
      <c r="G57" s="135">
        <f t="shared" si="0"/>
        <v>9.7775274250524137E-5</v>
      </c>
      <c r="H57" s="134">
        <f t="shared" si="1"/>
        <v>1480932.99</v>
      </c>
      <c r="I57" s="134">
        <v>101620.39000000001</v>
      </c>
      <c r="J57" s="134">
        <v>898067.01</v>
      </c>
      <c r="K57" s="135">
        <f t="shared" si="2"/>
        <v>1.0499958190393345E-4</v>
      </c>
      <c r="L57" s="136">
        <f t="shared" si="3"/>
        <v>1480932.99</v>
      </c>
      <c r="M57" s="137">
        <v>0</v>
      </c>
    </row>
    <row r="58" spans="1:13" ht="12.75" customHeight="1">
      <c r="A58" s="132" t="s">
        <v>240</v>
      </c>
      <c r="B58" s="133" t="s">
        <v>194</v>
      </c>
      <c r="C58" s="134">
        <v>0</v>
      </c>
      <c r="D58" s="134">
        <v>0</v>
      </c>
      <c r="E58" s="134">
        <v>0</v>
      </c>
      <c r="F58" s="134">
        <v>0</v>
      </c>
      <c r="G58" s="135">
        <f t="shared" si="0"/>
        <v>0</v>
      </c>
      <c r="H58" s="134">
        <f t="shared" si="1"/>
        <v>0</v>
      </c>
      <c r="I58" s="134">
        <v>0</v>
      </c>
      <c r="J58" s="134">
        <v>0</v>
      </c>
      <c r="K58" s="135">
        <f t="shared" si="2"/>
        <v>0</v>
      </c>
      <c r="L58" s="136">
        <f t="shared" si="3"/>
        <v>0</v>
      </c>
      <c r="M58" s="137">
        <v>0</v>
      </c>
    </row>
    <row r="59" spans="1:13" ht="12.75" hidden="1" customHeight="1">
      <c r="A59" s="132" t="s">
        <v>241</v>
      </c>
      <c r="B59" s="133" t="s">
        <v>222</v>
      </c>
      <c r="C59" s="134">
        <v>0</v>
      </c>
      <c r="D59" s="134">
        <v>0</v>
      </c>
      <c r="E59" s="134">
        <v>0</v>
      </c>
      <c r="F59" s="134">
        <v>0</v>
      </c>
      <c r="G59" s="135">
        <f t="shared" si="0"/>
        <v>0</v>
      </c>
      <c r="H59" s="134">
        <f t="shared" si="1"/>
        <v>0</v>
      </c>
      <c r="I59" s="134">
        <v>0</v>
      </c>
      <c r="J59" s="134">
        <v>0</v>
      </c>
      <c r="K59" s="135">
        <f t="shared" si="2"/>
        <v>0</v>
      </c>
      <c r="L59" s="136">
        <f t="shared" si="3"/>
        <v>0</v>
      </c>
      <c r="M59" s="137">
        <v>0</v>
      </c>
    </row>
    <row r="60" spans="1:13" ht="12.75" customHeight="1">
      <c r="A60" s="132" t="s">
        <v>242</v>
      </c>
      <c r="B60" s="133" t="s">
        <v>243</v>
      </c>
      <c r="C60" s="134">
        <v>2468000</v>
      </c>
      <c r="D60" s="134">
        <v>5480740</v>
      </c>
      <c r="E60" s="134">
        <v>-540007.85000000009</v>
      </c>
      <c r="F60" s="134">
        <v>487913.95999999996</v>
      </c>
      <c r="G60" s="135">
        <f t="shared" si="0"/>
        <v>5.3120669970561837E-5</v>
      </c>
      <c r="H60" s="134">
        <f t="shared" si="1"/>
        <v>4992826.04</v>
      </c>
      <c r="I60" s="134">
        <v>23870.300000000003</v>
      </c>
      <c r="J60" s="134">
        <v>342446.06</v>
      </c>
      <c r="K60" s="135">
        <f t="shared" si="2"/>
        <v>4.0037873259200679E-5</v>
      </c>
      <c r="L60" s="136">
        <f t="shared" si="3"/>
        <v>5138293.9400000004</v>
      </c>
      <c r="M60" s="137">
        <v>145467.89999999997</v>
      </c>
    </row>
    <row r="61" spans="1:13" s="31" customFormat="1" ht="12.75" customHeight="1">
      <c r="A61" s="29">
        <v>12</v>
      </c>
      <c r="B61" s="128" t="s">
        <v>244</v>
      </c>
      <c r="C61" s="124">
        <v>1341512000</v>
      </c>
      <c r="D61" s="124">
        <v>1414612629.04</v>
      </c>
      <c r="E61" s="124">
        <v>281133627.48999995</v>
      </c>
      <c r="F61" s="124">
        <v>1305770231.75</v>
      </c>
      <c r="G61" s="129">
        <f t="shared" si="0"/>
        <v>0.14216315831212495</v>
      </c>
      <c r="H61" s="124">
        <f t="shared" si="1"/>
        <v>108842397.28999996</v>
      </c>
      <c r="I61" s="124">
        <v>257491757.66999996</v>
      </c>
      <c r="J61" s="124">
        <v>1176774713.6199999</v>
      </c>
      <c r="K61" s="129">
        <f t="shared" si="2"/>
        <v>0.13758533778589752</v>
      </c>
      <c r="L61" s="130">
        <f t="shared" si="3"/>
        <v>237837915.42000008</v>
      </c>
      <c r="M61" s="131">
        <v>128995518.13000011</v>
      </c>
    </row>
    <row r="62" spans="1:13" ht="12.75" customHeight="1">
      <c r="A62" s="132" t="s">
        <v>245</v>
      </c>
      <c r="B62" s="133" t="s">
        <v>246</v>
      </c>
      <c r="C62" s="134">
        <v>920444000</v>
      </c>
      <c r="D62" s="134">
        <v>911070587.00999999</v>
      </c>
      <c r="E62" s="134">
        <v>189344133.25999996</v>
      </c>
      <c r="F62" s="134">
        <v>871687110.57000005</v>
      </c>
      <c r="G62" s="135">
        <f t="shared" si="0"/>
        <v>9.4903214735199665E-2</v>
      </c>
      <c r="H62" s="134">
        <f t="shared" si="1"/>
        <v>39383476.439999938</v>
      </c>
      <c r="I62" s="134">
        <v>171329668.40999994</v>
      </c>
      <c r="J62" s="134">
        <v>804940389.76999998</v>
      </c>
      <c r="K62" s="135">
        <f t="shared" si="2"/>
        <v>9.4111467677049199E-2</v>
      </c>
      <c r="L62" s="136">
        <f t="shared" si="3"/>
        <v>106130197.24000001</v>
      </c>
      <c r="M62" s="137">
        <v>66746720.800000072</v>
      </c>
    </row>
    <row r="63" spans="1:13" ht="12.75" customHeight="1">
      <c r="A63" s="132" t="s">
        <v>247</v>
      </c>
      <c r="B63" s="133" t="s">
        <v>248</v>
      </c>
      <c r="C63" s="134">
        <v>421068000</v>
      </c>
      <c r="D63" s="134">
        <v>503542042.02999997</v>
      </c>
      <c r="E63" s="134">
        <v>91789494.230000004</v>
      </c>
      <c r="F63" s="134">
        <v>434083121.18000001</v>
      </c>
      <c r="G63" s="135">
        <f t="shared" si="0"/>
        <v>4.7259943576925291E-2</v>
      </c>
      <c r="H63" s="134">
        <f t="shared" si="1"/>
        <v>69458920.849999964</v>
      </c>
      <c r="I63" s="134">
        <v>86162089.260000005</v>
      </c>
      <c r="J63" s="134">
        <v>371834323.85000002</v>
      </c>
      <c r="K63" s="135">
        <f t="shared" si="2"/>
        <v>4.3473870108848324E-2</v>
      </c>
      <c r="L63" s="136">
        <f t="shared" si="3"/>
        <v>131707718.17999995</v>
      </c>
      <c r="M63" s="137">
        <v>62248797.329999983</v>
      </c>
    </row>
    <row r="64" spans="1:13" ht="12.75" hidden="1" customHeight="1">
      <c r="A64" s="132" t="s">
        <v>249</v>
      </c>
      <c r="B64" s="133" t="s">
        <v>250</v>
      </c>
      <c r="C64" s="134">
        <v>0</v>
      </c>
      <c r="D64" s="134">
        <v>0</v>
      </c>
      <c r="E64" s="134">
        <v>0</v>
      </c>
      <c r="F64" s="134">
        <v>0</v>
      </c>
      <c r="G64" s="135">
        <f t="shared" si="0"/>
        <v>0</v>
      </c>
      <c r="H64" s="134">
        <f t="shared" si="1"/>
        <v>0</v>
      </c>
      <c r="I64" s="134">
        <v>0</v>
      </c>
      <c r="J64" s="134">
        <v>0</v>
      </c>
      <c r="K64" s="135">
        <f t="shared" si="2"/>
        <v>0</v>
      </c>
      <c r="L64" s="136">
        <f t="shared" si="3"/>
        <v>0</v>
      </c>
      <c r="M64" s="137">
        <v>0</v>
      </c>
    </row>
    <row r="65" spans="1:13" s="31" customFormat="1" ht="12.75" customHeight="1">
      <c r="A65" s="29">
        <v>13</v>
      </c>
      <c r="B65" s="128" t="s">
        <v>251</v>
      </c>
      <c r="C65" s="124">
        <v>60374000</v>
      </c>
      <c r="D65" s="124">
        <v>85595161.609999999</v>
      </c>
      <c r="E65" s="124">
        <v>21622998.510000002</v>
      </c>
      <c r="F65" s="124">
        <v>73035053.790000007</v>
      </c>
      <c r="G65" s="129">
        <f t="shared" si="0"/>
        <v>7.9515474176242509E-3</v>
      </c>
      <c r="H65" s="124">
        <f t="shared" si="1"/>
        <v>12560107.819999993</v>
      </c>
      <c r="I65" s="124">
        <v>30439187.340000004</v>
      </c>
      <c r="J65" s="124">
        <v>69315116.719999999</v>
      </c>
      <c r="K65" s="129">
        <f t="shared" si="2"/>
        <v>8.1041372126812086E-3</v>
      </c>
      <c r="L65" s="130">
        <f t="shared" si="3"/>
        <v>16280044.890000001</v>
      </c>
      <c r="M65" s="131">
        <v>3719937.0700000077</v>
      </c>
    </row>
    <row r="66" spans="1:13" ht="12.75" customHeight="1">
      <c r="A66" s="132" t="s">
        <v>252</v>
      </c>
      <c r="B66" s="133" t="s">
        <v>173</v>
      </c>
      <c r="C66" s="134">
        <v>34248000</v>
      </c>
      <c r="D66" s="134">
        <v>36653320.57</v>
      </c>
      <c r="E66" s="134">
        <v>5324965.67</v>
      </c>
      <c r="F66" s="134">
        <v>32019112.920000002</v>
      </c>
      <c r="G66" s="135">
        <f t="shared" si="0"/>
        <v>3.4860177605360435E-3</v>
      </c>
      <c r="H66" s="134">
        <f t="shared" si="1"/>
        <v>4634207.6499999985</v>
      </c>
      <c r="I66" s="134">
        <v>5864899.0500000007</v>
      </c>
      <c r="J66" s="134">
        <v>30492677.449999999</v>
      </c>
      <c r="K66" s="135">
        <f t="shared" si="2"/>
        <v>3.5651219204472272E-3</v>
      </c>
      <c r="L66" s="136">
        <f t="shared" si="3"/>
        <v>6160643.120000001</v>
      </c>
      <c r="M66" s="137">
        <v>1526435.4700000025</v>
      </c>
    </row>
    <row r="67" spans="1:13" ht="12.75" customHeight="1">
      <c r="A67" s="132" t="s">
        <v>253</v>
      </c>
      <c r="B67" s="133" t="s">
        <v>192</v>
      </c>
      <c r="C67" s="134">
        <v>110000</v>
      </c>
      <c r="D67" s="134">
        <v>9786</v>
      </c>
      <c r="E67" s="134">
        <v>0</v>
      </c>
      <c r="F67" s="134">
        <v>9786</v>
      </c>
      <c r="G67" s="135">
        <f t="shared" si="0"/>
        <v>1.0654314468311548E-6</v>
      </c>
      <c r="H67" s="134">
        <f t="shared" si="1"/>
        <v>0</v>
      </c>
      <c r="I67" s="134">
        <v>0</v>
      </c>
      <c r="J67" s="134">
        <v>9786</v>
      </c>
      <c r="K67" s="135">
        <f t="shared" si="2"/>
        <v>1.1441528272059483E-6</v>
      </c>
      <c r="L67" s="136">
        <f t="shared" si="3"/>
        <v>0</v>
      </c>
      <c r="M67" s="137">
        <v>0</v>
      </c>
    </row>
    <row r="68" spans="1:13" ht="12.75" customHeight="1">
      <c r="A68" s="132" t="s">
        <v>254</v>
      </c>
      <c r="B68" s="133" t="s">
        <v>194</v>
      </c>
      <c r="C68" s="134">
        <v>1145000</v>
      </c>
      <c r="D68" s="134">
        <v>1145000</v>
      </c>
      <c r="E68" s="134">
        <v>242700.34</v>
      </c>
      <c r="F68" s="134">
        <v>1138670.8400000001</v>
      </c>
      <c r="G68" s="135">
        <f t="shared" si="0"/>
        <v>1.239705416437407E-4</v>
      </c>
      <c r="H68" s="134">
        <f t="shared" si="1"/>
        <v>6329.1599999999162</v>
      </c>
      <c r="I68" s="134">
        <v>134763.44</v>
      </c>
      <c r="J68" s="134">
        <v>922121.8899999999</v>
      </c>
      <c r="K68" s="135">
        <f t="shared" si="2"/>
        <v>1.0781201384344906E-4</v>
      </c>
      <c r="L68" s="136">
        <f t="shared" si="3"/>
        <v>222878.1100000001</v>
      </c>
      <c r="M68" s="137">
        <v>216548.95000000019</v>
      </c>
    </row>
    <row r="69" spans="1:13" ht="12.75" customHeight="1">
      <c r="A69" s="132" t="s">
        <v>255</v>
      </c>
      <c r="B69" s="133" t="s">
        <v>256</v>
      </c>
      <c r="C69" s="134">
        <v>1509000</v>
      </c>
      <c r="D69" s="134">
        <v>11541391.91</v>
      </c>
      <c r="E69" s="134">
        <v>520416.19999999995</v>
      </c>
      <c r="F69" s="134">
        <v>9193592.8399999999</v>
      </c>
      <c r="G69" s="135">
        <f t="shared" si="0"/>
        <v>1.0009342858264608E-3</v>
      </c>
      <c r="H69" s="134">
        <f t="shared" si="1"/>
        <v>2347799.0700000003</v>
      </c>
      <c r="I69" s="134">
        <v>8602530.6300000008</v>
      </c>
      <c r="J69" s="134">
        <v>8670304.7699999996</v>
      </c>
      <c r="K69" s="135">
        <f t="shared" si="2"/>
        <v>1.0137087385379848E-3</v>
      </c>
      <c r="L69" s="136">
        <f t="shared" si="3"/>
        <v>2871087.1400000006</v>
      </c>
      <c r="M69" s="137">
        <v>523288.0700000003</v>
      </c>
    </row>
    <row r="70" spans="1:13" ht="12.75" customHeight="1">
      <c r="A70" s="132" t="s">
        <v>257</v>
      </c>
      <c r="B70" s="133" t="s">
        <v>258</v>
      </c>
      <c r="C70" s="134">
        <v>23362000</v>
      </c>
      <c r="D70" s="134">
        <v>36245663.129999995</v>
      </c>
      <c r="E70" s="134">
        <v>15534916.300000003</v>
      </c>
      <c r="F70" s="134">
        <v>30673891.190000005</v>
      </c>
      <c r="G70" s="135">
        <f t="shared" si="0"/>
        <v>3.339559398171175E-3</v>
      </c>
      <c r="H70" s="134">
        <f t="shared" si="1"/>
        <v>5571771.9399999902</v>
      </c>
      <c r="I70" s="134">
        <v>15836994.220000001</v>
      </c>
      <c r="J70" s="134">
        <v>29220226.609999999</v>
      </c>
      <c r="K70" s="135">
        <f t="shared" si="2"/>
        <v>3.4163503870253405E-3</v>
      </c>
      <c r="L70" s="136">
        <f t="shared" si="3"/>
        <v>7025436.5199999958</v>
      </c>
      <c r="M70" s="137">
        <v>1453664.5800000057</v>
      </c>
    </row>
    <row r="71" spans="1:13" s="31" customFormat="1" ht="12.75" customHeight="1">
      <c r="A71" s="29">
        <v>14</v>
      </c>
      <c r="B71" s="141" t="s">
        <v>259</v>
      </c>
      <c r="C71" s="124">
        <v>410000</v>
      </c>
      <c r="D71" s="124">
        <v>1776467.71</v>
      </c>
      <c r="E71" s="124">
        <v>107003.6</v>
      </c>
      <c r="F71" s="124">
        <v>1022461.5</v>
      </c>
      <c r="G71" s="129">
        <f t="shared" si="0"/>
        <v>1.1131847897753452E-4</v>
      </c>
      <c r="H71" s="124">
        <f t="shared" si="1"/>
        <v>754006.21</v>
      </c>
      <c r="I71" s="124">
        <v>162446.02000000002</v>
      </c>
      <c r="J71" s="124">
        <v>764663</v>
      </c>
      <c r="K71" s="129">
        <f t="shared" si="2"/>
        <v>8.9402343481481927E-5</v>
      </c>
      <c r="L71" s="130">
        <f t="shared" si="3"/>
        <v>1011804.71</v>
      </c>
      <c r="M71" s="131">
        <v>257798.5</v>
      </c>
    </row>
    <row r="72" spans="1:13" ht="12.75" customHeight="1">
      <c r="A72" s="132" t="s">
        <v>260</v>
      </c>
      <c r="B72" s="142" t="s">
        <v>261</v>
      </c>
      <c r="C72" s="134">
        <v>410000</v>
      </c>
      <c r="D72" s="134">
        <v>1776467.71</v>
      </c>
      <c r="E72" s="134">
        <v>107003.6</v>
      </c>
      <c r="F72" s="134">
        <v>1022461.5</v>
      </c>
      <c r="G72" s="135">
        <f t="shared" si="0"/>
        <v>1.1131847897753452E-4</v>
      </c>
      <c r="H72" s="134">
        <f t="shared" si="1"/>
        <v>754006.21</v>
      </c>
      <c r="I72" s="134">
        <v>162446.02000000002</v>
      </c>
      <c r="J72" s="134">
        <v>764663</v>
      </c>
      <c r="K72" s="135">
        <f t="shared" si="2"/>
        <v>8.9402343481481927E-5</v>
      </c>
      <c r="L72" s="136">
        <f t="shared" si="3"/>
        <v>1011804.71</v>
      </c>
      <c r="M72" s="137">
        <v>257798.5</v>
      </c>
    </row>
    <row r="73" spans="1:13" s="31" customFormat="1" ht="12.75" customHeight="1">
      <c r="A73" s="29">
        <v>15</v>
      </c>
      <c r="B73" s="128" t="s">
        <v>262</v>
      </c>
      <c r="C73" s="124">
        <v>1663158000</v>
      </c>
      <c r="D73" s="124">
        <v>2360400426.8900003</v>
      </c>
      <c r="E73" s="124">
        <v>182224511.97999999</v>
      </c>
      <c r="F73" s="124">
        <v>1402875108.02</v>
      </c>
      <c r="G73" s="129">
        <f t="shared" si="0"/>
        <v>0.15273526017383621</v>
      </c>
      <c r="H73" s="124">
        <f t="shared" si="1"/>
        <v>957525318.87000036</v>
      </c>
      <c r="I73" s="124">
        <v>223574788.60000002</v>
      </c>
      <c r="J73" s="124">
        <v>1163336135.76</v>
      </c>
      <c r="K73" s="129">
        <f t="shared" si="2"/>
        <v>0.13601413536896045</v>
      </c>
      <c r="L73" s="130">
        <f t="shared" si="3"/>
        <v>1197064291.1300004</v>
      </c>
      <c r="M73" s="131">
        <v>239538972.25999999</v>
      </c>
    </row>
    <row r="74" spans="1:13" ht="12.75" customHeight="1">
      <c r="A74" s="132" t="s">
        <v>263</v>
      </c>
      <c r="B74" s="133" t="s">
        <v>173</v>
      </c>
      <c r="C74" s="134">
        <v>111559000</v>
      </c>
      <c r="D74" s="134">
        <v>117929246.66</v>
      </c>
      <c r="E74" s="134">
        <v>12356341.720000001</v>
      </c>
      <c r="F74" s="134">
        <v>104479459.02000001</v>
      </c>
      <c r="G74" s="135">
        <f t="shared" si="0"/>
        <v>1.1374995012039132E-2</v>
      </c>
      <c r="H74" s="134">
        <f t="shared" si="1"/>
        <v>13449787.639999986</v>
      </c>
      <c r="I74" s="134">
        <v>18738756.75</v>
      </c>
      <c r="J74" s="134">
        <v>101515481.89999999</v>
      </c>
      <c r="K74" s="135">
        <f t="shared" si="2"/>
        <v>1.1868917394344907E-2</v>
      </c>
      <c r="L74" s="136">
        <f t="shared" si="3"/>
        <v>16413764.760000005</v>
      </c>
      <c r="M74" s="137">
        <v>2963977.1200000197</v>
      </c>
    </row>
    <row r="75" spans="1:13" ht="12.75" customHeight="1">
      <c r="A75" s="132" t="s">
        <v>264</v>
      </c>
      <c r="B75" s="133" t="s">
        <v>184</v>
      </c>
      <c r="C75" s="134">
        <v>4812000</v>
      </c>
      <c r="D75" s="134">
        <v>4803031.04</v>
      </c>
      <c r="E75" s="134">
        <v>97252.24</v>
      </c>
      <c r="F75" s="134">
        <v>4239393</v>
      </c>
      <c r="G75" s="135">
        <f t="shared" si="0"/>
        <v>4.6155555054934293E-4</v>
      </c>
      <c r="H75" s="134">
        <f t="shared" si="1"/>
        <v>563638.04</v>
      </c>
      <c r="I75" s="134">
        <v>662760.39</v>
      </c>
      <c r="J75" s="134">
        <v>3792189.92</v>
      </c>
      <c r="K75" s="135">
        <f t="shared" si="2"/>
        <v>4.4337265667994061E-4</v>
      </c>
      <c r="L75" s="136">
        <f t="shared" si="3"/>
        <v>1010841.1200000001</v>
      </c>
      <c r="M75" s="137">
        <v>447203.08000000007</v>
      </c>
    </row>
    <row r="76" spans="1:13" ht="12.75" customHeight="1">
      <c r="A76" s="132" t="s">
        <v>265</v>
      </c>
      <c r="B76" s="133" t="s">
        <v>192</v>
      </c>
      <c r="C76" s="134">
        <v>571000</v>
      </c>
      <c r="D76" s="134">
        <v>571000</v>
      </c>
      <c r="E76" s="134">
        <v>250</v>
      </c>
      <c r="F76" s="134">
        <v>2268</v>
      </c>
      <c r="G76" s="135">
        <f t="shared" si="0"/>
        <v>2.4692402630421615E-7</v>
      </c>
      <c r="H76" s="134">
        <f t="shared" si="1"/>
        <v>568732</v>
      </c>
      <c r="I76" s="134">
        <v>250</v>
      </c>
      <c r="J76" s="134">
        <v>2268</v>
      </c>
      <c r="K76" s="135">
        <f t="shared" si="2"/>
        <v>2.6516846639107816E-7</v>
      </c>
      <c r="L76" s="136">
        <f t="shared" si="3"/>
        <v>568732</v>
      </c>
      <c r="M76" s="137">
        <v>0</v>
      </c>
    </row>
    <row r="77" spans="1:13" ht="12.75" hidden="1" customHeight="1">
      <c r="A77" s="132" t="s">
        <v>266</v>
      </c>
      <c r="B77" s="133" t="s">
        <v>258</v>
      </c>
      <c r="C77" s="134">
        <v>0</v>
      </c>
      <c r="D77" s="134">
        <v>0</v>
      </c>
      <c r="E77" s="134">
        <v>0</v>
      </c>
      <c r="F77" s="134">
        <v>0</v>
      </c>
      <c r="G77" s="135">
        <f t="shared" ref="G77:G125" si="4">F77/$F$129</f>
        <v>0</v>
      </c>
      <c r="H77" s="134">
        <f t="shared" ref="H77:H129" si="5">D77-F77</f>
        <v>0</v>
      </c>
      <c r="I77" s="134">
        <v>0</v>
      </c>
      <c r="J77" s="134">
        <v>0</v>
      </c>
      <c r="K77" s="135">
        <f t="shared" ref="K77:K125" si="6">J77/$J$129</f>
        <v>0</v>
      </c>
      <c r="L77" s="136">
        <f t="shared" ref="L77:L129" si="7">D77-J77</f>
        <v>0</v>
      </c>
      <c r="M77" s="137">
        <v>0</v>
      </c>
    </row>
    <row r="78" spans="1:13" ht="12.75" customHeight="1">
      <c r="A78" s="132" t="s">
        <v>267</v>
      </c>
      <c r="B78" s="133" t="s">
        <v>268</v>
      </c>
      <c r="C78" s="134">
        <v>188927000</v>
      </c>
      <c r="D78" s="134">
        <v>491604003.84999996</v>
      </c>
      <c r="E78" s="134">
        <v>23473682.82</v>
      </c>
      <c r="F78" s="134">
        <v>302774979.44999999</v>
      </c>
      <c r="G78" s="135">
        <f t="shared" si="4"/>
        <v>3.2964028655189728E-2</v>
      </c>
      <c r="H78" s="134">
        <f t="shared" si="5"/>
        <v>188829024.39999998</v>
      </c>
      <c r="I78" s="134">
        <v>60588401.009999998</v>
      </c>
      <c r="J78" s="134">
        <v>209743148.87</v>
      </c>
      <c r="K78" s="135">
        <f t="shared" si="6"/>
        <v>2.4522605432933643E-2</v>
      </c>
      <c r="L78" s="136">
        <f t="shared" si="7"/>
        <v>281860854.97999996</v>
      </c>
      <c r="M78" s="137">
        <v>93031830.579999983</v>
      </c>
    </row>
    <row r="79" spans="1:13" ht="12.75" customHeight="1">
      <c r="A79" s="132" t="s">
        <v>269</v>
      </c>
      <c r="B79" s="133" t="s">
        <v>270</v>
      </c>
      <c r="C79" s="134">
        <v>219560000</v>
      </c>
      <c r="D79" s="134">
        <v>308769851.53999996</v>
      </c>
      <c r="E79" s="134">
        <v>10812260.09</v>
      </c>
      <c r="F79" s="134">
        <v>237605278.95000002</v>
      </c>
      <c r="G79" s="135">
        <f t="shared" si="4"/>
        <v>2.5868806062376726E-2</v>
      </c>
      <c r="H79" s="134">
        <f t="shared" si="5"/>
        <v>71164572.589999944</v>
      </c>
      <c r="I79" s="134">
        <v>27723894.910000008</v>
      </c>
      <c r="J79" s="134">
        <v>173650126.67000002</v>
      </c>
      <c r="K79" s="135">
        <f t="shared" si="6"/>
        <v>2.0302706251190638E-2</v>
      </c>
      <c r="L79" s="136">
        <f t="shared" si="7"/>
        <v>135119724.86999995</v>
      </c>
      <c r="M79" s="137">
        <v>63955152.280000001</v>
      </c>
    </row>
    <row r="80" spans="1:13" ht="12.75" customHeight="1">
      <c r="A80" s="132" t="s">
        <v>271</v>
      </c>
      <c r="B80" s="133" t="s">
        <v>272</v>
      </c>
      <c r="C80" s="134">
        <v>1136983000</v>
      </c>
      <c r="D80" s="134">
        <v>1420006621.0500002</v>
      </c>
      <c r="E80" s="134">
        <v>135079159.97</v>
      </c>
      <c r="F80" s="134">
        <v>737959669.31000006</v>
      </c>
      <c r="G80" s="135">
        <f t="shared" si="4"/>
        <v>8.0343903349273854E-2</v>
      </c>
      <c r="H80" s="134">
        <f t="shared" si="5"/>
        <v>682046951.74000013</v>
      </c>
      <c r="I80" s="134">
        <v>112675626.78</v>
      </c>
      <c r="J80" s="134">
        <v>661221409.82999992</v>
      </c>
      <c r="K80" s="135">
        <f t="shared" si="6"/>
        <v>7.730823068323088E-2</v>
      </c>
      <c r="L80" s="136">
        <f t="shared" si="7"/>
        <v>758785211.22000027</v>
      </c>
      <c r="M80" s="137">
        <v>76738259.480000138</v>
      </c>
    </row>
    <row r="81" spans="1:13" ht="12.75" customHeight="1">
      <c r="A81" s="132" t="s">
        <v>273</v>
      </c>
      <c r="B81" s="133" t="s">
        <v>274</v>
      </c>
      <c r="C81" s="134">
        <v>51000</v>
      </c>
      <c r="D81" s="134">
        <v>51000</v>
      </c>
      <c r="E81" s="134">
        <v>0</v>
      </c>
      <c r="F81" s="134">
        <v>0</v>
      </c>
      <c r="G81" s="135">
        <f t="shared" si="4"/>
        <v>0</v>
      </c>
      <c r="H81" s="134">
        <f t="shared" si="5"/>
        <v>51000</v>
      </c>
      <c r="I81" s="134">
        <v>0</v>
      </c>
      <c r="J81" s="134">
        <v>0</v>
      </c>
      <c r="K81" s="135">
        <f t="shared" si="6"/>
        <v>0</v>
      </c>
      <c r="L81" s="136">
        <f t="shared" si="7"/>
        <v>51000</v>
      </c>
      <c r="M81" s="137">
        <v>0</v>
      </c>
    </row>
    <row r="82" spans="1:13" ht="12.75" customHeight="1">
      <c r="A82" s="132" t="s">
        <v>275</v>
      </c>
      <c r="B82" s="133" t="s">
        <v>276</v>
      </c>
      <c r="C82" s="134">
        <v>695000</v>
      </c>
      <c r="D82" s="134">
        <v>16665672.75</v>
      </c>
      <c r="E82" s="134">
        <v>405565.13999999996</v>
      </c>
      <c r="F82" s="134">
        <v>15814060.289999999</v>
      </c>
      <c r="G82" s="135">
        <f t="shared" si="4"/>
        <v>1.7217246203811373E-3</v>
      </c>
      <c r="H82" s="134">
        <f t="shared" si="5"/>
        <v>851612.46000000089</v>
      </c>
      <c r="I82" s="134">
        <v>3185098.76</v>
      </c>
      <c r="J82" s="134">
        <v>13411510.57</v>
      </c>
      <c r="K82" s="135">
        <f t="shared" si="6"/>
        <v>1.5680377821140365E-3</v>
      </c>
      <c r="L82" s="136">
        <f t="shared" si="7"/>
        <v>3254162.1799999997</v>
      </c>
      <c r="M82" s="137">
        <v>2402549.7199999988</v>
      </c>
    </row>
    <row r="83" spans="1:13" s="31" customFormat="1" ht="12.75" customHeight="1">
      <c r="A83" s="29">
        <v>16</v>
      </c>
      <c r="B83" s="128" t="s">
        <v>277</v>
      </c>
      <c r="C83" s="124">
        <v>21897000</v>
      </c>
      <c r="D83" s="124">
        <v>63823606.609999999</v>
      </c>
      <c r="E83" s="124">
        <v>8553365.2699999996</v>
      </c>
      <c r="F83" s="124">
        <v>48089414.189999998</v>
      </c>
      <c r="G83" s="129">
        <f t="shared" si="4"/>
        <v>5.2356401121719156E-3</v>
      </c>
      <c r="H83" s="124">
        <f t="shared" si="5"/>
        <v>15734192.420000002</v>
      </c>
      <c r="I83" s="124">
        <v>8392882.629999999</v>
      </c>
      <c r="J83" s="124">
        <v>44728557.370000005</v>
      </c>
      <c r="K83" s="129">
        <f t="shared" si="6"/>
        <v>5.2295427520671327E-3</v>
      </c>
      <c r="L83" s="130">
        <f t="shared" si="7"/>
        <v>19095049.239999995</v>
      </c>
      <c r="M83" s="131">
        <v>3360856.8199999928</v>
      </c>
    </row>
    <row r="84" spans="1:13" ht="12.75" hidden="1" customHeight="1">
      <c r="A84" s="143">
        <v>16451</v>
      </c>
      <c r="B84" s="133" t="s">
        <v>268</v>
      </c>
      <c r="C84" s="134">
        <v>0</v>
      </c>
      <c r="D84" s="134">
        <v>0</v>
      </c>
      <c r="E84" s="134">
        <v>0</v>
      </c>
      <c r="F84" s="134">
        <v>0</v>
      </c>
      <c r="G84" s="135">
        <f t="shared" si="4"/>
        <v>0</v>
      </c>
      <c r="H84" s="134">
        <f t="shared" si="5"/>
        <v>0</v>
      </c>
      <c r="I84" s="134">
        <v>0</v>
      </c>
      <c r="J84" s="134">
        <v>0</v>
      </c>
      <c r="K84" s="135">
        <f t="shared" si="6"/>
        <v>0</v>
      </c>
      <c r="L84" s="136">
        <f t="shared" si="7"/>
        <v>0</v>
      </c>
      <c r="M84" s="137">
        <v>0</v>
      </c>
    </row>
    <row r="85" spans="1:13" ht="12.75" customHeight="1">
      <c r="A85" s="132" t="s">
        <v>278</v>
      </c>
      <c r="B85" s="133" t="s">
        <v>279</v>
      </c>
      <c r="C85" s="134">
        <v>21897000</v>
      </c>
      <c r="D85" s="134">
        <v>63823606.609999999</v>
      </c>
      <c r="E85" s="134">
        <v>8553365.2699999996</v>
      </c>
      <c r="F85" s="134">
        <v>48089414.189999998</v>
      </c>
      <c r="G85" s="135">
        <f t="shared" si="4"/>
        <v>5.2356401121719156E-3</v>
      </c>
      <c r="H85" s="134">
        <f t="shared" si="5"/>
        <v>15734192.420000002</v>
      </c>
      <c r="I85" s="134">
        <v>8392882.629999999</v>
      </c>
      <c r="J85" s="134">
        <v>44728557.370000005</v>
      </c>
      <c r="K85" s="135">
        <f t="shared" si="6"/>
        <v>5.2295427520671327E-3</v>
      </c>
      <c r="L85" s="136">
        <f t="shared" si="7"/>
        <v>19095049.239999995</v>
      </c>
      <c r="M85" s="137">
        <v>3360856.8199999928</v>
      </c>
    </row>
    <row r="86" spans="1:13" ht="12.75" customHeight="1">
      <c r="A86" s="29">
        <v>17</v>
      </c>
      <c r="B86" s="128" t="s">
        <v>280</v>
      </c>
      <c r="C86" s="124">
        <v>282788000</v>
      </c>
      <c r="D86" s="124">
        <v>332460952.56000006</v>
      </c>
      <c r="E86" s="124">
        <v>56468820.420000002</v>
      </c>
      <c r="F86" s="124">
        <v>307900099</v>
      </c>
      <c r="G86" s="129">
        <f t="shared" si="4"/>
        <v>3.3522015936749007E-2</v>
      </c>
      <c r="H86" s="124">
        <f t="shared" si="5"/>
        <v>24560853.560000062</v>
      </c>
      <c r="I86" s="124">
        <v>57809290.189999998</v>
      </c>
      <c r="J86" s="124">
        <v>276479086.91000003</v>
      </c>
      <c r="K86" s="129">
        <f t="shared" si="6"/>
        <v>3.2325192004025713E-2</v>
      </c>
      <c r="L86" s="130">
        <f t="shared" si="7"/>
        <v>55981865.650000036</v>
      </c>
      <c r="M86" s="137">
        <v>31421012.089999974</v>
      </c>
    </row>
    <row r="87" spans="1:13" ht="12.75" customHeight="1">
      <c r="A87" s="143">
        <v>17131</v>
      </c>
      <c r="B87" s="133" t="s">
        <v>192</v>
      </c>
      <c r="C87" s="134">
        <v>100000</v>
      </c>
      <c r="D87" s="134">
        <v>100000</v>
      </c>
      <c r="E87" s="134">
        <v>0</v>
      </c>
      <c r="F87" s="134">
        <v>0</v>
      </c>
      <c r="G87" s="135">
        <f t="shared" si="4"/>
        <v>0</v>
      </c>
      <c r="H87" s="134">
        <f t="shared" si="5"/>
        <v>100000</v>
      </c>
      <c r="I87" s="134">
        <v>0</v>
      </c>
      <c r="J87" s="134">
        <v>0</v>
      </c>
      <c r="K87" s="135">
        <f t="shared" si="6"/>
        <v>0</v>
      </c>
      <c r="L87" s="136">
        <f t="shared" si="7"/>
        <v>100000</v>
      </c>
      <c r="M87" s="137">
        <v>0</v>
      </c>
    </row>
    <row r="88" spans="1:13" ht="12.75" customHeight="1">
      <c r="A88" s="143">
        <v>17512</v>
      </c>
      <c r="B88" s="133" t="s">
        <v>281</v>
      </c>
      <c r="C88" s="134">
        <v>280596000</v>
      </c>
      <c r="D88" s="134">
        <v>330368952.56000006</v>
      </c>
      <c r="E88" s="134">
        <v>56141271.590000004</v>
      </c>
      <c r="F88" s="134">
        <v>305957956.26999998</v>
      </c>
      <c r="G88" s="135">
        <f t="shared" si="4"/>
        <v>3.3310568977953127E-2</v>
      </c>
      <c r="H88" s="134">
        <f t="shared" si="5"/>
        <v>24410996.290000081</v>
      </c>
      <c r="I88" s="134">
        <v>57481741.359999999</v>
      </c>
      <c r="J88" s="134">
        <v>274536944.18000001</v>
      </c>
      <c r="K88" s="135">
        <f t="shared" si="6"/>
        <v>3.2098121894137403E-2</v>
      </c>
      <c r="L88" s="136">
        <f t="shared" si="7"/>
        <v>55832008.380000055</v>
      </c>
      <c r="M88" s="137">
        <v>31421012.089999974</v>
      </c>
    </row>
    <row r="89" spans="1:13" ht="12.75" customHeight="1">
      <c r="A89" s="143">
        <v>17542</v>
      </c>
      <c r="B89" s="133" t="s">
        <v>274</v>
      </c>
      <c r="C89" s="134">
        <v>2092000</v>
      </c>
      <c r="D89" s="134">
        <v>1992000</v>
      </c>
      <c r="E89" s="134">
        <v>327548.83</v>
      </c>
      <c r="F89" s="134">
        <v>1942142.7300000002</v>
      </c>
      <c r="G89" s="135">
        <f t="shared" si="4"/>
        <v>2.1144695879588278E-4</v>
      </c>
      <c r="H89" s="134">
        <f t="shared" si="5"/>
        <v>49857.269999999786</v>
      </c>
      <c r="I89" s="134">
        <v>327548.83</v>
      </c>
      <c r="J89" s="134">
        <v>1942142.7300000002</v>
      </c>
      <c r="K89" s="135">
        <f t="shared" si="6"/>
        <v>2.2707010988830769E-4</v>
      </c>
      <c r="L89" s="136">
        <f t="shared" si="7"/>
        <v>49857.269999999786</v>
      </c>
      <c r="M89" s="137">
        <v>0</v>
      </c>
    </row>
    <row r="90" spans="1:13" s="31" customFormat="1" ht="12.75" customHeight="1">
      <c r="A90" s="29">
        <v>18</v>
      </c>
      <c r="B90" s="128" t="s">
        <v>282</v>
      </c>
      <c r="C90" s="124">
        <v>240234000</v>
      </c>
      <c r="D90" s="124">
        <v>308374917.56999999</v>
      </c>
      <c r="E90" s="124">
        <v>18870840.379999999</v>
      </c>
      <c r="F90" s="124">
        <v>164645845.83999997</v>
      </c>
      <c r="G90" s="129">
        <f t="shared" si="4"/>
        <v>1.7925491697123486E-2</v>
      </c>
      <c r="H90" s="124">
        <f t="shared" si="5"/>
        <v>143729071.73000002</v>
      </c>
      <c r="I90" s="124">
        <v>32262030.080000002</v>
      </c>
      <c r="J90" s="124">
        <v>127484985.55</v>
      </c>
      <c r="K90" s="129">
        <f t="shared" si="6"/>
        <v>1.4905201986852848E-2</v>
      </c>
      <c r="L90" s="130">
        <f t="shared" si="7"/>
        <v>180889932.01999998</v>
      </c>
      <c r="M90" s="131">
        <v>37160860.289999977</v>
      </c>
    </row>
    <row r="91" spans="1:13" ht="12.75" customHeight="1">
      <c r="A91" s="132" t="s">
        <v>283</v>
      </c>
      <c r="B91" s="133" t="s">
        <v>173</v>
      </c>
      <c r="C91" s="134">
        <v>75733000</v>
      </c>
      <c r="D91" s="134">
        <v>73577571.780000001</v>
      </c>
      <c r="E91" s="134">
        <v>11967758.24</v>
      </c>
      <c r="F91" s="134">
        <v>68407369.439999998</v>
      </c>
      <c r="G91" s="135">
        <f t="shared" si="4"/>
        <v>7.4477174122596079E-3</v>
      </c>
      <c r="H91" s="134">
        <f t="shared" si="5"/>
        <v>5170202.3400000036</v>
      </c>
      <c r="I91" s="134">
        <v>12613422.520000001</v>
      </c>
      <c r="J91" s="134">
        <v>65910905.009999998</v>
      </c>
      <c r="K91" s="135">
        <f t="shared" si="6"/>
        <v>7.7061259259037611E-3</v>
      </c>
      <c r="L91" s="136">
        <f t="shared" si="7"/>
        <v>7666666.7700000033</v>
      </c>
      <c r="M91" s="137">
        <v>2496464.4299999997</v>
      </c>
    </row>
    <row r="92" spans="1:13" ht="12.75" customHeight="1">
      <c r="A92" s="132" t="s">
        <v>284</v>
      </c>
      <c r="B92" s="133" t="s">
        <v>192</v>
      </c>
      <c r="C92" s="134">
        <v>100000</v>
      </c>
      <c r="D92" s="134">
        <v>100000</v>
      </c>
      <c r="E92" s="134">
        <v>0</v>
      </c>
      <c r="F92" s="134">
        <v>0</v>
      </c>
      <c r="G92" s="135">
        <f t="shared" si="4"/>
        <v>0</v>
      </c>
      <c r="H92" s="134">
        <f t="shared" si="5"/>
        <v>100000</v>
      </c>
      <c r="I92" s="134">
        <v>0</v>
      </c>
      <c r="J92" s="134">
        <v>0</v>
      </c>
      <c r="K92" s="135">
        <f t="shared" si="6"/>
        <v>0</v>
      </c>
      <c r="L92" s="136">
        <f t="shared" si="7"/>
        <v>100000</v>
      </c>
      <c r="M92" s="137">
        <v>0</v>
      </c>
    </row>
    <row r="93" spans="1:13" ht="12.75" customHeight="1">
      <c r="A93" s="132" t="s">
        <v>285</v>
      </c>
      <c r="B93" s="133" t="s">
        <v>234</v>
      </c>
      <c r="C93" s="134">
        <v>3655000</v>
      </c>
      <c r="D93" s="134">
        <v>3600000</v>
      </c>
      <c r="E93" s="134">
        <v>73850.080000000002</v>
      </c>
      <c r="F93" s="134">
        <v>2862131.07</v>
      </c>
      <c r="G93" s="135">
        <f t="shared" si="4"/>
        <v>3.116088746096976E-4</v>
      </c>
      <c r="H93" s="134">
        <f t="shared" si="5"/>
        <v>737868.93000000017</v>
      </c>
      <c r="I93" s="134">
        <v>718801.66</v>
      </c>
      <c r="J93" s="134">
        <v>2186116.67</v>
      </c>
      <c r="K93" s="135">
        <f t="shared" si="6"/>
        <v>2.5559488744967841E-4</v>
      </c>
      <c r="L93" s="136">
        <f t="shared" si="7"/>
        <v>1413883.33</v>
      </c>
      <c r="M93" s="137">
        <v>676014.39999999991</v>
      </c>
    </row>
    <row r="94" spans="1:13" ht="12.75" customHeight="1">
      <c r="A94" s="132" t="s">
        <v>286</v>
      </c>
      <c r="B94" s="133" t="s">
        <v>268</v>
      </c>
      <c r="C94" s="134">
        <v>1355000</v>
      </c>
      <c r="D94" s="134">
        <v>1724700</v>
      </c>
      <c r="E94" s="134">
        <v>369700</v>
      </c>
      <c r="F94" s="134">
        <v>369700</v>
      </c>
      <c r="G94" s="135">
        <f t="shared" si="4"/>
        <v>4.0250358256026762E-5</v>
      </c>
      <c r="H94" s="134">
        <f t="shared" si="5"/>
        <v>1355000</v>
      </c>
      <c r="I94" s="134">
        <v>0</v>
      </c>
      <c r="J94" s="134">
        <v>0</v>
      </c>
      <c r="K94" s="135">
        <f t="shared" si="6"/>
        <v>0</v>
      </c>
      <c r="L94" s="136">
        <f t="shared" si="7"/>
        <v>1724700</v>
      </c>
      <c r="M94" s="137">
        <v>369700</v>
      </c>
    </row>
    <row r="95" spans="1:13" ht="12.75" customHeight="1">
      <c r="A95" s="132" t="s">
        <v>287</v>
      </c>
      <c r="B95" s="133" t="s">
        <v>288</v>
      </c>
      <c r="C95" s="134">
        <v>13016000</v>
      </c>
      <c r="D95" s="134">
        <v>17544727.819999997</v>
      </c>
      <c r="E95" s="134">
        <v>1632484.4400000002</v>
      </c>
      <c r="F95" s="134">
        <v>12298474.220000003</v>
      </c>
      <c r="G95" s="135">
        <f t="shared" si="4"/>
        <v>1.3389721216053813E-3</v>
      </c>
      <c r="H95" s="134">
        <f t="shared" si="5"/>
        <v>5246253.599999994</v>
      </c>
      <c r="I95" s="134">
        <v>1394063.8499999999</v>
      </c>
      <c r="J95" s="134">
        <v>10783973.75</v>
      </c>
      <c r="K95" s="135">
        <f t="shared" si="6"/>
        <v>1.2608332367236084E-3</v>
      </c>
      <c r="L95" s="136">
        <f t="shared" si="7"/>
        <v>6760754.0699999966</v>
      </c>
      <c r="M95" s="137">
        <v>1514500.4700000025</v>
      </c>
    </row>
    <row r="96" spans="1:13" ht="12.75" customHeight="1">
      <c r="A96" s="132" t="s">
        <v>289</v>
      </c>
      <c r="B96" s="133" t="s">
        <v>274</v>
      </c>
      <c r="C96" s="134">
        <v>20298000</v>
      </c>
      <c r="D96" s="134">
        <v>37118434.960000001</v>
      </c>
      <c r="E96" s="134">
        <v>3001433.8200000003</v>
      </c>
      <c r="F96" s="134">
        <v>23251656.829999998</v>
      </c>
      <c r="G96" s="135">
        <f t="shared" si="4"/>
        <v>2.531478272798733E-3</v>
      </c>
      <c r="H96" s="134">
        <f t="shared" si="5"/>
        <v>13866778.130000003</v>
      </c>
      <c r="I96" s="134">
        <v>3992517.82</v>
      </c>
      <c r="J96" s="134">
        <v>19022335.259999998</v>
      </c>
      <c r="K96" s="135">
        <f t="shared" si="6"/>
        <v>2.2240403298373593E-3</v>
      </c>
      <c r="L96" s="136">
        <f t="shared" si="7"/>
        <v>18096099.700000003</v>
      </c>
      <c r="M96" s="137">
        <v>4229321.57</v>
      </c>
    </row>
    <row r="97" spans="1:13" ht="12.75" hidden="1" customHeight="1">
      <c r="A97" s="132" t="s">
        <v>290</v>
      </c>
      <c r="B97" s="133" t="s">
        <v>276</v>
      </c>
      <c r="C97" s="134">
        <v>126077000</v>
      </c>
      <c r="D97" s="134">
        <v>174709483.00999999</v>
      </c>
      <c r="E97" s="134">
        <v>1825613.8000000005</v>
      </c>
      <c r="F97" s="134">
        <v>57456514.280000001</v>
      </c>
      <c r="G97" s="135">
        <f t="shared" si="4"/>
        <v>6.2554646575940431E-3</v>
      </c>
      <c r="H97" s="134">
        <f t="shared" si="5"/>
        <v>117252968.72999999</v>
      </c>
      <c r="I97" s="134">
        <v>13543224.23</v>
      </c>
      <c r="J97" s="134">
        <v>29581654.859999999</v>
      </c>
      <c r="K97" s="135">
        <f t="shared" si="6"/>
        <v>3.4586076069384407E-3</v>
      </c>
      <c r="L97" s="136">
        <f t="shared" si="7"/>
        <v>145127828.14999998</v>
      </c>
      <c r="M97" s="137">
        <v>27874859.420000002</v>
      </c>
    </row>
    <row r="98" spans="1:13" ht="12.75" hidden="1" customHeight="1">
      <c r="A98" s="132" t="s">
        <v>291</v>
      </c>
      <c r="B98" s="133" t="s">
        <v>292</v>
      </c>
      <c r="C98" s="134">
        <v>0</v>
      </c>
      <c r="D98" s="134">
        <v>0</v>
      </c>
      <c r="E98" s="134">
        <v>0</v>
      </c>
      <c r="F98" s="134">
        <v>0</v>
      </c>
      <c r="G98" s="135">
        <f t="shared" si="4"/>
        <v>0</v>
      </c>
      <c r="H98" s="134">
        <f t="shared" si="5"/>
        <v>0</v>
      </c>
      <c r="I98" s="134">
        <v>0</v>
      </c>
      <c r="J98" s="134">
        <v>0</v>
      </c>
      <c r="K98" s="135">
        <f t="shared" si="6"/>
        <v>0</v>
      </c>
      <c r="L98" s="136">
        <f t="shared" si="7"/>
        <v>0</v>
      </c>
      <c r="M98" s="137">
        <v>0</v>
      </c>
    </row>
    <row r="99" spans="1:13" ht="12.75" hidden="1" customHeight="1">
      <c r="A99" s="132" t="s">
        <v>293</v>
      </c>
      <c r="B99" s="133" t="s">
        <v>294</v>
      </c>
      <c r="C99" s="134">
        <v>0</v>
      </c>
      <c r="D99" s="134">
        <v>0</v>
      </c>
      <c r="E99" s="134">
        <v>0</v>
      </c>
      <c r="F99" s="134">
        <v>0</v>
      </c>
      <c r="G99" s="135">
        <f t="shared" si="4"/>
        <v>0</v>
      </c>
      <c r="H99" s="134">
        <f t="shared" si="5"/>
        <v>0</v>
      </c>
      <c r="I99" s="134">
        <v>0</v>
      </c>
      <c r="J99" s="134">
        <v>0</v>
      </c>
      <c r="K99" s="135">
        <f t="shared" si="6"/>
        <v>0</v>
      </c>
      <c r="L99" s="136">
        <f t="shared" si="7"/>
        <v>0</v>
      </c>
      <c r="M99" s="137">
        <v>0</v>
      </c>
    </row>
    <row r="100" spans="1:13" ht="12.75" customHeight="1">
      <c r="A100" s="29">
        <v>19</v>
      </c>
      <c r="B100" s="128" t="s">
        <v>295</v>
      </c>
      <c r="C100" s="124">
        <v>2500000</v>
      </c>
      <c r="D100" s="124">
        <v>2500000</v>
      </c>
      <c r="E100" s="124">
        <v>0</v>
      </c>
      <c r="F100" s="124">
        <v>0</v>
      </c>
      <c r="G100" s="129">
        <f t="shared" si="4"/>
        <v>0</v>
      </c>
      <c r="H100" s="124">
        <f t="shared" si="5"/>
        <v>2500000</v>
      </c>
      <c r="I100" s="124">
        <v>0</v>
      </c>
      <c r="J100" s="124">
        <v>0</v>
      </c>
      <c r="K100" s="129">
        <f t="shared" si="6"/>
        <v>0</v>
      </c>
      <c r="L100" s="130">
        <f t="shared" si="7"/>
        <v>2500000</v>
      </c>
      <c r="M100" s="131">
        <v>0</v>
      </c>
    </row>
    <row r="101" spans="1:13" ht="12.75" customHeight="1">
      <c r="A101" s="132" t="s">
        <v>296</v>
      </c>
      <c r="B101" s="133" t="s">
        <v>297</v>
      </c>
      <c r="C101" s="134">
        <v>2500000</v>
      </c>
      <c r="D101" s="134">
        <v>2500000</v>
      </c>
      <c r="E101" s="134">
        <v>0</v>
      </c>
      <c r="F101" s="134">
        <v>0</v>
      </c>
      <c r="G101" s="135">
        <f t="shared" si="4"/>
        <v>0</v>
      </c>
      <c r="H101" s="134">
        <f t="shared" si="5"/>
        <v>2500000</v>
      </c>
      <c r="I101" s="134">
        <v>0</v>
      </c>
      <c r="J101" s="134">
        <v>0</v>
      </c>
      <c r="K101" s="135">
        <f t="shared" si="6"/>
        <v>0</v>
      </c>
      <c r="L101" s="136">
        <f t="shared" si="7"/>
        <v>2500000</v>
      </c>
      <c r="M101" s="137">
        <v>0</v>
      </c>
    </row>
    <row r="102" spans="1:13" s="31" customFormat="1" ht="12.75" customHeight="1">
      <c r="A102" s="29">
        <v>22</v>
      </c>
      <c r="B102" s="128" t="s">
        <v>298</v>
      </c>
      <c r="C102" s="124">
        <v>250000</v>
      </c>
      <c r="D102" s="124">
        <v>250000</v>
      </c>
      <c r="E102" s="124">
        <v>0</v>
      </c>
      <c r="F102" s="124">
        <v>200000</v>
      </c>
      <c r="G102" s="129">
        <f t="shared" si="4"/>
        <v>2.1774605494198954E-5</v>
      </c>
      <c r="H102" s="124">
        <f t="shared" si="5"/>
        <v>50000</v>
      </c>
      <c r="I102" s="124">
        <v>0</v>
      </c>
      <c r="J102" s="124">
        <v>200000</v>
      </c>
      <c r="K102" s="129">
        <f t="shared" si="6"/>
        <v>2.3383462644715885E-5</v>
      </c>
      <c r="L102" s="130">
        <f t="shared" si="7"/>
        <v>50000</v>
      </c>
      <c r="M102" s="131">
        <v>0</v>
      </c>
    </row>
    <row r="103" spans="1:13" ht="12.75" customHeight="1">
      <c r="A103" s="132" t="s">
        <v>299</v>
      </c>
      <c r="B103" s="133" t="s">
        <v>300</v>
      </c>
      <c r="C103" s="134">
        <v>250000</v>
      </c>
      <c r="D103" s="134">
        <v>250000</v>
      </c>
      <c r="E103" s="134">
        <v>0</v>
      </c>
      <c r="F103" s="134">
        <v>200000</v>
      </c>
      <c r="G103" s="135">
        <f t="shared" si="4"/>
        <v>2.1774605494198954E-5</v>
      </c>
      <c r="H103" s="134">
        <f t="shared" si="5"/>
        <v>50000</v>
      </c>
      <c r="I103" s="134">
        <v>0</v>
      </c>
      <c r="J103" s="134">
        <v>200000</v>
      </c>
      <c r="K103" s="135">
        <f t="shared" si="6"/>
        <v>2.3383462644715885E-5</v>
      </c>
      <c r="L103" s="136">
        <f t="shared" si="7"/>
        <v>50000</v>
      </c>
      <c r="M103" s="137">
        <v>0</v>
      </c>
    </row>
    <row r="104" spans="1:13" s="31" customFormat="1" ht="12.75" customHeight="1">
      <c r="A104" s="29">
        <v>23</v>
      </c>
      <c r="B104" s="128" t="s">
        <v>301</v>
      </c>
      <c r="C104" s="124">
        <v>76304000</v>
      </c>
      <c r="D104" s="124">
        <v>102970426.3</v>
      </c>
      <c r="E104" s="124">
        <v>9119948.0700000003</v>
      </c>
      <c r="F104" s="124">
        <v>71390520.229999989</v>
      </c>
      <c r="G104" s="129">
        <f t="shared" si="4"/>
        <v>7.7725020701693969E-3</v>
      </c>
      <c r="H104" s="124">
        <f t="shared" si="5"/>
        <v>31579906.070000008</v>
      </c>
      <c r="I104" s="124">
        <v>12366139.420000002</v>
      </c>
      <c r="J104" s="124">
        <v>62931700.329999998</v>
      </c>
      <c r="K104" s="129">
        <f t="shared" si="6"/>
        <v>7.3578053191750469E-3</v>
      </c>
      <c r="L104" s="130">
        <f t="shared" si="7"/>
        <v>40038725.969999999</v>
      </c>
      <c r="M104" s="131">
        <v>8458819.8999999911</v>
      </c>
    </row>
    <row r="105" spans="1:13" ht="12.75" customHeight="1">
      <c r="A105" s="132" t="s">
        <v>302</v>
      </c>
      <c r="B105" s="133" t="s">
        <v>173</v>
      </c>
      <c r="C105" s="134">
        <v>28946000</v>
      </c>
      <c r="D105" s="134">
        <v>28930600</v>
      </c>
      <c r="E105" s="134">
        <v>5192526.5199999996</v>
      </c>
      <c r="F105" s="134">
        <v>27122222.32</v>
      </c>
      <c r="G105" s="135">
        <f t="shared" si="4"/>
        <v>2.9528784557197874E-3</v>
      </c>
      <c r="H105" s="134">
        <f t="shared" si="5"/>
        <v>1808377.6799999997</v>
      </c>
      <c r="I105" s="134">
        <v>5253941.6899999995</v>
      </c>
      <c r="J105" s="134">
        <v>26880365.129999999</v>
      </c>
      <c r="K105" s="135">
        <f t="shared" si="6"/>
        <v>3.1427800694683924E-3</v>
      </c>
      <c r="L105" s="136">
        <f t="shared" si="7"/>
        <v>2050234.870000001</v>
      </c>
      <c r="M105" s="137">
        <v>241857.19000000134</v>
      </c>
    </row>
    <row r="106" spans="1:13" ht="12.75" customHeight="1">
      <c r="A106" s="132" t="s">
        <v>303</v>
      </c>
      <c r="B106" s="133" t="s">
        <v>192</v>
      </c>
      <c r="C106" s="134">
        <v>66000</v>
      </c>
      <c r="D106" s="134">
        <v>136000</v>
      </c>
      <c r="E106" s="134">
        <v>130000</v>
      </c>
      <c r="F106" s="134">
        <v>130000</v>
      </c>
      <c r="G106" s="135">
        <f t="shared" si="4"/>
        <v>1.415349357122932E-5</v>
      </c>
      <c r="H106" s="134">
        <f t="shared" si="5"/>
        <v>6000</v>
      </c>
      <c r="I106" s="134">
        <v>0</v>
      </c>
      <c r="J106" s="134">
        <v>0</v>
      </c>
      <c r="K106" s="135">
        <f t="shared" si="6"/>
        <v>0</v>
      </c>
      <c r="L106" s="136">
        <f t="shared" si="7"/>
        <v>136000</v>
      </c>
      <c r="M106" s="137">
        <v>130000</v>
      </c>
    </row>
    <row r="107" spans="1:13" ht="12.75" customHeight="1">
      <c r="A107" s="132" t="s">
        <v>304</v>
      </c>
      <c r="B107" s="144" t="s">
        <v>305</v>
      </c>
      <c r="C107" s="134">
        <v>0</v>
      </c>
      <c r="D107" s="134">
        <v>10000000</v>
      </c>
      <c r="E107" s="134">
        <v>0</v>
      </c>
      <c r="F107" s="134">
        <v>0</v>
      </c>
      <c r="G107" s="135">
        <f t="shared" si="4"/>
        <v>0</v>
      </c>
      <c r="H107" s="134">
        <f t="shared" si="5"/>
        <v>10000000</v>
      </c>
      <c r="I107" s="134">
        <v>0</v>
      </c>
      <c r="J107" s="134">
        <v>0</v>
      </c>
      <c r="K107" s="135">
        <f t="shared" si="6"/>
        <v>0</v>
      </c>
      <c r="L107" s="136">
        <f t="shared" si="7"/>
        <v>10000000</v>
      </c>
      <c r="M107" s="137">
        <v>0</v>
      </c>
    </row>
    <row r="108" spans="1:13" ht="12.75" customHeight="1">
      <c r="A108" s="132" t="s">
        <v>306</v>
      </c>
      <c r="B108" s="133" t="s">
        <v>307</v>
      </c>
      <c r="C108" s="134">
        <v>45189000</v>
      </c>
      <c r="D108" s="134">
        <v>60328426.299999997</v>
      </c>
      <c r="E108" s="134">
        <v>2815436.21</v>
      </c>
      <c r="F108" s="134">
        <v>41936696.569999993</v>
      </c>
      <c r="G108" s="135">
        <f t="shared" si="4"/>
        <v>4.5657751177083815E-3</v>
      </c>
      <c r="H108" s="134">
        <f t="shared" si="5"/>
        <v>18391729.730000004</v>
      </c>
      <c r="I108" s="134">
        <v>6603425.6600000011</v>
      </c>
      <c r="J108" s="134">
        <v>34996431.140000001</v>
      </c>
      <c r="K108" s="135">
        <f t="shared" si="6"/>
        <v>4.0916887013028088E-3</v>
      </c>
      <c r="L108" s="136">
        <f t="shared" si="7"/>
        <v>25331995.159999996</v>
      </c>
      <c r="M108" s="137">
        <v>6940265.4299999923</v>
      </c>
    </row>
    <row r="109" spans="1:13" ht="12.75" customHeight="1">
      <c r="A109" s="132" t="s">
        <v>308</v>
      </c>
      <c r="B109" s="133" t="s">
        <v>309</v>
      </c>
      <c r="C109" s="134">
        <v>2103000</v>
      </c>
      <c r="D109" s="134">
        <v>3575400</v>
      </c>
      <c r="E109" s="134">
        <v>981985.34000000008</v>
      </c>
      <c r="F109" s="134">
        <v>2201601.34</v>
      </c>
      <c r="G109" s="135">
        <f t="shared" si="4"/>
        <v>2.3969500316999888E-4</v>
      </c>
      <c r="H109" s="134">
        <f t="shared" si="5"/>
        <v>1373798.6600000001</v>
      </c>
      <c r="I109" s="134">
        <v>508772.07</v>
      </c>
      <c r="J109" s="134">
        <v>1054904.06</v>
      </c>
      <c r="K109" s="135">
        <f t="shared" si="6"/>
        <v>1.2333654840384565E-4</v>
      </c>
      <c r="L109" s="136">
        <f t="shared" si="7"/>
        <v>2520495.94</v>
      </c>
      <c r="M109" s="137">
        <v>1146697.2799999998</v>
      </c>
    </row>
    <row r="110" spans="1:13" s="31" customFormat="1" ht="12.75" customHeight="1">
      <c r="A110" s="29">
        <v>27</v>
      </c>
      <c r="B110" s="128" t="s">
        <v>310</v>
      </c>
      <c r="C110" s="124">
        <v>41461000</v>
      </c>
      <c r="D110" s="124">
        <v>45541786.600000001</v>
      </c>
      <c r="E110" s="124">
        <v>6564601.5700000003</v>
      </c>
      <c r="F110" s="124">
        <v>35801974.289999999</v>
      </c>
      <c r="G110" s="129">
        <f t="shared" si="4"/>
        <v>3.8978693303910183E-3</v>
      </c>
      <c r="H110" s="124">
        <f t="shared" si="5"/>
        <v>9739812.3100000024</v>
      </c>
      <c r="I110" s="124">
        <v>6951868.1400000006</v>
      </c>
      <c r="J110" s="124">
        <v>33106308.690000001</v>
      </c>
      <c r="K110" s="129">
        <f t="shared" si="6"/>
        <v>3.8707006627852398E-3</v>
      </c>
      <c r="L110" s="130">
        <f t="shared" si="7"/>
        <v>12435477.91</v>
      </c>
      <c r="M110" s="131">
        <v>2695665.5999999978</v>
      </c>
    </row>
    <row r="111" spans="1:13" ht="12.75" customHeight="1">
      <c r="A111" s="132" t="s">
        <v>311</v>
      </c>
      <c r="B111" s="133" t="s">
        <v>173</v>
      </c>
      <c r="C111" s="134">
        <v>37115000</v>
      </c>
      <c r="D111" s="134">
        <v>40370584.43</v>
      </c>
      <c r="E111" s="134">
        <v>6280174.4600000009</v>
      </c>
      <c r="F111" s="134">
        <v>33734046.07</v>
      </c>
      <c r="G111" s="135">
        <f t="shared" si="4"/>
        <v>3.6727277244869129E-3</v>
      </c>
      <c r="H111" s="134">
        <f t="shared" si="5"/>
        <v>6636538.3599999994</v>
      </c>
      <c r="I111" s="134">
        <v>6681307.2200000007</v>
      </c>
      <c r="J111" s="134">
        <v>32037909.390000001</v>
      </c>
      <c r="K111" s="135">
        <f t="shared" si="6"/>
        <v>3.7457862871792869E-3</v>
      </c>
      <c r="L111" s="136">
        <f t="shared" si="7"/>
        <v>8332675.0399999991</v>
      </c>
      <c r="M111" s="137">
        <v>1696136.6799999997</v>
      </c>
    </row>
    <row r="112" spans="1:13" ht="12.75" customHeight="1">
      <c r="A112" s="132" t="s">
        <v>312</v>
      </c>
      <c r="B112" s="133" t="s">
        <v>194</v>
      </c>
      <c r="C112" s="134">
        <v>446000</v>
      </c>
      <c r="D112" s="134">
        <v>446000</v>
      </c>
      <c r="E112" s="134">
        <v>49638.77</v>
      </c>
      <c r="F112" s="134">
        <v>287056.51</v>
      </c>
      <c r="G112" s="135">
        <f t="shared" si="4"/>
        <v>3.1252711298957883E-5</v>
      </c>
      <c r="H112" s="134">
        <f t="shared" si="5"/>
        <v>158943.49</v>
      </c>
      <c r="I112" s="134">
        <v>60566.28</v>
      </c>
      <c r="J112" s="134">
        <v>108382.68</v>
      </c>
      <c r="K112" s="135">
        <f t="shared" si="6"/>
        <v>1.2671811745570978E-5</v>
      </c>
      <c r="L112" s="136">
        <f t="shared" si="7"/>
        <v>337617.32</v>
      </c>
      <c r="M112" s="137">
        <v>178673.83000000002</v>
      </c>
    </row>
    <row r="113" spans="1:13" ht="12.75" customHeight="1">
      <c r="A113" s="132" t="s">
        <v>313</v>
      </c>
      <c r="B113" s="133" t="s">
        <v>314</v>
      </c>
      <c r="C113" s="134">
        <v>134000</v>
      </c>
      <c r="D113" s="134">
        <v>79820.760000000009</v>
      </c>
      <c r="E113" s="134">
        <v>7512.8</v>
      </c>
      <c r="F113" s="134">
        <v>33857.810000000005</v>
      </c>
      <c r="G113" s="135">
        <f t="shared" si="4"/>
        <v>3.6862022782377219E-6</v>
      </c>
      <c r="H113" s="134">
        <f t="shared" si="5"/>
        <v>45962.950000000004</v>
      </c>
      <c r="I113" s="134">
        <v>0</v>
      </c>
      <c r="J113" s="134">
        <v>18171.010000000002</v>
      </c>
      <c r="K113" s="135">
        <f t="shared" si="6"/>
        <v>2.1245056677587942E-6</v>
      </c>
      <c r="L113" s="136">
        <f t="shared" si="7"/>
        <v>61649.750000000007</v>
      </c>
      <c r="M113" s="137">
        <v>15686.800000000003</v>
      </c>
    </row>
    <row r="114" spans="1:13" ht="12.75" customHeight="1">
      <c r="A114" s="132" t="s">
        <v>315</v>
      </c>
      <c r="B114" s="133" t="s">
        <v>316</v>
      </c>
      <c r="C114" s="134">
        <v>2508000</v>
      </c>
      <c r="D114" s="134">
        <v>3046659.42</v>
      </c>
      <c r="E114" s="134">
        <v>-351.09999999999991</v>
      </c>
      <c r="F114" s="134">
        <v>1045715.9699999999</v>
      </c>
      <c r="G114" s="135">
        <f t="shared" si="4"/>
        <v>1.1385026352866793E-4</v>
      </c>
      <c r="H114" s="134">
        <f t="shared" si="5"/>
        <v>2000943.4500000002</v>
      </c>
      <c r="I114" s="134">
        <v>146624.39000000001</v>
      </c>
      <c r="J114" s="134">
        <v>613603.25</v>
      </c>
      <c r="K114" s="135">
        <f t="shared" si="6"/>
        <v>7.1740843375256324E-5</v>
      </c>
      <c r="L114" s="136">
        <f t="shared" si="7"/>
        <v>2433056.17</v>
      </c>
      <c r="M114" s="137">
        <v>432112.71999999986</v>
      </c>
    </row>
    <row r="115" spans="1:13" ht="12.75" customHeight="1">
      <c r="A115" s="132" t="s">
        <v>317</v>
      </c>
      <c r="B115" s="133" t="s">
        <v>318</v>
      </c>
      <c r="C115" s="134">
        <v>1258000</v>
      </c>
      <c r="D115" s="134">
        <v>1598721.99</v>
      </c>
      <c r="E115" s="134">
        <v>227626.64</v>
      </c>
      <c r="F115" s="134">
        <v>701297.93</v>
      </c>
      <c r="G115" s="135">
        <f t="shared" si="4"/>
        <v>7.6352428798241777E-5</v>
      </c>
      <c r="H115" s="134">
        <f t="shared" si="5"/>
        <v>897424.05999999994</v>
      </c>
      <c r="I115" s="134">
        <v>63370.25</v>
      </c>
      <c r="J115" s="134">
        <v>328242.36</v>
      </c>
      <c r="K115" s="135">
        <f t="shared" si="6"/>
        <v>3.837721481736692E-5</v>
      </c>
      <c r="L115" s="136">
        <f t="shared" si="7"/>
        <v>1270479.6299999999</v>
      </c>
      <c r="M115" s="137">
        <v>373055.57000000007</v>
      </c>
    </row>
    <row r="116" spans="1:13" s="31" customFormat="1" ht="12.75" customHeight="1">
      <c r="A116" s="29">
        <v>28</v>
      </c>
      <c r="B116" s="128" t="s">
        <v>319</v>
      </c>
      <c r="C116" s="124">
        <v>360924000</v>
      </c>
      <c r="D116" s="124">
        <v>411969016.98000002</v>
      </c>
      <c r="E116" s="124">
        <v>120197472.40999997</v>
      </c>
      <c r="F116" s="124">
        <v>364685944.88999999</v>
      </c>
      <c r="G116" s="129">
        <f t="shared" si="4"/>
        <v>3.9704462896294652E-2</v>
      </c>
      <c r="H116" s="124">
        <f t="shared" si="5"/>
        <v>47283072.090000033</v>
      </c>
      <c r="I116" s="124">
        <v>125710182</v>
      </c>
      <c r="J116" s="124">
        <v>355768575.69000006</v>
      </c>
      <c r="K116" s="129">
        <f t="shared" si="6"/>
        <v>4.1595505999054462E-2</v>
      </c>
      <c r="L116" s="130">
        <f t="shared" si="7"/>
        <v>56200441.289999962</v>
      </c>
      <c r="M116" s="131">
        <v>8917369.1999999285</v>
      </c>
    </row>
    <row r="117" spans="1:13" ht="12.75" hidden="1" customHeight="1">
      <c r="A117" s="132" t="s">
        <v>320</v>
      </c>
      <c r="B117" s="140" t="s">
        <v>321</v>
      </c>
      <c r="C117" s="134">
        <v>0</v>
      </c>
      <c r="D117" s="134">
        <v>0</v>
      </c>
      <c r="E117" s="134">
        <v>0</v>
      </c>
      <c r="F117" s="134">
        <v>0</v>
      </c>
      <c r="G117" s="135">
        <f t="shared" si="4"/>
        <v>0</v>
      </c>
      <c r="H117" s="134">
        <f t="shared" si="5"/>
        <v>0</v>
      </c>
      <c r="I117" s="134">
        <v>0</v>
      </c>
      <c r="J117" s="134">
        <v>0</v>
      </c>
      <c r="K117" s="135">
        <f t="shared" si="6"/>
        <v>0</v>
      </c>
      <c r="L117" s="136">
        <f t="shared" si="7"/>
        <v>0</v>
      </c>
      <c r="M117" s="137">
        <v>0</v>
      </c>
    </row>
    <row r="118" spans="1:13" ht="12.75" customHeight="1">
      <c r="A118" s="132" t="s">
        <v>322</v>
      </c>
      <c r="B118" s="133" t="s">
        <v>323</v>
      </c>
      <c r="C118" s="134">
        <v>138214000</v>
      </c>
      <c r="D118" s="134">
        <v>164883405.02000001</v>
      </c>
      <c r="E118" s="134">
        <v>92884126.879999965</v>
      </c>
      <c r="F118" s="134">
        <v>143444344.27999997</v>
      </c>
      <c r="G118" s="135">
        <f t="shared" si="4"/>
        <v>1.5617220035355268E-2</v>
      </c>
      <c r="H118" s="134">
        <f t="shared" si="5"/>
        <v>21439060.740000039</v>
      </c>
      <c r="I118" s="134">
        <v>92884126.879999995</v>
      </c>
      <c r="J118" s="134">
        <v>143444344.28</v>
      </c>
      <c r="K118" s="135">
        <f t="shared" si="6"/>
        <v>1.6771127330335724E-2</v>
      </c>
      <c r="L118" s="136">
        <f t="shared" si="7"/>
        <v>21439060.74000001</v>
      </c>
      <c r="M118" s="137">
        <v>-2.9802322387695313E-8</v>
      </c>
    </row>
    <row r="119" spans="1:13" ht="12.75" customHeight="1">
      <c r="A119" s="132" t="s">
        <v>324</v>
      </c>
      <c r="B119" s="133" t="s">
        <v>325</v>
      </c>
      <c r="C119" s="134">
        <v>49992000</v>
      </c>
      <c r="D119" s="134">
        <v>63985024.120000005</v>
      </c>
      <c r="E119" s="134">
        <v>153122.19</v>
      </c>
      <c r="F119" s="134">
        <v>63044448.839999996</v>
      </c>
      <c r="G119" s="135">
        <f t="shared" si="4"/>
        <v>6.8638400104510441E-3</v>
      </c>
      <c r="H119" s="134">
        <f t="shared" si="5"/>
        <v>940575.28000000864</v>
      </c>
      <c r="I119" s="134">
        <v>153122.19</v>
      </c>
      <c r="J119" s="134">
        <v>63044448.839999996</v>
      </c>
      <c r="K119" s="135">
        <f t="shared" si="6"/>
        <v>7.3709875720342089E-3</v>
      </c>
      <c r="L119" s="136">
        <f t="shared" si="7"/>
        <v>940575.28000000864</v>
      </c>
      <c r="M119" s="137">
        <v>0</v>
      </c>
    </row>
    <row r="120" spans="1:13" ht="12.75" customHeight="1">
      <c r="A120" s="132" t="s">
        <v>326</v>
      </c>
      <c r="B120" s="133" t="s">
        <v>294</v>
      </c>
      <c r="C120" s="134">
        <v>172718000</v>
      </c>
      <c r="D120" s="134">
        <v>183100587.83999997</v>
      </c>
      <c r="E120" s="134">
        <v>27160223.34</v>
      </c>
      <c r="F120" s="134">
        <v>158197151.77000001</v>
      </c>
      <c r="G120" s="135">
        <f t="shared" si="4"/>
        <v>1.7223402850488338E-2</v>
      </c>
      <c r="H120" s="134">
        <f t="shared" si="5"/>
        <v>24903436.069999963</v>
      </c>
      <c r="I120" s="134">
        <v>32672932.930000007</v>
      </c>
      <c r="J120" s="134">
        <v>149279782.57000002</v>
      </c>
      <c r="K120" s="135">
        <f t="shared" si="6"/>
        <v>1.7453391096684527E-2</v>
      </c>
      <c r="L120" s="136">
        <f t="shared" si="7"/>
        <v>33820805.269999951</v>
      </c>
      <c r="M120" s="137">
        <v>8917369.1999999881</v>
      </c>
    </row>
    <row r="121" spans="1:13" s="31" customFormat="1" ht="12.75" customHeight="1">
      <c r="A121" s="29">
        <v>99</v>
      </c>
      <c r="B121" s="128" t="s">
        <v>327</v>
      </c>
      <c r="C121" s="124">
        <v>37939000</v>
      </c>
      <c r="D121" s="124">
        <v>30766000</v>
      </c>
      <c r="E121" s="124">
        <v>0</v>
      </c>
      <c r="F121" s="124">
        <v>0</v>
      </c>
      <c r="G121" s="129">
        <f t="shared" si="4"/>
        <v>0</v>
      </c>
      <c r="H121" s="124">
        <f t="shared" si="5"/>
        <v>30766000</v>
      </c>
      <c r="I121" s="124">
        <v>0</v>
      </c>
      <c r="J121" s="124">
        <v>0</v>
      </c>
      <c r="K121" s="129">
        <f t="shared" si="6"/>
        <v>0</v>
      </c>
      <c r="L121" s="130">
        <f t="shared" si="7"/>
        <v>30766000</v>
      </c>
      <c r="M121" s="131">
        <v>0</v>
      </c>
    </row>
    <row r="122" spans="1:13" ht="12.75" customHeight="1">
      <c r="A122" s="132" t="s">
        <v>328</v>
      </c>
      <c r="B122" s="133" t="s">
        <v>329</v>
      </c>
      <c r="C122" s="134">
        <v>0</v>
      </c>
      <c r="D122" s="134">
        <v>0</v>
      </c>
      <c r="E122" s="134">
        <v>0</v>
      </c>
      <c r="F122" s="134">
        <v>0</v>
      </c>
      <c r="G122" s="135">
        <f t="shared" si="4"/>
        <v>0</v>
      </c>
      <c r="H122" s="134">
        <f t="shared" si="5"/>
        <v>0</v>
      </c>
      <c r="I122" s="134">
        <v>0</v>
      </c>
      <c r="J122" s="134">
        <v>0</v>
      </c>
      <c r="K122" s="135">
        <f t="shared" si="6"/>
        <v>0</v>
      </c>
      <c r="L122" s="136">
        <f t="shared" si="7"/>
        <v>0</v>
      </c>
      <c r="M122" s="137">
        <v>0</v>
      </c>
    </row>
    <row r="123" spans="1:13" ht="12.75" customHeight="1">
      <c r="A123" s="132" t="s">
        <v>330</v>
      </c>
      <c r="B123" s="133" t="s">
        <v>125</v>
      </c>
      <c r="C123" s="134">
        <v>37939000</v>
      </c>
      <c r="D123" s="134">
        <v>30766000</v>
      </c>
      <c r="E123" s="134">
        <v>0</v>
      </c>
      <c r="F123" s="134">
        <v>0</v>
      </c>
      <c r="G123" s="135">
        <f t="shared" si="4"/>
        <v>0</v>
      </c>
      <c r="H123" s="134">
        <f t="shared" si="5"/>
        <v>30766000</v>
      </c>
      <c r="I123" s="134">
        <v>0</v>
      </c>
      <c r="J123" s="134">
        <v>0</v>
      </c>
      <c r="K123" s="135">
        <f t="shared" si="6"/>
        <v>0</v>
      </c>
      <c r="L123" s="136">
        <f t="shared" si="7"/>
        <v>30766000</v>
      </c>
      <c r="M123" s="137">
        <v>0</v>
      </c>
    </row>
    <row r="124" spans="1:13" s="31" customFormat="1" ht="12.75" hidden="1" customHeight="1">
      <c r="A124" s="29"/>
      <c r="B124" s="128"/>
      <c r="C124" s="124">
        <v>0</v>
      </c>
      <c r="D124" s="124">
        <v>0</v>
      </c>
      <c r="E124" s="124">
        <v>0</v>
      </c>
      <c r="F124" s="124">
        <v>0</v>
      </c>
      <c r="G124" s="129">
        <f t="shared" si="4"/>
        <v>0</v>
      </c>
      <c r="H124" s="124">
        <f t="shared" si="5"/>
        <v>0</v>
      </c>
      <c r="I124" s="124">
        <v>0</v>
      </c>
      <c r="J124" s="124">
        <v>0</v>
      </c>
      <c r="K124" s="129">
        <f t="shared" si="6"/>
        <v>0</v>
      </c>
      <c r="L124" s="130">
        <f t="shared" si="7"/>
        <v>0</v>
      </c>
      <c r="M124" s="131">
        <v>0</v>
      </c>
    </row>
    <row r="125" spans="1:13" ht="12.75" hidden="1" customHeight="1">
      <c r="A125" s="145"/>
      <c r="B125" s="145"/>
      <c r="C125" s="146">
        <v>0</v>
      </c>
      <c r="D125" s="146">
        <v>0</v>
      </c>
      <c r="E125" s="146">
        <v>0</v>
      </c>
      <c r="F125" s="146">
        <v>0</v>
      </c>
      <c r="G125" s="147">
        <f t="shared" si="4"/>
        <v>0</v>
      </c>
      <c r="H125" s="146">
        <f t="shared" si="5"/>
        <v>0</v>
      </c>
      <c r="I125" s="146">
        <v>0</v>
      </c>
      <c r="J125" s="146">
        <v>0</v>
      </c>
      <c r="K125" s="147">
        <f t="shared" si="6"/>
        <v>0</v>
      </c>
      <c r="L125" s="148">
        <f t="shared" si="7"/>
        <v>0</v>
      </c>
      <c r="M125" s="149">
        <v>0</v>
      </c>
    </row>
    <row r="126" spans="1:13" s="155" customFormat="1" ht="12.75" customHeight="1">
      <c r="A126" s="150"/>
      <c r="B126" s="150"/>
      <c r="C126" s="151">
        <v>0</v>
      </c>
      <c r="D126" s="151">
        <v>0</v>
      </c>
      <c r="E126" s="151">
        <v>0</v>
      </c>
      <c r="F126" s="151">
        <v>0</v>
      </c>
      <c r="G126" s="152"/>
      <c r="H126" s="151"/>
      <c r="I126" s="151">
        <v>0</v>
      </c>
      <c r="J126" s="151">
        <v>0</v>
      </c>
      <c r="K126" s="152"/>
      <c r="L126" s="153"/>
      <c r="M126" s="154">
        <v>0</v>
      </c>
    </row>
    <row r="127" spans="1:13" s="158" customFormat="1" ht="12.75" customHeight="1">
      <c r="A127" s="157"/>
      <c r="B127" s="150" t="s">
        <v>331</v>
      </c>
      <c r="C127" s="151">
        <v>917000000</v>
      </c>
      <c r="D127" s="151">
        <v>887222010.80000007</v>
      </c>
      <c r="E127" s="151">
        <v>210874015.75</v>
      </c>
      <c r="F127" s="151">
        <v>853711901.04999995</v>
      </c>
      <c r="G127" s="152">
        <f>F127/$F$129</f>
        <v>9.2946199255331804E-2</v>
      </c>
      <c r="H127" s="151">
        <f t="shared" si="5"/>
        <v>33510109.750000119</v>
      </c>
      <c r="I127" s="151">
        <v>272747764.13999999</v>
      </c>
      <c r="J127" s="151">
        <v>851885140.45000005</v>
      </c>
      <c r="K127" s="152">
        <f>J127/$J$129</f>
        <v>9.9600121796505611E-2</v>
      </c>
      <c r="L127" s="153">
        <f t="shared" si="7"/>
        <v>35336870.350000024</v>
      </c>
      <c r="M127" s="154">
        <v>1826760.5999999046</v>
      </c>
    </row>
    <row r="128" spans="1:13" s="158" customFormat="1" ht="12.75" customHeight="1">
      <c r="A128" s="160"/>
      <c r="B128" s="161"/>
      <c r="C128" s="162">
        <v>0</v>
      </c>
      <c r="D128" s="162">
        <v>0</v>
      </c>
      <c r="E128" s="162">
        <v>0</v>
      </c>
      <c r="F128" s="162">
        <v>0</v>
      </c>
      <c r="G128" s="163"/>
      <c r="H128" s="162"/>
      <c r="I128" s="162">
        <v>0</v>
      </c>
      <c r="J128" s="162">
        <v>0</v>
      </c>
      <c r="K128" s="163"/>
      <c r="L128" s="164"/>
      <c r="M128" s="165">
        <v>0</v>
      </c>
    </row>
    <row r="129" spans="1:13">
      <c r="A129" s="166"/>
      <c r="B129" s="167" t="s">
        <v>332</v>
      </c>
      <c r="C129" s="168">
        <v>9425000000</v>
      </c>
      <c r="D129" s="168">
        <v>11261404231.599998</v>
      </c>
      <c r="E129" s="168">
        <v>1786872544.1199999</v>
      </c>
      <c r="F129" s="168">
        <v>9185011414.0200005</v>
      </c>
      <c r="G129" s="169">
        <v>1</v>
      </c>
      <c r="H129" s="168">
        <f t="shared" si="5"/>
        <v>2076392817.579998</v>
      </c>
      <c r="I129" s="168">
        <v>1879398089.1600003</v>
      </c>
      <c r="J129" s="168">
        <v>8553053199.9799995</v>
      </c>
      <c r="K129" s="169">
        <f>J129/$J$129</f>
        <v>1</v>
      </c>
      <c r="L129" s="170">
        <f t="shared" si="7"/>
        <v>2708351031.6199989</v>
      </c>
      <c r="M129" s="171">
        <v>631958214.04000092</v>
      </c>
    </row>
    <row r="131" spans="1:13">
      <c r="M131" s="63" t="s">
        <v>333</v>
      </c>
    </row>
    <row r="133" spans="1:13" ht="12" thickBot="1">
      <c r="M133" s="63" t="s">
        <v>334</v>
      </c>
    </row>
    <row r="134" spans="1:13" s="57" customFormat="1" ht="18.75" customHeight="1" thickBot="1">
      <c r="A134" s="926" t="s">
        <v>335</v>
      </c>
      <c r="B134" s="927"/>
      <c r="C134" s="927"/>
      <c r="D134" s="927"/>
      <c r="E134" s="927"/>
      <c r="F134" s="927"/>
      <c r="G134" s="927"/>
      <c r="H134" s="927"/>
      <c r="I134" s="927"/>
      <c r="J134" s="927"/>
      <c r="K134" s="927"/>
      <c r="L134" s="927"/>
      <c r="M134" s="928"/>
    </row>
    <row r="136" spans="1:13" ht="11.25" customHeight="1">
      <c r="A136" s="923" t="s">
        <v>158</v>
      </c>
      <c r="B136" s="924"/>
      <c r="C136" s="907" t="s">
        <v>99</v>
      </c>
      <c r="D136" s="907" t="s">
        <v>100</v>
      </c>
      <c r="E136" s="909" t="s">
        <v>101</v>
      </c>
      <c r="F136" s="929"/>
      <c r="G136" s="910"/>
      <c r="H136" s="6" t="s">
        <v>159</v>
      </c>
      <c r="I136" s="909" t="s">
        <v>103</v>
      </c>
      <c r="J136" s="929"/>
      <c r="K136" s="910"/>
      <c r="L136" s="71" t="s">
        <v>159</v>
      </c>
      <c r="M136" s="930" t="s">
        <v>336</v>
      </c>
    </row>
    <row r="137" spans="1:13" ht="24.75" customHeight="1">
      <c r="A137" s="923"/>
      <c r="B137" s="924"/>
      <c r="C137" s="908"/>
      <c r="D137" s="908"/>
      <c r="E137" s="6" t="s">
        <v>10</v>
      </c>
      <c r="F137" s="6" t="str">
        <f>F9</f>
        <v>JAN a DEZ  / 2020</v>
      </c>
      <c r="G137" s="6" t="s">
        <v>11</v>
      </c>
      <c r="H137" s="119"/>
      <c r="I137" s="6" t="s">
        <v>10</v>
      </c>
      <c r="J137" s="6" t="str">
        <f>J9</f>
        <v>JAN a DEZ  / 2020</v>
      </c>
      <c r="K137" s="6" t="s">
        <v>11</v>
      </c>
      <c r="L137" s="72"/>
      <c r="M137" s="931"/>
    </row>
    <row r="138" spans="1:13" ht="16.5">
      <c r="A138" s="923"/>
      <c r="B138" s="924"/>
      <c r="C138" s="925"/>
      <c r="D138" s="7" t="s">
        <v>12</v>
      </c>
      <c r="E138" s="7"/>
      <c r="F138" s="7" t="s">
        <v>13</v>
      </c>
      <c r="G138" s="120" t="s">
        <v>161</v>
      </c>
      <c r="H138" s="7" t="s">
        <v>162</v>
      </c>
      <c r="I138" s="7"/>
      <c r="J138" s="7" t="s">
        <v>108</v>
      </c>
      <c r="K138" s="120" t="s">
        <v>163</v>
      </c>
      <c r="L138" s="8" t="s">
        <v>164</v>
      </c>
      <c r="M138" s="8" t="s">
        <v>110</v>
      </c>
    </row>
    <row r="139" spans="1:13" ht="12">
      <c r="A139" s="172"/>
      <c r="B139" s="121" t="s">
        <v>337</v>
      </c>
      <c r="C139" s="75">
        <v>917000000</v>
      </c>
      <c r="D139" s="75">
        <v>887222010.80000007</v>
      </c>
      <c r="E139" s="75">
        <v>210874015.75</v>
      </c>
      <c r="F139" s="75">
        <v>853711901.04999995</v>
      </c>
      <c r="G139" s="122">
        <f>F139/$F$246</f>
        <v>1</v>
      </c>
      <c r="H139" s="75">
        <f>D139-F139</f>
        <v>33510109.750000119</v>
      </c>
      <c r="I139" s="75">
        <v>272747764.13999999</v>
      </c>
      <c r="J139" s="75">
        <v>851885140.45000005</v>
      </c>
      <c r="K139" s="122">
        <f>J139/$J$246</f>
        <v>1</v>
      </c>
      <c r="L139" s="173">
        <f>D139-J139</f>
        <v>35336870.350000024</v>
      </c>
      <c r="M139" s="173">
        <v>1826760.5999999046</v>
      </c>
    </row>
    <row r="140" spans="1:13">
      <c r="A140" s="67"/>
      <c r="B140" s="174"/>
      <c r="C140" s="174"/>
      <c r="D140" s="174"/>
      <c r="E140" s="174"/>
      <c r="F140" s="174"/>
      <c r="G140" s="135"/>
      <c r="H140" s="174"/>
      <c r="I140" s="174"/>
      <c r="J140" s="174"/>
      <c r="K140" s="135"/>
      <c r="L140" s="82"/>
      <c r="M140" s="82"/>
    </row>
    <row r="141" spans="1:13" s="31" customFormat="1">
      <c r="A141" s="127" t="s">
        <v>166</v>
      </c>
      <c r="B141" s="128" t="s">
        <v>167</v>
      </c>
      <c r="C141" s="124">
        <v>16120000</v>
      </c>
      <c r="D141" s="124">
        <v>15820000</v>
      </c>
      <c r="E141" s="124">
        <v>2881747.21</v>
      </c>
      <c r="F141" s="124">
        <v>14127613.789999999</v>
      </c>
      <c r="G141" s="129">
        <f t="shared" ref="G141:G204" si="8">F141/$F$246</f>
        <v>1.6548455951737491E-2</v>
      </c>
      <c r="H141" s="124">
        <f t="shared" ref="H141:H204" si="9">D141-F141</f>
        <v>1692386.2100000009</v>
      </c>
      <c r="I141" s="124">
        <v>2881747.21</v>
      </c>
      <c r="J141" s="124">
        <v>14127613.789999999</v>
      </c>
      <c r="K141" s="129">
        <f t="shared" ref="K141:K204" si="10">J141/$J$246</f>
        <v>1.6583942035351414E-2</v>
      </c>
      <c r="L141" s="79">
        <f t="shared" ref="L141:L204" si="11">D141-J141</f>
        <v>1692386.2100000009</v>
      </c>
      <c r="M141" s="79">
        <v>0</v>
      </c>
    </row>
    <row r="142" spans="1:13" ht="10.5" customHeight="1">
      <c r="A142" s="132" t="s">
        <v>168</v>
      </c>
      <c r="B142" s="133" t="s">
        <v>169</v>
      </c>
      <c r="C142" s="134">
        <v>16120000</v>
      </c>
      <c r="D142" s="134">
        <v>15820000</v>
      </c>
      <c r="E142" s="134">
        <v>2881747.21</v>
      </c>
      <c r="F142" s="134">
        <v>14127613.789999999</v>
      </c>
      <c r="G142" s="135">
        <f t="shared" si="8"/>
        <v>1.6548455951737491E-2</v>
      </c>
      <c r="H142" s="134">
        <f t="shared" si="9"/>
        <v>1692386.2100000009</v>
      </c>
      <c r="I142" s="134">
        <v>2881747.21</v>
      </c>
      <c r="J142" s="134">
        <v>14127613.789999999</v>
      </c>
      <c r="K142" s="135">
        <f t="shared" si="10"/>
        <v>1.6583942035351414E-2</v>
      </c>
      <c r="L142" s="82">
        <f t="shared" si="11"/>
        <v>1692386.2100000009</v>
      </c>
      <c r="M142" s="82">
        <v>0</v>
      </c>
    </row>
    <row r="143" spans="1:13" s="31" customFormat="1">
      <c r="A143" s="138">
        <v>3</v>
      </c>
      <c r="B143" s="128" t="s">
        <v>170</v>
      </c>
      <c r="C143" s="124">
        <v>9407000</v>
      </c>
      <c r="D143" s="124">
        <v>9407000</v>
      </c>
      <c r="E143" s="124">
        <v>4208763.88</v>
      </c>
      <c r="F143" s="124">
        <v>9120566.7599999998</v>
      </c>
      <c r="G143" s="129">
        <f t="shared" si="8"/>
        <v>1.0683424641008757E-2</v>
      </c>
      <c r="H143" s="124">
        <f t="shared" si="9"/>
        <v>286433.24000000022</v>
      </c>
      <c r="I143" s="124">
        <v>4216606.63</v>
      </c>
      <c r="J143" s="124">
        <v>9114351.1999999993</v>
      </c>
      <c r="K143" s="129">
        <f t="shared" si="10"/>
        <v>1.069903766038862E-2</v>
      </c>
      <c r="L143" s="79">
        <f t="shared" si="11"/>
        <v>292648.80000000075</v>
      </c>
      <c r="M143" s="79">
        <v>6215.5600000005215</v>
      </c>
    </row>
    <row r="144" spans="1:13">
      <c r="A144" s="139">
        <v>3062</v>
      </c>
      <c r="B144" s="133" t="s">
        <v>171</v>
      </c>
      <c r="C144" s="134">
        <v>162000</v>
      </c>
      <c r="D144" s="134">
        <v>162000</v>
      </c>
      <c r="E144" s="134">
        <v>18360</v>
      </c>
      <c r="F144" s="134">
        <v>130968</v>
      </c>
      <c r="G144" s="135">
        <f t="shared" si="8"/>
        <v>1.5341006707171289E-4</v>
      </c>
      <c r="H144" s="134">
        <f t="shared" si="9"/>
        <v>31032</v>
      </c>
      <c r="I144" s="134">
        <v>26202.75</v>
      </c>
      <c r="J144" s="134">
        <v>124752.44</v>
      </c>
      <c r="K144" s="135">
        <f t="shared" si="10"/>
        <v>1.4644279384202046E-4</v>
      </c>
      <c r="L144" s="82">
        <f t="shared" si="11"/>
        <v>37247.56</v>
      </c>
      <c r="M144" s="82">
        <v>6215.5599999999977</v>
      </c>
    </row>
    <row r="145" spans="1:13" hidden="1">
      <c r="A145" s="139">
        <v>3092</v>
      </c>
      <c r="B145" s="133" t="s">
        <v>172</v>
      </c>
      <c r="C145" s="134">
        <v>0</v>
      </c>
      <c r="D145" s="134">
        <v>0</v>
      </c>
      <c r="E145" s="134">
        <v>0</v>
      </c>
      <c r="F145" s="134">
        <v>0</v>
      </c>
      <c r="G145" s="135">
        <f t="shared" si="8"/>
        <v>0</v>
      </c>
      <c r="H145" s="134">
        <f t="shared" si="9"/>
        <v>0</v>
      </c>
      <c r="I145" s="134">
        <v>0</v>
      </c>
      <c r="J145" s="134">
        <v>0</v>
      </c>
      <c r="K145" s="135">
        <f t="shared" si="10"/>
        <v>0</v>
      </c>
      <c r="L145" s="82">
        <f t="shared" si="11"/>
        <v>0</v>
      </c>
      <c r="M145" s="82">
        <v>0</v>
      </c>
    </row>
    <row r="146" spans="1:13">
      <c r="A146" s="139">
        <v>3122</v>
      </c>
      <c r="B146" s="133" t="s">
        <v>173</v>
      </c>
      <c r="C146" s="134">
        <v>9245000</v>
      </c>
      <c r="D146" s="134">
        <v>9245000</v>
      </c>
      <c r="E146" s="134">
        <v>4190403.88</v>
      </c>
      <c r="F146" s="134">
        <v>8989598.7599999998</v>
      </c>
      <c r="G146" s="135">
        <f t="shared" si="8"/>
        <v>1.0530014573937044E-2</v>
      </c>
      <c r="H146" s="134">
        <f t="shared" si="9"/>
        <v>255401.24000000022</v>
      </c>
      <c r="I146" s="134">
        <v>4190403.88</v>
      </c>
      <c r="J146" s="134">
        <v>8989598.7599999998</v>
      </c>
      <c r="K146" s="135">
        <f t="shared" si="10"/>
        <v>1.05525948665466E-2</v>
      </c>
      <c r="L146" s="82">
        <f t="shared" si="11"/>
        <v>255401.24000000022</v>
      </c>
      <c r="M146" s="82">
        <v>0</v>
      </c>
    </row>
    <row r="147" spans="1:13" s="31" customFormat="1">
      <c r="A147" s="127" t="s">
        <v>174</v>
      </c>
      <c r="B147" s="128" t="s">
        <v>175</v>
      </c>
      <c r="C147" s="124">
        <v>73580000</v>
      </c>
      <c r="D147" s="124">
        <v>84985898.909999996</v>
      </c>
      <c r="E147" s="124">
        <v>17687901.610000003</v>
      </c>
      <c r="F147" s="124">
        <v>72165926.140000001</v>
      </c>
      <c r="G147" s="129">
        <f t="shared" si="8"/>
        <v>8.4531943447480898E-2</v>
      </c>
      <c r="H147" s="124">
        <f t="shared" si="9"/>
        <v>12819972.769999996</v>
      </c>
      <c r="I147" s="124">
        <v>19844460.149999999</v>
      </c>
      <c r="J147" s="124">
        <v>71991081.060000002</v>
      </c>
      <c r="K147" s="129">
        <f t="shared" si="10"/>
        <v>8.4507966674910437E-2</v>
      </c>
      <c r="L147" s="79">
        <f t="shared" si="11"/>
        <v>12994817.849999994</v>
      </c>
      <c r="M147" s="79">
        <v>174845.07999999821</v>
      </c>
    </row>
    <row r="148" spans="1:13" hidden="1">
      <c r="A148" s="132" t="s">
        <v>176</v>
      </c>
      <c r="B148" s="133" t="s">
        <v>177</v>
      </c>
      <c r="C148" s="134">
        <v>0</v>
      </c>
      <c r="D148" s="134">
        <v>0</v>
      </c>
      <c r="E148" s="134">
        <v>0</v>
      </c>
      <c r="F148" s="134">
        <v>0</v>
      </c>
      <c r="G148" s="135">
        <f t="shared" si="8"/>
        <v>0</v>
      </c>
      <c r="H148" s="134">
        <f t="shared" si="9"/>
        <v>0</v>
      </c>
      <c r="I148" s="134">
        <v>0</v>
      </c>
      <c r="J148" s="134">
        <v>0</v>
      </c>
      <c r="K148" s="135">
        <f t="shared" si="10"/>
        <v>0</v>
      </c>
      <c r="L148" s="82">
        <f t="shared" si="11"/>
        <v>0</v>
      </c>
      <c r="M148" s="82">
        <v>0</v>
      </c>
    </row>
    <row r="149" spans="1:13">
      <c r="A149" s="132" t="s">
        <v>178</v>
      </c>
      <c r="B149" s="133" t="s">
        <v>173</v>
      </c>
      <c r="C149" s="134">
        <v>73142000</v>
      </c>
      <c r="D149" s="134">
        <v>84547898.909999996</v>
      </c>
      <c r="E149" s="134">
        <v>17494799.750000004</v>
      </c>
      <c r="F149" s="134">
        <v>71760941.760000005</v>
      </c>
      <c r="G149" s="135">
        <f t="shared" si="8"/>
        <v>8.4057562828560278E-2</v>
      </c>
      <c r="H149" s="134">
        <f t="shared" si="9"/>
        <v>12786957.149999991</v>
      </c>
      <c r="I149" s="134">
        <v>19651358.289999999</v>
      </c>
      <c r="J149" s="134">
        <v>71586096.680000007</v>
      </c>
      <c r="K149" s="135">
        <f t="shared" si="10"/>
        <v>8.4032568806383157E-2</v>
      </c>
      <c r="L149" s="82">
        <f t="shared" si="11"/>
        <v>12961802.229999989</v>
      </c>
      <c r="M149" s="82">
        <v>174845.07999999821</v>
      </c>
    </row>
    <row r="150" spans="1:13" hidden="1">
      <c r="A150" s="132" t="s">
        <v>179</v>
      </c>
      <c r="B150" s="133" t="s">
        <v>180</v>
      </c>
      <c r="C150" s="134">
        <v>0</v>
      </c>
      <c r="D150" s="134">
        <v>0</v>
      </c>
      <c r="E150" s="134">
        <v>0</v>
      </c>
      <c r="F150" s="134">
        <v>0</v>
      </c>
      <c r="G150" s="135">
        <f t="shared" si="8"/>
        <v>0</v>
      </c>
      <c r="H150" s="134">
        <f t="shared" si="9"/>
        <v>0</v>
      </c>
      <c r="I150" s="134">
        <v>0</v>
      </c>
      <c r="J150" s="134">
        <v>0</v>
      </c>
      <c r="K150" s="135">
        <f t="shared" si="10"/>
        <v>0</v>
      </c>
      <c r="L150" s="82">
        <f t="shared" si="11"/>
        <v>0</v>
      </c>
      <c r="M150" s="82">
        <v>0</v>
      </c>
    </row>
    <row r="151" spans="1:13" hidden="1">
      <c r="A151" s="132" t="s">
        <v>181</v>
      </c>
      <c r="B151" s="133" t="s">
        <v>182</v>
      </c>
      <c r="C151" s="134">
        <v>0</v>
      </c>
      <c r="D151" s="134">
        <v>0</v>
      </c>
      <c r="E151" s="134">
        <v>0</v>
      </c>
      <c r="F151" s="134">
        <v>0</v>
      </c>
      <c r="G151" s="135">
        <f t="shared" si="8"/>
        <v>0</v>
      </c>
      <c r="H151" s="134">
        <f t="shared" si="9"/>
        <v>0</v>
      </c>
      <c r="I151" s="134">
        <v>0</v>
      </c>
      <c r="J151" s="134">
        <v>0</v>
      </c>
      <c r="K151" s="135">
        <f t="shared" si="10"/>
        <v>0</v>
      </c>
      <c r="L151" s="82">
        <f t="shared" si="11"/>
        <v>0</v>
      </c>
      <c r="M151" s="82">
        <v>0</v>
      </c>
    </row>
    <row r="152" spans="1:13" hidden="1">
      <c r="A152" s="132" t="s">
        <v>183</v>
      </c>
      <c r="B152" s="133" t="s">
        <v>184</v>
      </c>
      <c r="C152" s="134">
        <v>0</v>
      </c>
      <c r="D152" s="134">
        <v>0</v>
      </c>
      <c r="E152" s="134">
        <v>0</v>
      </c>
      <c r="F152" s="134">
        <v>0</v>
      </c>
      <c r="G152" s="135">
        <f t="shared" si="8"/>
        <v>0</v>
      </c>
      <c r="H152" s="134">
        <f t="shared" si="9"/>
        <v>0</v>
      </c>
      <c r="I152" s="134">
        <v>0</v>
      </c>
      <c r="J152" s="134">
        <v>0</v>
      </c>
      <c r="K152" s="135">
        <f t="shared" si="10"/>
        <v>0</v>
      </c>
      <c r="L152" s="82">
        <f t="shared" si="11"/>
        <v>0</v>
      </c>
      <c r="M152" s="82">
        <v>0</v>
      </c>
    </row>
    <row r="153" spans="1:13">
      <c r="A153" s="132" t="s">
        <v>185</v>
      </c>
      <c r="B153" s="133" t="s">
        <v>186</v>
      </c>
      <c r="C153" s="134">
        <v>433000</v>
      </c>
      <c r="D153" s="134">
        <v>433000</v>
      </c>
      <c r="E153" s="134">
        <v>193101.86000000002</v>
      </c>
      <c r="F153" s="134">
        <v>404984.38</v>
      </c>
      <c r="G153" s="135">
        <f t="shared" si="8"/>
        <v>4.7438061892062227E-4</v>
      </c>
      <c r="H153" s="134">
        <f t="shared" si="9"/>
        <v>28015.619999999995</v>
      </c>
      <c r="I153" s="134">
        <v>193101.86000000002</v>
      </c>
      <c r="J153" s="134">
        <v>404984.38</v>
      </c>
      <c r="K153" s="135">
        <f t="shared" si="10"/>
        <v>4.7539786852728873E-4</v>
      </c>
      <c r="L153" s="82">
        <f t="shared" si="11"/>
        <v>28015.619999999995</v>
      </c>
      <c r="M153" s="82">
        <v>0</v>
      </c>
    </row>
    <row r="154" spans="1:13" hidden="1">
      <c r="A154" s="132" t="s">
        <v>187</v>
      </c>
      <c r="B154" s="133" t="s">
        <v>188</v>
      </c>
      <c r="C154" s="134">
        <v>0</v>
      </c>
      <c r="D154" s="134">
        <v>0</v>
      </c>
      <c r="E154" s="134">
        <v>0</v>
      </c>
      <c r="F154" s="134">
        <v>0</v>
      </c>
      <c r="G154" s="135">
        <f t="shared" si="8"/>
        <v>0</v>
      </c>
      <c r="H154" s="134">
        <f t="shared" si="9"/>
        <v>0</v>
      </c>
      <c r="I154" s="134">
        <v>0</v>
      </c>
      <c r="J154" s="134">
        <v>0</v>
      </c>
      <c r="K154" s="135">
        <f t="shared" si="10"/>
        <v>0</v>
      </c>
      <c r="L154" s="82">
        <f t="shared" si="11"/>
        <v>0</v>
      </c>
      <c r="M154" s="82">
        <v>0</v>
      </c>
    </row>
    <row r="155" spans="1:13">
      <c r="A155" s="132" t="s">
        <v>189</v>
      </c>
      <c r="B155" s="133" t="s">
        <v>190</v>
      </c>
      <c r="C155" s="134">
        <v>5000</v>
      </c>
      <c r="D155" s="134">
        <v>5000</v>
      </c>
      <c r="E155" s="134">
        <v>0</v>
      </c>
      <c r="F155" s="134">
        <v>0</v>
      </c>
      <c r="G155" s="135">
        <f t="shared" si="8"/>
        <v>0</v>
      </c>
      <c r="H155" s="134">
        <f t="shared" si="9"/>
        <v>5000</v>
      </c>
      <c r="I155" s="134">
        <v>0</v>
      </c>
      <c r="J155" s="134">
        <v>0</v>
      </c>
      <c r="K155" s="135">
        <f t="shared" si="10"/>
        <v>0</v>
      </c>
      <c r="L155" s="82">
        <f t="shared" si="11"/>
        <v>5000</v>
      </c>
      <c r="M155" s="82">
        <v>0</v>
      </c>
    </row>
    <row r="156" spans="1:13" hidden="1">
      <c r="A156" s="132" t="s">
        <v>191</v>
      </c>
      <c r="B156" s="133" t="s">
        <v>192</v>
      </c>
      <c r="C156" s="134">
        <v>0</v>
      </c>
      <c r="D156" s="134">
        <v>0</v>
      </c>
      <c r="E156" s="134">
        <v>0</v>
      </c>
      <c r="F156" s="134">
        <v>0</v>
      </c>
      <c r="G156" s="135">
        <f t="shared" si="8"/>
        <v>0</v>
      </c>
      <c r="H156" s="134">
        <f t="shared" si="9"/>
        <v>0</v>
      </c>
      <c r="I156" s="134">
        <v>0</v>
      </c>
      <c r="J156" s="134">
        <v>0</v>
      </c>
      <c r="K156" s="135">
        <f t="shared" si="10"/>
        <v>0</v>
      </c>
      <c r="L156" s="82">
        <f t="shared" si="11"/>
        <v>0</v>
      </c>
      <c r="M156" s="82">
        <v>0</v>
      </c>
    </row>
    <row r="157" spans="1:13" hidden="1">
      <c r="A157" s="175">
        <v>4331</v>
      </c>
      <c r="B157" s="133" t="s">
        <v>222</v>
      </c>
      <c r="C157" s="134">
        <v>0</v>
      </c>
      <c r="D157" s="134">
        <v>0</v>
      </c>
      <c r="E157" s="134">
        <v>0</v>
      </c>
      <c r="F157" s="134">
        <v>0</v>
      </c>
      <c r="G157" s="135">
        <f t="shared" si="8"/>
        <v>0</v>
      </c>
      <c r="H157" s="134">
        <f t="shared" si="9"/>
        <v>0</v>
      </c>
      <c r="I157" s="134">
        <v>0</v>
      </c>
      <c r="J157" s="134">
        <v>0</v>
      </c>
      <c r="K157" s="135">
        <f t="shared" si="10"/>
        <v>0</v>
      </c>
      <c r="L157" s="82">
        <f t="shared" si="11"/>
        <v>0</v>
      </c>
      <c r="M157" s="82">
        <v>0</v>
      </c>
    </row>
    <row r="158" spans="1:13" s="31" customFormat="1" hidden="1">
      <c r="A158" s="127" t="s">
        <v>195</v>
      </c>
      <c r="B158" s="128" t="s">
        <v>196</v>
      </c>
      <c r="C158" s="124">
        <v>0</v>
      </c>
      <c r="D158" s="124">
        <v>0</v>
      </c>
      <c r="E158" s="124">
        <v>0</v>
      </c>
      <c r="F158" s="124">
        <v>0</v>
      </c>
      <c r="G158" s="129">
        <f t="shared" si="8"/>
        <v>0</v>
      </c>
      <c r="H158" s="124">
        <f t="shared" si="9"/>
        <v>0</v>
      </c>
      <c r="I158" s="124">
        <v>0</v>
      </c>
      <c r="J158" s="124">
        <v>0</v>
      </c>
      <c r="K158" s="129">
        <f t="shared" si="10"/>
        <v>0</v>
      </c>
      <c r="L158" s="79">
        <f t="shared" si="11"/>
        <v>0</v>
      </c>
      <c r="M158" s="79">
        <v>0</v>
      </c>
    </row>
    <row r="159" spans="1:13" hidden="1">
      <c r="A159" s="132" t="s">
        <v>197</v>
      </c>
      <c r="B159" s="133" t="s">
        <v>198</v>
      </c>
      <c r="C159" s="134">
        <v>0</v>
      </c>
      <c r="D159" s="134">
        <v>0</v>
      </c>
      <c r="E159" s="134">
        <v>0</v>
      </c>
      <c r="F159" s="134">
        <v>0</v>
      </c>
      <c r="G159" s="135">
        <f t="shared" si="8"/>
        <v>0</v>
      </c>
      <c r="H159" s="134">
        <f t="shared" si="9"/>
        <v>0</v>
      </c>
      <c r="I159" s="134">
        <v>0</v>
      </c>
      <c r="J159" s="134">
        <v>0</v>
      </c>
      <c r="K159" s="135">
        <f t="shared" si="10"/>
        <v>0</v>
      </c>
      <c r="L159" s="82">
        <f t="shared" si="11"/>
        <v>0</v>
      </c>
      <c r="M159" s="82">
        <v>0</v>
      </c>
    </row>
    <row r="160" spans="1:13" s="31" customFormat="1">
      <c r="A160" s="127" t="s">
        <v>199</v>
      </c>
      <c r="B160" s="128" t="s">
        <v>200</v>
      </c>
      <c r="C160" s="124">
        <v>24696000</v>
      </c>
      <c r="D160" s="124">
        <v>24971000</v>
      </c>
      <c r="E160" s="124">
        <v>11704336.630000001</v>
      </c>
      <c r="F160" s="124">
        <v>24939594.75</v>
      </c>
      <c r="G160" s="129">
        <f t="shared" si="8"/>
        <v>2.9213127659724804E-2</v>
      </c>
      <c r="H160" s="124">
        <f t="shared" si="9"/>
        <v>31405.25</v>
      </c>
      <c r="I160" s="124">
        <v>11704704.430000002</v>
      </c>
      <c r="J160" s="124">
        <v>24937962.550000001</v>
      </c>
      <c r="K160" s="129">
        <f t="shared" si="10"/>
        <v>2.9273855553844694E-2</v>
      </c>
      <c r="L160" s="79">
        <f t="shared" si="11"/>
        <v>33037.449999999255</v>
      </c>
      <c r="M160" s="79">
        <v>1632.1999999992549</v>
      </c>
    </row>
    <row r="161" spans="1:13">
      <c r="A161" s="132" t="s">
        <v>201</v>
      </c>
      <c r="B161" s="133" t="s">
        <v>173</v>
      </c>
      <c r="C161" s="134">
        <v>24696000</v>
      </c>
      <c r="D161" s="134">
        <v>24971000</v>
      </c>
      <c r="E161" s="134">
        <v>11704336.630000001</v>
      </c>
      <c r="F161" s="134">
        <v>24939594.75</v>
      </c>
      <c r="G161" s="135">
        <f t="shared" si="8"/>
        <v>2.9213127659724804E-2</v>
      </c>
      <c r="H161" s="134">
        <f t="shared" si="9"/>
        <v>31405.25</v>
      </c>
      <c r="I161" s="134">
        <v>11704704.430000002</v>
      </c>
      <c r="J161" s="134">
        <v>24937962.550000001</v>
      </c>
      <c r="K161" s="135">
        <f t="shared" si="10"/>
        <v>2.9273855553844694E-2</v>
      </c>
      <c r="L161" s="82">
        <f t="shared" si="11"/>
        <v>33037.449999999255</v>
      </c>
      <c r="M161" s="82">
        <v>1632.1999999992549</v>
      </c>
    </row>
    <row r="162" spans="1:13" hidden="1">
      <c r="A162" s="132" t="s">
        <v>202</v>
      </c>
      <c r="B162" s="133" t="s">
        <v>203</v>
      </c>
      <c r="C162" s="134">
        <v>0</v>
      </c>
      <c r="D162" s="134">
        <v>0</v>
      </c>
      <c r="E162" s="134">
        <v>0</v>
      </c>
      <c r="F162" s="134">
        <v>0</v>
      </c>
      <c r="G162" s="135">
        <f t="shared" si="8"/>
        <v>0</v>
      </c>
      <c r="H162" s="134">
        <f t="shared" si="9"/>
        <v>0</v>
      </c>
      <c r="I162" s="134">
        <v>0</v>
      </c>
      <c r="J162" s="134">
        <v>0</v>
      </c>
      <c r="K162" s="135">
        <f t="shared" si="10"/>
        <v>0</v>
      </c>
      <c r="L162" s="82">
        <f t="shared" si="11"/>
        <v>0</v>
      </c>
      <c r="M162" s="82">
        <v>0</v>
      </c>
    </row>
    <row r="163" spans="1:13" hidden="1">
      <c r="A163" s="132" t="s">
        <v>204</v>
      </c>
      <c r="B163" s="133" t="s">
        <v>205</v>
      </c>
      <c r="C163" s="134">
        <v>0</v>
      </c>
      <c r="D163" s="134">
        <v>0</v>
      </c>
      <c r="E163" s="134">
        <v>0</v>
      </c>
      <c r="F163" s="134">
        <v>0</v>
      </c>
      <c r="G163" s="135">
        <f t="shared" si="8"/>
        <v>0</v>
      </c>
      <c r="H163" s="134">
        <f t="shared" si="9"/>
        <v>0</v>
      </c>
      <c r="I163" s="134">
        <v>0</v>
      </c>
      <c r="J163" s="134">
        <v>0</v>
      </c>
      <c r="K163" s="135">
        <f t="shared" si="10"/>
        <v>0</v>
      </c>
      <c r="L163" s="82">
        <f t="shared" si="11"/>
        <v>0</v>
      </c>
      <c r="M163" s="82">
        <v>0</v>
      </c>
    </row>
    <row r="164" spans="1:13" hidden="1">
      <c r="A164" s="132" t="s">
        <v>206</v>
      </c>
      <c r="B164" s="133" t="s">
        <v>207</v>
      </c>
      <c r="C164" s="134">
        <v>0</v>
      </c>
      <c r="D164" s="134">
        <v>0</v>
      </c>
      <c r="E164" s="134">
        <v>0</v>
      </c>
      <c r="F164" s="134">
        <v>0</v>
      </c>
      <c r="G164" s="135">
        <f t="shared" si="8"/>
        <v>0</v>
      </c>
      <c r="H164" s="134">
        <f t="shared" si="9"/>
        <v>0</v>
      </c>
      <c r="I164" s="134">
        <v>0</v>
      </c>
      <c r="J164" s="134">
        <v>0</v>
      </c>
      <c r="K164" s="135">
        <f t="shared" si="10"/>
        <v>0</v>
      </c>
      <c r="L164" s="82">
        <f t="shared" si="11"/>
        <v>0</v>
      </c>
      <c r="M164" s="82">
        <v>0</v>
      </c>
    </row>
    <row r="165" spans="1:13" ht="12.75" hidden="1" customHeight="1">
      <c r="A165" s="132" t="s">
        <v>209</v>
      </c>
      <c r="B165" s="133" t="s">
        <v>210</v>
      </c>
      <c r="C165" s="134">
        <v>0</v>
      </c>
      <c r="D165" s="134">
        <v>0</v>
      </c>
      <c r="E165" s="134">
        <v>0</v>
      </c>
      <c r="F165" s="134">
        <v>0</v>
      </c>
      <c r="G165" s="135">
        <f t="shared" si="8"/>
        <v>0</v>
      </c>
      <c r="H165" s="134">
        <f t="shared" si="9"/>
        <v>0</v>
      </c>
      <c r="I165" s="134">
        <v>0</v>
      </c>
      <c r="J165" s="134">
        <v>0</v>
      </c>
      <c r="K165" s="135">
        <f t="shared" si="10"/>
        <v>0</v>
      </c>
      <c r="L165" s="82">
        <f t="shared" si="11"/>
        <v>0</v>
      </c>
      <c r="M165" s="82">
        <v>0</v>
      </c>
    </row>
    <row r="166" spans="1:13" s="31" customFormat="1">
      <c r="A166" s="127" t="s">
        <v>211</v>
      </c>
      <c r="B166" s="128" t="s">
        <v>212</v>
      </c>
      <c r="C166" s="124">
        <v>18545000</v>
      </c>
      <c r="D166" s="124">
        <v>16589032.460000001</v>
      </c>
      <c r="E166" s="124">
        <v>6728501.9800000004</v>
      </c>
      <c r="F166" s="124">
        <v>15508695.750000002</v>
      </c>
      <c r="G166" s="129">
        <f t="shared" si="8"/>
        <v>1.8166193690079172E-2</v>
      </c>
      <c r="H166" s="124">
        <f t="shared" si="9"/>
        <v>1080336.709999999</v>
      </c>
      <c r="I166" s="124">
        <v>6844204.9600000009</v>
      </c>
      <c r="J166" s="124">
        <v>14917694.920000002</v>
      </c>
      <c r="K166" s="129">
        <f t="shared" si="10"/>
        <v>1.7511392336436195E-2</v>
      </c>
      <c r="L166" s="79">
        <f t="shared" si="11"/>
        <v>1671337.5399999991</v>
      </c>
      <c r="M166" s="79">
        <v>591000.83000000007</v>
      </c>
    </row>
    <row r="167" spans="1:13">
      <c r="A167" s="132" t="s">
        <v>213</v>
      </c>
      <c r="B167" s="133" t="s">
        <v>173</v>
      </c>
      <c r="C167" s="134">
        <v>503000</v>
      </c>
      <c r="D167" s="134">
        <v>503000</v>
      </c>
      <c r="E167" s="134">
        <v>0</v>
      </c>
      <c r="F167" s="134">
        <v>411144</v>
      </c>
      <c r="G167" s="135">
        <f t="shared" si="8"/>
        <v>4.8159572274244334E-4</v>
      </c>
      <c r="H167" s="134">
        <f t="shared" si="9"/>
        <v>91856</v>
      </c>
      <c r="I167" s="134">
        <v>56617.979999999996</v>
      </c>
      <c r="J167" s="134">
        <v>231956.16999999998</v>
      </c>
      <c r="K167" s="135">
        <f t="shared" si="10"/>
        <v>2.722857331182833E-4</v>
      </c>
      <c r="L167" s="82">
        <f t="shared" si="11"/>
        <v>271043.83</v>
      </c>
      <c r="M167" s="82">
        <v>179187.83000000002</v>
      </c>
    </row>
    <row r="168" spans="1:13" ht="12.75" hidden="1" customHeight="1">
      <c r="A168" s="132" t="s">
        <v>214</v>
      </c>
      <c r="B168" s="133" t="s">
        <v>192</v>
      </c>
      <c r="C168" s="134">
        <v>0</v>
      </c>
      <c r="D168" s="134">
        <v>0</v>
      </c>
      <c r="E168" s="134">
        <v>0</v>
      </c>
      <c r="F168" s="134">
        <v>0</v>
      </c>
      <c r="G168" s="135">
        <f t="shared" si="8"/>
        <v>0</v>
      </c>
      <c r="H168" s="134">
        <f t="shared" si="9"/>
        <v>0</v>
      </c>
      <c r="I168" s="134">
        <v>0</v>
      </c>
      <c r="J168" s="134">
        <v>0</v>
      </c>
      <c r="K168" s="135">
        <f t="shared" si="10"/>
        <v>0</v>
      </c>
      <c r="L168" s="82">
        <f t="shared" si="11"/>
        <v>0</v>
      </c>
      <c r="M168" s="82">
        <v>0</v>
      </c>
    </row>
    <row r="169" spans="1:13" hidden="1">
      <c r="A169" s="132" t="s">
        <v>215</v>
      </c>
      <c r="B169" s="133" t="s">
        <v>216</v>
      </c>
      <c r="C169" s="134">
        <v>20000</v>
      </c>
      <c r="D169" s="134">
        <v>20000</v>
      </c>
      <c r="E169" s="134">
        <v>0</v>
      </c>
      <c r="F169" s="134">
        <v>0</v>
      </c>
      <c r="G169" s="135">
        <f t="shared" si="8"/>
        <v>0</v>
      </c>
      <c r="H169" s="134">
        <f t="shared" si="9"/>
        <v>20000</v>
      </c>
      <c r="I169" s="134">
        <v>0</v>
      </c>
      <c r="J169" s="134">
        <v>0</v>
      </c>
      <c r="K169" s="135">
        <f t="shared" si="10"/>
        <v>0</v>
      </c>
      <c r="L169" s="82">
        <f t="shared" si="11"/>
        <v>20000</v>
      </c>
      <c r="M169" s="82">
        <v>0</v>
      </c>
    </row>
    <row r="170" spans="1:13" hidden="1">
      <c r="A170" s="132" t="s">
        <v>217</v>
      </c>
      <c r="B170" s="133" t="s">
        <v>218</v>
      </c>
      <c r="C170" s="134">
        <v>10000</v>
      </c>
      <c r="D170" s="134">
        <v>10000</v>
      </c>
      <c r="E170" s="134">
        <v>0</v>
      </c>
      <c r="F170" s="134">
        <v>0</v>
      </c>
      <c r="G170" s="135">
        <f t="shared" si="8"/>
        <v>0</v>
      </c>
      <c r="H170" s="134">
        <f t="shared" si="9"/>
        <v>10000</v>
      </c>
      <c r="I170" s="134">
        <v>0</v>
      </c>
      <c r="J170" s="134">
        <v>0</v>
      </c>
      <c r="K170" s="135">
        <f t="shared" si="10"/>
        <v>0</v>
      </c>
      <c r="L170" s="82">
        <f t="shared" si="11"/>
        <v>10000</v>
      </c>
      <c r="M170" s="82">
        <v>0</v>
      </c>
    </row>
    <row r="171" spans="1:13">
      <c r="A171" s="132" t="s">
        <v>219</v>
      </c>
      <c r="B171" s="133" t="s">
        <v>194</v>
      </c>
      <c r="C171" s="134">
        <v>742000</v>
      </c>
      <c r="D171" s="134">
        <v>1252700</v>
      </c>
      <c r="E171" s="134">
        <v>42521.13</v>
      </c>
      <c r="F171" s="134">
        <v>551927.38</v>
      </c>
      <c r="G171" s="135">
        <f t="shared" si="8"/>
        <v>6.4650308765893012E-4</v>
      </c>
      <c r="H171" s="134">
        <f t="shared" si="9"/>
        <v>700772.62</v>
      </c>
      <c r="I171" s="134">
        <v>81680.13</v>
      </c>
      <c r="J171" s="134">
        <v>247331.38</v>
      </c>
      <c r="K171" s="135">
        <f t="shared" si="10"/>
        <v>2.9033418738745647E-4</v>
      </c>
      <c r="L171" s="82">
        <f t="shared" si="11"/>
        <v>1005368.62</v>
      </c>
      <c r="M171" s="82">
        <v>304596</v>
      </c>
    </row>
    <row r="172" spans="1:13">
      <c r="A172" s="132" t="s">
        <v>220</v>
      </c>
      <c r="B172" s="133" t="s">
        <v>210</v>
      </c>
      <c r="C172" s="134">
        <v>17270000</v>
      </c>
      <c r="D172" s="134">
        <v>14803332.460000001</v>
      </c>
      <c r="E172" s="134">
        <v>6685980.8500000006</v>
      </c>
      <c r="F172" s="134">
        <v>14545624.370000001</v>
      </c>
      <c r="G172" s="135">
        <f t="shared" si="8"/>
        <v>1.7038094879677796E-2</v>
      </c>
      <c r="H172" s="134">
        <f t="shared" si="9"/>
        <v>257708.08999999985</v>
      </c>
      <c r="I172" s="134">
        <v>6705906.8500000006</v>
      </c>
      <c r="J172" s="134">
        <v>14438407.370000001</v>
      </c>
      <c r="K172" s="135">
        <f t="shared" si="10"/>
        <v>1.6948772415930454E-2</v>
      </c>
      <c r="L172" s="82">
        <f t="shared" si="11"/>
        <v>364925.08999999985</v>
      </c>
      <c r="M172" s="82">
        <v>107217</v>
      </c>
    </row>
    <row r="173" spans="1:13" hidden="1">
      <c r="A173" s="132" t="s">
        <v>221</v>
      </c>
      <c r="B173" s="133" t="s">
        <v>222</v>
      </c>
      <c r="C173" s="134">
        <v>0</v>
      </c>
      <c r="D173" s="134">
        <v>0</v>
      </c>
      <c r="E173" s="134">
        <v>0</v>
      </c>
      <c r="F173" s="134">
        <v>0</v>
      </c>
      <c r="G173" s="135">
        <f t="shared" si="8"/>
        <v>0</v>
      </c>
      <c r="H173" s="134">
        <f t="shared" si="9"/>
        <v>0</v>
      </c>
      <c r="I173" s="134">
        <v>0</v>
      </c>
      <c r="J173" s="134">
        <v>0</v>
      </c>
      <c r="K173" s="135">
        <f t="shared" si="10"/>
        <v>0</v>
      </c>
      <c r="L173" s="82">
        <f t="shared" si="11"/>
        <v>0</v>
      </c>
      <c r="M173" s="82">
        <v>0</v>
      </c>
    </row>
    <row r="174" spans="1:13" s="31" customFormat="1">
      <c r="A174" s="127" t="s">
        <v>223</v>
      </c>
      <c r="B174" s="128" t="s">
        <v>224</v>
      </c>
      <c r="C174" s="124">
        <v>346463000</v>
      </c>
      <c r="D174" s="124">
        <v>353179283.23000002</v>
      </c>
      <c r="E174" s="124">
        <v>2124094.31</v>
      </c>
      <c r="F174" s="124">
        <v>345693194.40999997</v>
      </c>
      <c r="G174" s="129">
        <f t="shared" si="8"/>
        <v>0.40492957165622728</v>
      </c>
      <c r="H174" s="124">
        <f t="shared" si="9"/>
        <v>7486088.8200000525</v>
      </c>
      <c r="I174" s="124">
        <v>57716948.720000014</v>
      </c>
      <c r="J174" s="124">
        <v>345690576.22000003</v>
      </c>
      <c r="K174" s="129">
        <f t="shared" si="10"/>
        <v>0.40579481881488427</v>
      </c>
      <c r="L174" s="79">
        <f t="shared" si="11"/>
        <v>7488707.0099999905</v>
      </c>
      <c r="M174" s="79">
        <v>2618.1899999380112</v>
      </c>
    </row>
    <row r="175" spans="1:13" hidden="1">
      <c r="A175" s="132" t="s">
        <v>225</v>
      </c>
      <c r="B175" s="133" t="s">
        <v>173</v>
      </c>
      <c r="C175" s="134">
        <v>0</v>
      </c>
      <c r="D175" s="134">
        <v>0</v>
      </c>
      <c r="E175" s="134">
        <v>0</v>
      </c>
      <c r="F175" s="134">
        <v>0</v>
      </c>
      <c r="G175" s="135">
        <f t="shared" si="8"/>
        <v>0</v>
      </c>
      <c r="H175" s="134">
        <f t="shared" si="9"/>
        <v>0</v>
      </c>
      <c r="I175" s="134">
        <v>0</v>
      </c>
      <c r="J175" s="134">
        <v>0</v>
      </c>
      <c r="K175" s="135">
        <f t="shared" si="10"/>
        <v>0</v>
      </c>
      <c r="L175" s="82">
        <f t="shared" si="11"/>
        <v>0</v>
      </c>
      <c r="M175" s="82">
        <v>0</v>
      </c>
    </row>
    <row r="176" spans="1:13">
      <c r="A176" s="132" t="s">
        <v>226</v>
      </c>
      <c r="B176" s="133" t="s">
        <v>227</v>
      </c>
      <c r="C176" s="134">
        <v>346463000</v>
      </c>
      <c r="D176" s="134">
        <v>353179283.23000002</v>
      </c>
      <c r="E176" s="134">
        <v>2124094.31</v>
      </c>
      <c r="F176" s="134">
        <v>345693194.40999997</v>
      </c>
      <c r="G176" s="135">
        <f t="shared" si="8"/>
        <v>0.40492957165622728</v>
      </c>
      <c r="H176" s="134">
        <f t="shared" si="9"/>
        <v>7486088.8200000525</v>
      </c>
      <c r="I176" s="134">
        <v>57716948.720000014</v>
      </c>
      <c r="J176" s="134">
        <v>345690576.22000003</v>
      </c>
      <c r="K176" s="135">
        <f t="shared" si="10"/>
        <v>0.40579481881488427</v>
      </c>
      <c r="L176" s="82">
        <f t="shared" si="11"/>
        <v>7488707.0099999905</v>
      </c>
      <c r="M176" s="82">
        <v>2618.1899999380112</v>
      </c>
    </row>
    <row r="177" spans="1:13" s="31" customFormat="1">
      <c r="A177" s="29">
        <v>10</v>
      </c>
      <c r="B177" s="128" t="s">
        <v>228</v>
      </c>
      <c r="C177" s="124">
        <v>119142000</v>
      </c>
      <c r="D177" s="124">
        <v>110258941.17</v>
      </c>
      <c r="E177" s="124">
        <v>49314269.959999993</v>
      </c>
      <c r="F177" s="124">
        <v>106951330.63</v>
      </c>
      <c r="G177" s="129">
        <f t="shared" si="8"/>
        <v>0.12527801299063313</v>
      </c>
      <c r="H177" s="124">
        <f t="shared" si="9"/>
        <v>3307610.5400000066</v>
      </c>
      <c r="I177" s="124">
        <v>49324503.599999994</v>
      </c>
      <c r="J177" s="124">
        <v>106936340.19999999</v>
      </c>
      <c r="K177" s="129">
        <f t="shared" si="10"/>
        <v>0.1255290591681314</v>
      </c>
      <c r="L177" s="79">
        <f t="shared" si="11"/>
        <v>3322600.9700000137</v>
      </c>
      <c r="M177" s="79">
        <v>14990.430000007153</v>
      </c>
    </row>
    <row r="178" spans="1:13">
      <c r="A178" s="132" t="s">
        <v>229</v>
      </c>
      <c r="B178" s="133" t="s">
        <v>230</v>
      </c>
      <c r="C178" s="134">
        <v>109932000</v>
      </c>
      <c r="D178" s="134">
        <v>100848941.17</v>
      </c>
      <c r="E178" s="134">
        <v>45301902.919999994</v>
      </c>
      <c r="F178" s="134">
        <v>98122304.359999999</v>
      </c>
      <c r="G178" s="135">
        <f t="shared" si="8"/>
        <v>0.1149360858614213</v>
      </c>
      <c r="H178" s="134">
        <f t="shared" si="9"/>
        <v>2726636.8100000024</v>
      </c>
      <c r="I178" s="134">
        <v>45312136.559999995</v>
      </c>
      <c r="J178" s="134">
        <v>98107313.929999992</v>
      </c>
      <c r="K178" s="135">
        <f t="shared" si="10"/>
        <v>0.11516495507619226</v>
      </c>
      <c r="L178" s="82">
        <f t="shared" si="11"/>
        <v>2741627.2400000095</v>
      </c>
      <c r="M178" s="82">
        <v>14990.430000007153</v>
      </c>
    </row>
    <row r="179" spans="1:13">
      <c r="A179" s="132" t="s">
        <v>231</v>
      </c>
      <c r="B179" s="133" t="s">
        <v>232</v>
      </c>
      <c r="C179" s="134">
        <v>5977000</v>
      </c>
      <c r="D179" s="134">
        <v>5977000</v>
      </c>
      <c r="E179" s="134">
        <v>2660393.0100000002</v>
      </c>
      <c r="F179" s="134">
        <v>5734852.5500000007</v>
      </c>
      <c r="G179" s="135">
        <f t="shared" si="8"/>
        <v>6.7175501980780324E-3</v>
      </c>
      <c r="H179" s="134">
        <f t="shared" si="9"/>
        <v>242147.44999999925</v>
      </c>
      <c r="I179" s="134">
        <v>2660393.0100000002</v>
      </c>
      <c r="J179" s="134">
        <v>5734852.5500000007</v>
      </c>
      <c r="K179" s="135">
        <f t="shared" si="10"/>
        <v>6.7319551400680851E-3</v>
      </c>
      <c r="L179" s="82">
        <f t="shared" si="11"/>
        <v>242147.44999999925</v>
      </c>
      <c r="M179" s="82">
        <v>0</v>
      </c>
    </row>
    <row r="180" spans="1:13">
      <c r="A180" s="132" t="s">
        <v>233</v>
      </c>
      <c r="B180" s="133" t="s">
        <v>234</v>
      </c>
      <c r="C180" s="134">
        <v>1345000</v>
      </c>
      <c r="D180" s="134">
        <v>1345000</v>
      </c>
      <c r="E180" s="134">
        <v>573146.01</v>
      </c>
      <c r="F180" s="134">
        <v>1246249.26</v>
      </c>
      <c r="G180" s="135">
        <f t="shared" si="8"/>
        <v>1.4598007342608312E-3</v>
      </c>
      <c r="H180" s="134">
        <f t="shared" si="9"/>
        <v>98750.739999999991</v>
      </c>
      <c r="I180" s="134">
        <v>573146.01</v>
      </c>
      <c r="J180" s="134">
        <v>1246249.26</v>
      </c>
      <c r="K180" s="135">
        <f t="shared" si="10"/>
        <v>1.4629310934355317E-3</v>
      </c>
      <c r="L180" s="82">
        <f t="shared" si="11"/>
        <v>98750.739999999991</v>
      </c>
      <c r="M180" s="82">
        <v>0</v>
      </c>
    </row>
    <row r="181" spans="1:13">
      <c r="A181" s="132" t="s">
        <v>235</v>
      </c>
      <c r="B181" s="133" t="s">
        <v>236</v>
      </c>
      <c r="C181" s="134">
        <v>1888000</v>
      </c>
      <c r="D181" s="134">
        <v>2088000</v>
      </c>
      <c r="E181" s="134">
        <v>778828.0199999999</v>
      </c>
      <c r="F181" s="134">
        <v>1847924.46</v>
      </c>
      <c r="G181" s="135">
        <f t="shared" si="8"/>
        <v>2.1645761968729672E-3</v>
      </c>
      <c r="H181" s="134">
        <f t="shared" si="9"/>
        <v>240075.54000000004</v>
      </c>
      <c r="I181" s="134">
        <v>778828.0199999999</v>
      </c>
      <c r="J181" s="134">
        <v>1847924.46</v>
      </c>
      <c r="K181" s="135">
        <f t="shared" si="10"/>
        <v>2.1692178584355303E-3</v>
      </c>
      <c r="L181" s="82">
        <f t="shared" si="11"/>
        <v>240075.54000000004</v>
      </c>
      <c r="M181" s="82">
        <v>0</v>
      </c>
    </row>
    <row r="182" spans="1:13" hidden="1">
      <c r="A182" s="132" t="s">
        <v>338</v>
      </c>
      <c r="B182" s="133" t="s">
        <v>222</v>
      </c>
      <c r="C182" s="134">
        <v>0</v>
      </c>
      <c r="D182" s="134">
        <v>0</v>
      </c>
      <c r="E182" s="134">
        <v>0</v>
      </c>
      <c r="F182" s="134">
        <v>0</v>
      </c>
      <c r="G182" s="135">
        <f t="shared" si="8"/>
        <v>0</v>
      </c>
      <c r="H182" s="134">
        <f t="shared" si="9"/>
        <v>0</v>
      </c>
      <c r="I182" s="134">
        <v>0</v>
      </c>
      <c r="J182" s="134">
        <v>0</v>
      </c>
      <c r="K182" s="135">
        <f t="shared" si="10"/>
        <v>0</v>
      </c>
      <c r="L182" s="82">
        <f t="shared" si="11"/>
        <v>0</v>
      </c>
      <c r="M182" s="82">
        <v>0</v>
      </c>
    </row>
    <row r="183" spans="1:13" s="31" customFormat="1">
      <c r="A183" s="29">
        <v>11</v>
      </c>
      <c r="B183" s="128" t="s">
        <v>238</v>
      </c>
      <c r="C183" s="124">
        <v>269000</v>
      </c>
      <c r="D183" s="124">
        <v>111000</v>
      </c>
      <c r="E183" s="124">
        <v>43063.079999999994</v>
      </c>
      <c r="F183" s="124">
        <v>89272.59</v>
      </c>
      <c r="G183" s="129">
        <f t="shared" si="8"/>
        <v>1.0456992562737098E-4</v>
      </c>
      <c r="H183" s="124">
        <f t="shared" si="9"/>
        <v>21727.410000000003</v>
      </c>
      <c r="I183" s="124">
        <v>43063.079999999994</v>
      </c>
      <c r="J183" s="124">
        <v>89272.59</v>
      </c>
      <c r="K183" s="129">
        <f t="shared" si="10"/>
        <v>1.0479416268822651E-4</v>
      </c>
      <c r="L183" s="79">
        <f t="shared" si="11"/>
        <v>21727.410000000003</v>
      </c>
      <c r="M183" s="79">
        <v>0</v>
      </c>
    </row>
    <row r="184" spans="1:13">
      <c r="A184" s="132" t="s">
        <v>239</v>
      </c>
      <c r="B184" s="133" t="s">
        <v>173</v>
      </c>
      <c r="C184" s="134">
        <v>269000</v>
      </c>
      <c r="D184" s="134">
        <v>111000</v>
      </c>
      <c r="E184" s="134">
        <v>43063.079999999994</v>
      </c>
      <c r="F184" s="134">
        <v>89272.59</v>
      </c>
      <c r="G184" s="135">
        <f t="shared" si="8"/>
        <v>1.0456992562737098E-4</v>
      </c>
      <c r="H184" s="134">
        <f t="shared" si="9"/>
        <v>21727.410000000003</v>
      </c>
      <c r="I184" s="134">
        <v>43063.079999999994</v>
      </c>
      <c r="J184" s="134">
        <v>89272.59</v>
      </c>
      <c r="K184" s="135">
        <f t="shared" si="10"/>
        <v>1.0479416268822651E-4</v>
      </c>
      <c r="L184" s="82">
        <f t="shared" si="11"/>
        <v>21727.410000000003</v>
      </c>
      <c r="M184" s="82">
        <v>0</v>
      </c>
    </row>
    <row r="185" spans="1:13" hidden="1">
      <c r="A185" s="132" t="s">
        <v>240</v>
      </c>
      <c r="B185" s="133" t="s">
        <v>194</v>
      </c>
      <c r="C185" s="134">
        <v>0</v>
      </c>
      <c r="D185" s="134">
        <v>0</v>
      </c>
      <c r="E185" s="134">
        <v>0</v>
      </c>
      <c r="F185" s="134">
        <v>0</v>
      </c>
      <c r="G185" s="135">
        <f t="shared" si="8"/>
        <v>0</v>
      </c>
      <c r="H185" s="134">
        <f t="shared" si="9"/>
        <v>0</v>
      </c>
      <c r="I185" s="134">
        <v>0</v>
      </c>
      <c r="J185" s="134">
        <v>0</v>
      </c>
      <c r="K185" s="135">
        <f t="shared" si="10"/>
        <v>0</v>
      </c>
      <c r="L185" s="82">
        <f t="shared" si="11"/>
        <v>0</v>
      </c>
      <c r="M185" s="82">
        <v>0</v>
      </c>
    </row>
    <row r="186" spans="1:13" hidden="1">
      <c r="A186" s="132" t="s">
        <v>241</v>
      </c>
      <c r="B186" s="133" t="s">
        <v>222</v>
      </c>
      <c r="C186" s="134">
        <v>0</v>
      </c>
      <c r="D186" s="134">
        <v>0</v>
      </c>
      <c r="E186" s="134">
        <v>0</v>
      </c>
      <c r="F186" s="134">
        <v>0</v>
      </c>
      <c r="G186" s="135">
        <f t="shared" si="8"/>
        <v>0</v>
      </c>
      <c r="H186" s="134">
        <f t="shared" si="9"/>
        <v>0</v>
      </c>
      <c r="I186" s="134">
        <v>0</v>
      </c>
      <c r="J186" s="134">
        <v>0</v>
      </c>
      <c r="K186" s="135">
        <f t="shared" si="10"/>
        <v>0</v>
      </c>
      <c r="L186" s="82">
        <f t="shared" si="11"/>
        <v>0</v>
      </c>
      <c r="M186" s="82">
        <v>0</v>
      </c>
    </row>
    <row r="187" spans="1:13" hidden="1">
      <c r="A187" s="132" t="s">
        <v>242</v>
      </c>
      <c r="B187" s="133" t="s">
        <v>243</v>
      </c>
      <c r="C187" s="134">
        <v>0</v>
      </c>
      <c r="D187" s="134">
        <v>0</v>
      </c>
      <c r="E187" s="134">
        <v>0</v>
      </c>
      <c r="F187" s="134">
        <v>0</v>
      </c>
      <c r="G187" s="135">
        <f t="shared" si="8"/>
        <v>0</v>
      </c>
      <c r="H187" s="134">
        <f t="shared" si="9"/>
        <v>0</v>
      </c>
      <c r="I187" s="134">
        <v>0</v>
      </c>
      <c r="J187" s="134">
        <v>0</v>
      </c>
      <c r="K187" s="135">
        <f t="shared" si="10"/>
        <v>0</v>
      </c>
      <c r="L187" s="82">
        <f t="shared" si="11"/>
        <v>0</v>
      </c>
      <c r="M187" s="82">
        <v>0</v>
      </c>
    </row>
    <row r="188" spans="1:13" s="31" customFormat="1">
      <c r="A188" s="29">
        <v>12</v>
      </c>
      <c r="B188" s="128" t="s">
        <v>244</v>
      </c>
      <c r="C188" s="124">
        <v>239375000</v>
      </c>
      <c r="D188" s="124">
        <v>199747385.55000001</v>
      </c>
      <c r="E188" s="124">
        <v>86154144.939999998</v>
      </c>
      <c r="F188" s="124">
        <v>195608659.89000002</v>
      </c>
      <c r="G188" s="129">
        <f t="shared" si="8"/>
        <v>0.2291272496604726</v>
      </c>
      <c r="H188" s="124">
        <f t="shared" si="9"/>
        <v>4138725.6599999964</v>
      </c>
      <c r="I188" s="124">
        <v>89678679.209999993</v>
      </c>
      <c r="J188" s="124">
        <v>194764990.74000001</v>
      </c>
      <c r="K188" s="129">
        <f t="shared" si="10"/>
        <v>0.22862822872707617</v>
      </c>
      <c r="L188" s="79">
        <f t="shared" si="11"/>
        <v>4982394.8100000024</v>
      </c>
      <c r="M188" s="79">
        <v>843669.15000000596</v>
      </c>
    </row>
    <row r="189" spans="1:13">
      <c r="A189" s="132" t="s">
        <v>245</v>
      </c>
      <c r="B189" s="133" t="s">
        <v>246</v>
      </c>
      <c r="C189" s="134">
        <v>177643000</v>
      </c>
      <c r="D189" s="134">
        <v>147065385.55000001</v>
      </c>
      <c r="E189" s="134">
        <v>62125415.93</v>
      </c>
      <c r="F189" s="134">
        <v>143743030.11000001</v>
      </c>
      <c r="G189" s="135">
        <f t="shared" si="8"/>
        <v>0.16837416689776394</v>
      </c>
      <c r="H189" s="134">
        <f t="shared" si="9"/>
        <v>3322355.4399999976</v>
      </c>
      <c r="I189" s="134">
        <v>65670938.109999999</v>
      </c>
      <c r="J189" s="134">
        <v>142946208.92000002</v>
      </c>
      <c r="K189" s="135">
        <f t="shared" si="10"/>
        <v>0.16779986189745025</v>
      </c>
      <c r="L189" s="82">
        <f t="shared" si="11"/>
        <v>4119176.6299999952</v>
      </c>
      <c r="M189" s="82">
        <v>796821.18999999762</v>
      </c>
    </row>
    <row r="190" spans="1:13">
      <c r="A190" s="132" t="s">
        <v>247</v>
      </c>
      <c r="B190" s="133" t="s">
        <v>248</v>
      </c>
      <c r="C190" s="134">
        <v>61732000</v>
      </c>
      <c r="D190" s="134">
        <v>52682000</v>
      </c>
      <c r="E190" s="134">
        <v>24028729.009999998</v>
      </c>
      <c r="F190" s="134">
        <v>51865629.780000001</v>
      </c>
      <c r="G190" s="135">
        <f t="shared" si="8"/>
        <v>6.0753082762708667E-2</v>
      </c>
      <c r="H190" s="134">
        <f t="shared" si="9"/>
        <v>816370.21999999881</v>
      </c>
      <c r="I190" s="134">
        <v>24007741.099999998</v>
      </c>
      <c r="J190" s="134">
        <v>51818781.82</v>
      </c>
      <c r="K190" s="135">
        <f t="shared" si="10"/>
        <v>6.0828366829625918E-2</v>
      </c>
      <c r="L190" s="82">
        <f t="shared" si="11"/>
        <v>863218.1799999997</v>
      </c>
      <c r="M190" s="82">
        <v>46847.960000000894</v>
      </c>
    </row>
    <row r="191" spans="1:13" hidden="1">
      <c r="A191" s="132" t="s">
        <v>249</v>
      </c>
      <c r="B191" s="133" t="s">
        <v>250</v>
      </c>
      <c r="C191" s="134">
        <v>0</v>
      </c>
      <c r="D191" s="134">
        <v>0</v>
      </c>
      <c r="E191" s="134">
        <v>0</v>
      </c>
      <c r="F191" s="134">
        <v>0</v>
      </c>
      <c r="G191" s="135">
        <f t="shared" si="8"/>
        <v>0</v>
      </c>
      <c r="H191" s="134">
        <f t="shared" si="9"/>
        <v>0</v>
      </c>
      <c r="I191" s="134">
        <v>0</v>
      </c>
      <c r="J191" s="134">
        <v>0</v>
      </c>
      <c r="K191" s="135">
        <f t="shared" si="10"/>
        <v>0</v>
      </c>
      <c r="L191" s="82">
        <f t="shared" si="11"/>
        <v>0</v>
      </c>
      <c r="M191" s="82">
        <v>0</v>
      </c>
    </row>
    <row r="192" spans="1:13" s="31" customFormat="1">
      <c r="A192" s="29">
        <v>13</v>
      </c>
      <c r="B192" s="128" t="s">
        <v>251</v>
      </c>
      <c r="C192" s="124">
        <v>4185000</v>
      </c>
      <c r="D192" s="124">
        <v>4321600</v>
      </c>
      <c r="E192" s="124">
        <v>1935492.1300000001</v>
      </c>
      <c r="F192" s="124">
        <v>4252302.6000000006</v>
      </c>
      <c r="G192" s="129">
        <f t="shared" si="8"/>
        <v>4.980957387111502E-3</v>
      </c>
      <c r="H192" s="124">
        <f t="shared" si="9"/>
        <v>69297.399999999441</v>
      </c>
      <c r="I192" s="124">
        <v>1943106.0500000003</v>
      </c>
      <c r="J192" s="124">
        <v>4221783.5</v>
      </c>
      <c r="K192" s="129">
        <f t="shared" si="10"/>
        <v>4.955813054527379E-3</v>
      </c>
      <c r="L192" s="79">
        <f t="shared" si="11"/>
        <v>99816.5</v>
      </c>
      <c r="M192" s="79">
        <v>30519.100000000559</v>
      </c>
    </row>
    <row r="193" spans="1:13">
      <c r="A193" s="132" t="str">
        <f t="shared" ref="A193:B197" si="12">A66</f>
        <v>13122</v>
      </c>
      <c r="B193" s="133" t="str">
        <f t="shared" si="12"/>
        <v>ADMINISTRAÇÃO GERAL</v>
      </c>
      <c r="C193" s="134">
        <v>4170000</v>
      </c>
      <c r="D193" s="134">
        <v>4321600</v>
      </c>
      <c r="E193" s="134">
        <v>1935492.1300000001</v>
      </c>
      <c r="F193" s="134">
        <v>4252302.6000000006</v>
      </c>
      <c r="G193" s="135">
        <f t="shared" si="8"/>
        <v>4.980957387111502E-3</v>
      </c>
      <c r="H193" s="134">
        <f t="shared" si="9"/>
        <v>69297.399999999441</v>
      </c>
      <c r="I193" s="134">
        <v>1943106.0500000003</v>
      </c>
      <c r="J193" s="134">
        <v>4221783.5</v>
      </c>
      <c r="K193" s="135">
        <f t="shared" si="10"/>
        <v>4.955813054527379E-3</v>
      </c>
      <c r="L193" s="82">
        <f t="shared" si="11"/>
        <v>99816.5</v>
      </c>
      <c r="M193" s="82">
        <v>30519.100000000559</v>
      </c>
    </row>
    <row r="194" spans="1:13" hidden="1">
      <c r="A194" s="132" t="str">
        <f t="shared" si="12"/>
        <v>13131</v>
      </c>
      <c r="B194" s="133" t="str">
        <f t="shared" si="12"/>
        <v>COMUNICAÇÃO SOCIAL</v>
      </c>
      <c r="C194" s="134">
        <v>0</v>
      </c>
      <c r="D194" s="134">
        <v>0</v>
      </c>
      <c r="E194" s="134">
        <v>0</v>
      </c>
      <c r="F194" s="134">
        <v>0</v>
      </c>
      <c r="G194" s="135">
        <f t="shared" si="8"/>
        <v>0</v>
      </c>
      <c r="H194" s="134">
        <f t="shared" si="9"/>
        <v>0</v>
      </c>
      <c r="I194" s="134">
        <v>0</v>
      </c>
      <c r="J194" s="134">
        <v>0</v>
      </c>
      <c r="K194" s="135">
        <f t="shared" si="10"/>
        <v>0</v>
      </c>
      <c r="L194" s="82">
        <f t="shared" si="11"/>
        <v>0</v>
      </c>
      <c r="M194" s="82">
        <v>0</v>
      </c>
    </row>
    <row r="195" spans="1:13" hidden="1">
      <c r="A195" s="132" t="str">
        <f t="shared" si="12"/>
        <v>13243</v>
      </c>
      <c r="B195" s="133" t="str">
        <f t="shared" si="12"/>
        <v>ASSISTÊNCIA À CRIANÇA E AO ADOLESCENTE</v>
      </c>
      <c r="C195" s="134">
        <v>0</v>
      </c>
      <c r="D195" s="134">
        <v>0</v>
      </c>
      <c r="E195" s="134">
        <v>0</v>
      </c>
      <c r="F195" s="134">
        <v>0</v>
      </c>
      <c r="G195" s="135">
        <f t="shared" si="8"/>
        <v>0</v>
      </c>
      <c r="H195" s="134">
        <f t="shared" si="9"/>
        <v>0</v>
      </c>
      <c r="I195" s="134">
        <v>0</v>
      </c>
      <c r="J195" s="134">
        <v>0</v>
      </c>
      <c r="K195" s="135">
        <f t="shared" si="10"/>
        <v>0</v>
      </c>
      <c r="L195" s="82">
        <f t="shared" si="11"/>
        <v>0</v>
      </c>
      <c r="M195" s="82">
        <v>0</v>
      </c>
    </row>
    <row r="196" spans="1:13" hidden="1">
      <c r="A196" s="132" t="str">
        <f t="shared" si="12"/>
        <v>13391</v>
      </c>
      <c r="B196" s="133" t="str">
        <f t="shared" si="12"/>
        <v>PAT. HISTÓRICO, ARTÍSTICO E ARQUEOLÓGICO</v>
      </c>
      <c r="C196" s="134">
        <v>0</v>
      </c>
      <c r="D196" s="134">
        <v>0</v>
      </c>
      <c r="E196" s="134">
        <v>0</v>
      </c>
      <c r="F196" s="134">
        <v>0</v>
      </c>
      <c r="G196" s="135">
        <f t="shared" si="8"/>
        <v>0</v>
      </c>
      <c r="H196" s="134">
        <f t="shared" si="9"/>
        <v>0</v>
      </c>
      <c r="I196" s="134">
        <v>0</v>
      </c>
      <c r="J196" s="134">
        <v>0</v>
      </c>
      <c r="K196" s="135">
        <f t="shared" si="10"/>
        <v>0</v>
      </c>
      <c r="L196" s="82">
        <f t="shared" si="11"/>
        <v>0</v>
      </c>
      <c r="M196" s="82">
        <v>0</v>
      </c>
    </row>
    <row r="197" spans="1:13">
      <c r="A197" s="132" t="str">
        <f t="shared" si="12"/>
        <v>13392</v>
      </c>
      <c r="B197" s="133" t="str">
        <f t="shared" si="12"/>
        <v>DIFUSÃO CULTURAL</v>
      </c>
      <c r="C197" s="134">
        <v>15000</v>
      </c>
      <c r="D197" s="134">
        <v>0</v>
      </c>
      <c r="E197" s="134">
        <v>0</v>
      </c>
      <c r="F197" s="134">
        <v>0</v>
      </c>
      <c r="G197" s="135">
        <f t="shared" si="8"/>
        <v>0</v>
      </c>
      <c r="H197" s="134">
        <f t="shared" si="9"/>
        <v>0</v>
      </c>
      <c r="I197" s="134">
        <v>0</v>
      </c>
      <c r="J197" s="134">
        <v>0</v>
      </c>
      <c r="K197" s="135">
        <f t="shared" si="10"/>
        <v>0</v>
      </c>
      <c r="L197" s="82">
        <f t="shared" si="11"/>
        <v>0</v>
      </c>
      <c r="M197" s="82">
        <v>0</v>
      </c>
    </row>
    <row r="198" spans="1:13" s="31" customFormat="1" hidden="1">
      <c r="A198" s="29">
        <v>14</v>
      </c>
      <c r="B198" s="141" t="s">
        <v>259</v>
      </c>
      <c r="C198" s="124">
        <v>0</v>
      </c>
      <c r="D198" s="124">
        <v>0</v>
      </c>
      <c r="E198" s="124">
        <v>0</v>
      </c>
      <c r="F198" s="124">
        <v>0</v>
      </c>
      <c r="G198" s="129">
        <f t="shared" si="8"/>
        <v>0</v>
      </c>
      <c r="H198" s="124">
        <f t="shared" si="9"/>
        <v>0</v>
      </c>
      <c r="I198" s="124">
        <v>0</v>
      </c>
      <c r="J198" s="124">
        <v>0</v>
      </c>
      <c r="K198" s="129">
        <f t="shared" si="10"/>
        <v>0</v>
      </c>
      <c r="L198" s="79">
        <f t="shared" si="11"/>
        <v>0</v>
      </c>
      <c r="M198" s="79">
        <v>0</v>
      </c>
    </row>
    <row r="199" spans="1:13" hidden="1">
      <c r="A199" s="132" t="s">
        <v>260</v>
      </c>
      <c r="B199" s="142" t="s">
        <v>261</v>
      </c>
      <c r="C199" s="134">
        <v>0</v>
      </c>
      <c r="D199" s="134">
        <v>0</v>
      </c>
      <c r="E199" s="134">
        <v>0</v>
      </c>
      <c r="F199" s="134">
        <v>0</v>
      </c>
      <c r="G199" s="135">
        <f t="shared" si="8"/>
        <v>0</v>
      </c>
      <c r="H199" s="134">
        <f t="shared" si="9"/>
        <v>0</v>
      </c>
      <c r="I199" s="134">
        <v>0</v>
      </c>
      <c r="J199" s="134">
        <v>0</v>
      </c>
      <c r="K199" s="135">
        <f t="shared" si="10"/>
        <v>0</v>
      </c>
      <c r="L199" s="82">
        <f t="shared" si="11"/>
        <v>0</v>
      </c>
      <c r="M199" s="82">
        <v>0</v>
      </c>
    </row>
    <row r="200" spans="1:13" s="31" customFormat="1">
      <c r="A200" s="29">
        <v>15</v>
      </c>
      <c r="B200" s="128" t="s">
        <v>262</v>
      </c>
      <c r="C200" s="124">
        <v>11421000</v>
      </c>
      <c r="D200" s="124">
        <v>13133553.1</v>
      </c>
      <c r="E200" s="124">
        <v>4740323.6899999995</v>
      </c>
      <c r="F200" s="124">
        <v>11204584.279999999</v>
      </c>
      <c r="G200" s="129">
        <f t="shared" si="8"/>
        <v>1.3124549706076748E-2</v>
      </c>
      <c r="H200" s="124">
        <f t="shared" si="9"/>
        <v>1928968.8200000003</v>
      </c>
      <c r="I200" s="124">
        <v>4908464.38</v>
      </c>
      <c r="J200" s="124">
        <v>11181508.58</v>
      </c>
      <c r="K200" s="129">
        <f t="shared" si="10"/>
        <v>1.3125605846456573E-2</v>
      </c>
      <c r="L200" s="79">
        <f t="shared" si="11"/>
        <v>1952044.5199999996</v>
      </c>
      <c r="M200" s="79">
        <v>23075.699999999255</v>
      </c>
    </row>
    <row r="201" spans="1:13">
      <c r="A201" s="132" t="s">
        <v>263</v>
      </c>
      <c r="B201" s="133" t="s">
        <v>173</v>
      </c>
      <c r="C201" s="134">
        <v>11421000</v>
      </c>
      <c r="D201" s="134">
        <v>13133553.1</v>
      </c>
      <c r="E201" s="134">
        <v>4740323.6899999995</v>
      </c>
      <c r="F201" s="134">
        <v>11204584.279999999</v>
      </c>
      <c r="G201" s="135">
        <f t="shared" si="8"/>
        <v>1.3124549706076748E-2</v>
      </c>
      <c r="H201" s="134">
        <f t="shared" si="9"/>
        <v>1928968.8200000003</v>
      </c>
      <c r="I201" s="134">
        <v>4908464.38</v>
      </c>
      <c r="J201" s="134">
        <v>11181508.58</v>
      </c>
      <c r="K201" s="135">
        <f t="shared" si="10"/>
        <v>1.3125605846456573E-2</v>
      </c>
      <c r="L201" s="82">
        <f t="shared" si="11"/>
        <v>1952044.5199999996</v>
      </c>
      <c r="M201" s="82">
        <v>23075.699999999255</v>
      </c>
    </row>
    <row r="202" spans="1:13" hidden="1">
      <c r="A202" s="132" t="s">
        <v>264</v>
      </c>
      <c r="B202" s="133" t="s">
        <v>184</v>
      </c>
      <c r="C202" s="134">
        <v>0</v>
      </c>
      <c r="D202" s="134">
        <v>0</v>
      </c>
      <c r="E202" s="134">
        <v>0</v>
      </c>
      <c r="F202" s="134">
        <v>0</v>
      </c>
      <c r="G202" s="135">
        <f t="shared" si="8"/>
        <v>0</v>
      </c>
      <c r="H202" s="134">
        <f t="shared" si="9"/>
        <v>0</v>
      </c>
      <c r="I202" s="134">
        <v>0</v>
      </c>
      <c r="J202" s="134">
        <v>0</v>
      </c>
      <c r="K202" s="135">
        <f t="shared" si="10"/>
        <v>0</v>
      </c>
      <c r="L202" s="82">
        <f t="shared" si="11"/>
        <v>0</v>
      </c>
      <c r="M202" s="82">
        <v>0</v>
      </c>
    </row>
    <row r="203" spans="1:13" hidden="1">
      <c r="A203" s="132" t="s">
        <v>265</v>
      </c>
      <c r="B203" s="133" t="str">
        <f>B76</f>
        <v>COMUNICAÇÃO SOCIAL</v>
      </c>
      <c r="C203" s="134">
        <v>0</v>
      </c>
      <c r="D203" s="134">
        <v>0</v>
      </c>
      <c r="E203" s="134">
        <v>0</v>
      </c>
      <c r="F203" s="134">
        <v>0</v>
      </c>
      <c r="G203" s="135">
        <f t="shared" si="8"/>
        <v>0</v>
      </c>
      <c r="H203" s="134">
        <f t="shared" si="9"/>
        <v>0</v>
      </c>
      <c r="I203" s="134">
        <v>0</v>
      </c>
      <c r="J203" s="134">
        <v>0</v>
      </c>
      <c r="K203" s="135">
        <f t="shared" si="10"/>
        <v>0</v>
      </c>
      <c r="L203" s="82">
        <f t="shared" si="11"/>
        <v>0</v>
      </c>
      <c r="M203" s="82">
        <v>0</v>
      </c>
    </row>
    <row r="204" spans="1:13" hidden="1">
      <c r="A204" s="132" t="s">
        <v>266</v>
      </c>
      <c r="B204" s="133" t="s">
        <v>258</v>
      </c>
      <c r="C204" s="134">
        <v>0</v>
      </c>
      <c r="D204" s="134">
        <v>0</v>
      </c>
      <c r="E204" s="134">
        <v>0</v>
      </c>
      <c r="F204" s="134">
        <v>0</v>
      </c>
      <c r="G204" s="135">
        <f t="shared" si="8"/>
        <v>0</v>
      </c>
      <c r="H204" s="134">
        <f t="shared" si="9"/>
        <v>0</v>
      </c>
      <c r="I204" s="134">
        <v>0</v>
      </c>
      <c r="J204" s="134">
        <v>0</v>
      </c>
      <c r="K204" s="135">
        <f t="shared" si="10"/>
        <v>0</v>
      </c>
      <c r="L204" s="82">
        <f t="shared" si="11"/>
        <v>0</v>
      </c>
      <c r="M204" s="82">
        <v>0</v>
      </c>
    </row>
    <row r="205" spans="1:13" hidden="1">
      <c r="A205" s="132" t="s">
        <v>267</v>
      </c>
      <c r="B205" s="133" t="s">
        <v>268</v>
      </c>
      <c r="C205" s="134">
        <v>0</v>
      </c>
      <c r="D205" s="134">
        <v>0</v>
      </c>
      <c r="E205" s="134">
        <v>0</v>
      </c>
      <c r="F205" s="134">
        <v>0</v>
      </c>
      <c r="G205" s="135">
        <f t="shared" ref="G205:G246" si="13">F205/$F$246</f>
        <v>0</v>
      </c>
      <c r="H205" s="134">
        <f t="shared" ref="H205:H239" si="14">D205-F205</f>
        <v>0</v>
      </c>
      <c r="I205" s="134">
        <v>0</v>
      </c>
      <c r="J205" s="134">
        <v>0</v>
      </c>
      <c r="K205" s="135">
        <f t="shared" ref="K205:K246" si="15">J205/$J$246</f>
        <v>0</v>
      </c>
      <c r="L205" s="82">
        <f t="shared" ref="L205:L234" si="16">D205-J205</f>
        <v>0</v>
      </c>
      <c r="M205" s="82">
        <v>0</v>
      </c>
    </row>
    <row r="206" spans="1:13" hidden="1">
      <c r="A206" s="132" t="s">
        <v>269</v>
      </c>
      <c r="B206" s="133" t="s">
        <v>270</v>
      </c>
      <c r="C206" s="134">
        <v>0</v>
      </c>
      <c r="D206" s="134">
        <v>0</v>
      </c>
      <c r="E206" s="134">
        <v>0</v>
      </c>
      <c r="F206" s="134">
        <v>0</v>
      </c>
      <c r="G206" s="135">
        <f t="shared" si="13"/>
        <v>0</v>
      </c>
      <c r="H206" s="134">
        <f t="shared" si="14"/>
        <v>0</v>
      </c>
      <c r="I206" s="134">
        <v>0</v>
      </c>
      <c r="J206" s="134">
        <v>0</v>
      </c>
      <c r="K206" s="135">
        <f t="shared" si="15"/>
        <v>0</v>
      </c>
      <c r="L206" s="82">
        <f t="shared" si="16"/>
        <v>0</v>
      </c>
      <c r="M206" s="82">
        <v>0</v>
      </c>
    </row>
    <row r="207" spans="1:13" hidden="1">
      <c r="A207" s="132" t="s">
        <v>271</v>
      </c>
      <c r="B207" s="133" t="s">
        <v>272</v>
      </c>
      <c r="C207" s="134">
        <v>0</v>
      </c>
      <c r="D207" s="134">
        <v>0</v>
      </c>
      <c r="E207" s="134">
        <v>0</v>
      </c>
      <c r="F207" s="134">
        <v>0</v>
      </c>
      <c r="G207" s="135">
        <f t="shared" si="13"/>
        <v>0</v>
      </c>
      <c r="H207" s="134">
        <f t="shared" si="14"/>
        <v>0</v>
      </c>
      <c r="I207" s="134">
        <v>0</v>
      </c>
      <c r="J207" s="134">
        <v>0</v>
      </c>
      <c r="K207" s="135">
        <f t="shared" si="15"/>
        <v>0</v>
      </c>
      <c r="L207" s="82">
        <f t="shared" si="16"/>
        <v>0</v>
      </c>
      <c r="M207" s="82">
        <v>0</v>
      </c>
    </row>
    <row r="208" spans="1:13" hidden="1">
      <c r="A208" s="132" t="s">
        <v>273</v>
      </c>
      <c r="B208" s="133" t="s">
        <v>274</v>
      </c>
      <c r="C208" s="134">
        <v>0</v>
      </c>
      <c r="D208" s="134">
        <v>0</v>
      </c>
      <c r="E208" s="134">
        <v>0</v>
      </c>
      <c r="F208" s="134">
        <v>0</v>
      </c>
      <c r="G208" s="135">
        <f t="shared" si="13"/>
        <v>0</v>
      </c>
      <c r="H208" s="134">
        <f t="shared" si="14"/>
        <v>0</v>
      </c>
      <c r="I208" s="134">
        <v>0</v>
      </c>
      <c r="J208" s="134">
        <v>0</v>
      </c>
      <c r="K208" s="135">
        <f t="shared" si="15"/>
        <v>0</v>
      </c>
      <c r="L208" s="82">
        <f t="shared" si="16"/>
        <v>0</v>
      </c>
      <c r="M208" s="82">
        <v>0</v>
      </c>
    </row>
    <row r="209" spans="1:13" hidden="1">
      <c r="A209" s="132" t="s">
        <v>275</v>
      </c>
      <c r="B209" s="133" t="s">
        <v>276</v>
      </c>
      <c r="C209" s="134">
        <v>0</v>
      </c>
      <c r="D209" s="134">
        <v>0</v>
      </c>
      <c r="E209" s="134">
        <v>0</v>
      </c>
      <c r="F209" s="134">
        <v>0</v>
      </c>
      <c r="G209" s="135">
        <f t="shared" si="13"/>
        <v>0</v>
      </c>
      <c r="H209" s="134">
        <f t="shared" si="14"/>
        <v>0</v>
      </c>
      <c r="I209" s="134">
        <v>0</v>
      </c>
      <c r="J209" s="134">
        <v>0</v>
      </c>
      <c r="K209" s="135">
        <f t="shared" si="15"/>
        <v>0</v>
      </c>
      <c r="L209" s="82">
        <f t="shared" si="16"/>
        <v>0</v>
      </c>
      <c r="M209" s="82">
        <v>0</v>
      </c>
    </row>
    <row r="210" spans="1:13" s="31" customFormat="1">
      <c r="A210" s="29">
        <v>16</v>
      </c>
      <c r="B210" s="128" t="s">
        <v>277</v>
      </c>
      <c r="C210" s="124">
        <v>10000</v>
      </c>
      <c r="D210" s="124">
        <v>10000</v>
      </c>
      <c r="E210" s="124">
        <v>0</v>
      </c>
      <c r="F210" s="124">
        <v>0</v>
      </c>
      <c r="G210" s="129">
        <f t="shared" si="13"/>
        <v>0</v>
      </c>
      <c r="H210" s="124">
        <f t="shared" si="14"/>
        <v>10000</v>
      </c>
      <c r="I210" s="124">
        <v>0</v>
      </c>
      <c r="J210" s="124">
        <v>0</v>
      </c>
      <c r="K210" s="129">
        <f t="shared" si="15"/>
        <v>0</v>
      </c>
      <c r="L210" s="79">
        <f t="shared" si="16"/>
        <v>10000</v>
      </c>
      <c r="M210" s="79">
        <v>0</v>
      </c>
    </row>
    <row r="211" spans="1:13" hidden="1">
      <c r="A211" s="143">
        <v>16451</v>
      </c>
      <c r="B211" s="133" t="s">
        <v>268</v>
      </c>
      <c r="C211" s="134">
        <v>0</v>
      </c>
      <c r="D211" s="134">
        <v>0</v>
      </c>
      <c r="E211" s="134">
        <v>0</v>
      </c>
      <c r="F211" s="134">
        <v>0</v>
      </c>
      <c r="G211" s="135">
        <f t="shared" si="13"/>
        <v>0</v>
      </c>
      <c r="H211" s="134">
        <f t="shared" si="14"/>
        <v>0</v>
      </c>
      <c r="I211" s="134">
        <v>0</v>
      </c>
      <c r="J211" s="134">
        <v>0</v>
      </c>
      <c r="K211" s="135">
        <f t="shared" si="15"/>
        <v>0</v>
      </c>
      <c r="L211" s="82">
        <f t="shared" si="16"/>
        <v>0</v>
      </c>
      <c r="M211" s="82">
        <v>0</v>
      </c>
    </row>
    <row r="212" spans="1:13">
      <c r="A212" s="132" t="s">
        <v>278</v>
      </c>
      <c r="B212" s="133" t="s">
        <v>279</v>
      </c>
      <c r="C212" s="134">
        <v>10000</v>
      </c>
      <c r="D212" s="134">
        <v>10000</v>
      </c>
      <c r="E212" s="134">
        <v>0</v>
      </c>
      <c r="F212" s="134">
        <v>0</v>
      </c>
      <c r="G212" s="135">
        <f t="shared" si="13"/>
        <v>0</v>
      </c>
      <c r="H212" s="134">
        <f t="shared" si="14"/>
        <v>10000</v>
      </c>
      <c r="I212" s="134">
        <v>0</v>
      </c>
      <c r="J212" s="134">
        <v>0</v>
      </c>
      <c r="K212" s="135">
        <f t="shared" si="15"/>
        <v>0</v>
      </c>
      <c r="L212" s="82">
        <f t="shared" si="16"/>
        <v>10000</v>
      </c>
      <c r="M212" s="82">
        <v>0</v>
      </c>
    </row>
    <row r="213" spans="1:13" hidden="1">
      <c r="A213" s="29">
        <v>17</v>
      </c>
      <c r="B213" s="128" t="s">
        <v>280</v>
      </c>
      <c r="C213" s="124">
        <v>0</v>
      </c>
      <c r="D213" s="124">
        <v>0</v>
      </c>
      <c r="E213" s="124">
        <v>0</v>
      </c>
      <c r="F213" s="124">
        <v>0</v>
      </c>
      <c r="G213" s="129">
        <f t="shared" si="13"/>
        <v>0</v>
      </c>
      <c r="H213" s="124">
        <f t="shared" si="14"/>
        <v>0</v>
      </c>
      <c r="I213" s="124">
        <v>0</v>
      </c>
      <c r="J213" s="124">
        <v>0</v>
      </c>
      <c r="K213" s="129">
        <f t="shared" si="15"/>
        <v>0</v>
      </c>
      <c r="L213" s="79">
        <f t="shared" si="16"/>
        <v>0</v>
      </c>
      <c r="M213" s="82">
        <v>0</v>
      </c>
    </row>
    <row r="214" spans="1:13" hidden="1">
      <c r="A214" s="143">
        <v>17131</v>
      </c>
      <c r="B214" s="133" t="s">
        <v>192</v>
      </c>
      <c r="C214" s="134">
        <v>0</v>
      </c>
      <c r="D214" s="134">
        <v>0</v>
      </c>
      <c r="E214" s="134">
        <v>0</v>
      </c>
      <c r="F214" s="134">
        <v>0</v>
      </c>
      <c r="G214" s="135">
        <f t="shared" si="13"/>
        <v>0</v>
      </c>
      <c r="H214" s="134">
        <f t="shared" si="14"/>
        <v>0</v>
      </c>
      <c r="I214" s="134">
        <v>0</v>
      </c>
      <c r="J214" s="134">
        <v>0</v>
      </c>
      <c r="K214" s="135">
        <f t="shared" si="15"/>
        <v>0</v>
      </c>
      <c r="L214" s="82">
        <f t="shared" si="16"/>
        <v>0</v>
      </c>
      <c r="M214" s="82">
        <v>0</v>
      </c>
    </row>
    <row r="215" spans="1:13" hidden="1">
      <c r="A215" s="143">
        <v>17512</v>
      </c>
      <c r="B215" s="133" t="s">
        <v>281</v>
      </c>
      <c r="C215" s="134">
        <v>0</v>
      </c>
      <c r="D215" s="134">
        <v>0</v>
      </c>
      <c r="E215" s="134">
        <v>0</v>
      </c>
      <c r="F215" s="134">
        <v>0</v>
      </c>
      <c r="G215" s="135">
        <f t="shared" si="13"/>
        <v>0</v>
      </c>
      <c r="H215" s="134">
        <f t="shared" si="14"/>
        <v>0</v>
      </c>
      <c r="I215" s="134">
        <v>0</v>
      </c>
      <c r="J215" s="134">
        <v>0</v>
      </c>
      <c r="K215" s="135">
        <f t="shared" si="15"/>
        <v>0</v>
      </c>
      <c r="L215" s="82">
        <f t="shared" si="16"/>
        <v>0</v>
      </c>
      <c r="M215" s="82">
        <v>0</v>
      </c>
    </row>
    <row r="216" spans="1:13" hidden="1">
      <c r="A216" s="143">
        <v>17542</v>
      </c>
      <c r="B216" s="133" t="s">
        <v>274</v>
      </c>
      <c r="C216" s="134">
        <v>0</v>
      </c>
      <c r="D216" s="134">
        <v>0</v>
      </c>
      <c r="E216" s="134">
        <v>0</v>
      </c>
      <c r="F216" s="134">
        <v>0</v>
      </c>
      <c r="G216" s="135">
        <f t="shared" si="13"/>
        <v>0</v>
      </c>
      <c r="H216" s="134">
        <f t="shared" si="14"/>
        <v>0</v>
      </c>
      <c r="I216" s="134">
        <v>0</v>
      </c>
      <c r="J216" s="134">
        <v>0</v>
      </c>
      <c r="K216" s="135">
        <f t="shared" si="15"/>
        <v>0</v>
      </c>
      <c r="L216" s="82">
        <f t="shared" si="16"/>
        <v>0</v>
      </c>
      <c r="M216" s="82">
        <v>0</v>
      </c>
    </row>
    <row r="217" spans="1:13" s="31" customFormat="1">
      <c r="A217" s="29">
        <v>18</v>
      </c>
      <c r="B217" s="128" t="s">
        <v>282</v>
      </c>
      <c r="C217" s="124">
        <v>9737000</v>
      </c>
      <c r="D217" s="124">
        <v>9887000</v>
      </c>
      <c r="E217" s="124">
        <v>4384548.6300000008</v>
      </c>
      <c r="F217" s="124">
        <v>9722950.5500000007</v>
      </c>
      <c r="G217" s="129">
        <f t="shared" si="13"/>
        <v>1.1389030114306149E-2</v>
      </c>
      <c r="H217" s="124">
        <f t="shared" si="14"/>
        <v>164049.44999999925</v>
      </c>
      <c r="I217" s="124">
        <v>4459255.6000000006</v>
      </c>
      <c r="J217" s="124">
        <v>9718994.5200000014</v>
      </c>
      <c r="K217" s="129">
        <f t="shared" si="15"/>
        <v>1.1408808604016777E-2</v>
      </c>
      <c r="L217" s="79">
        <f t="shared" si="16"/>
        <v>168005.47999999858</v>
      </c>
      <c r="M217" s="79">
        <v>3956.0299999993294</v>
      </c>
    </row>
    <row r="218" spans="1:13" hidden="1">
      <c r="A218" s="132" t="s">
        <v>284</v>
      </c>
      <c r="B218" s="133" t="s">
        <v>192</v>
      </c>
      <c r="C218" s="134">
        <v>0</v>
      </c>
      <c r="D218" s="134">
        <v>0</v>
      </c>
      <c r="E218" s="134">
        <v>0</v>
      </c>
      <c r="F218" s="134">
        <v>0</v>
      </c>
      <c r="G218" s="135">
        <f t="shared" si="13"/>
        <v>0</v>
      </c>
      <c r="H218" s="134">
        <f t="shared" si="14"/>
        <v>0</v>
      </c>
      <c r="I218" s="134">
        <v>0</v>
      </c>
      <c r="J218" s="134">
        <v>0</v>
      </c>
      <c r="K218" s="135">
        <f t="shared" si="15"/>
        <v>0</v>
      </c>
      <c r="L218" s="82">
        <f t="shared" si="16"/>
        <v>0</v>
      </c>
      <c r="M218" s="82">
        <v>0</v>
      </c>
    </row>
    <row r="219" spans="1:13" ht="12.75" customHeight="1">
      <c r="A219" s="132" t="s">
        <v>283</v>
      </c>
      <c r="B219" s="133" t="s">
        <v>173</v>
      </c>
      <c r="C219" s="134">
        <v>9737000</v>
      </c>
      <c r="D219" s="134">
        <v>9887000</v>
      </c>
      <c r="E219" s="134">
        <v>4384548.6300000008</v>
      </c>
      <c r="F219" s="134">
        <v>9722950.5500000007</v>
      </c>
      <c r="G219" s="135">
        <f t="shared" si="13"/>
        <v>1.1389030114306149E-2</v>
      </c>
      <c r="H219" s="134">
        <f t="shared" si="14"/>
        <v>164049.44999999925</v>
      </c>
      <c r="I219" s="134">
        <v>4459255.6000000006</v>
      </c>
      <c r="J219" s="134">
        <v>9718994.5200000014</v>
      </c>
      <c r="K219" s="135">
        <f t="shared" si="15"/>
        <v>1.1408808604016777E-2</v>
      </c>
      <c r="L219" s="82">
        <f t="shared" si="16"/>
        <v>168005.47999999858</v>
      </c>
      <c r="M219" s="82">
        <v>3956.0299999993294</v>
      </c>
    </row>
    <row r="220" spans="1:13" hidden="1">
      <c r="A220" s="132" t="s">
        <v>286</v>
      </c>
      <c r="B220" s="133" t="s">
        <v>268</v>
      </c>
      <c r="C220" s="134">
        <v>0</v>
      </c>
      <c r="D220" s="134">
        <v>0</v>
      </c>
      <c r="E220" s="134">
        <v>0</v>
      </c>
      <c r="F220" s="134">
        <v>0</v>
      </c>
      <c r="G220" s="135">
        <f t="shared" si="13"/>
        <v>0</v>
      </c>
      <c r="H220" s="134">
        <f t="shared" si="14"/>
        <v>0</v>
      </c>
      <c r="I220" s="134">
        <v>0</v>
      </c>
      <c r="J220" s="134">
        <v>0</v>
      </c>
      <c r="K220" s="135">
        <f t="shared" si="15"/>
        <v>0</v>
      </c>
      <c r="L220" s="82">
        <f t="shared" si="16"/>
        <v>0</v>
      </c>
      <c r="M220" s="82">
        <v>0</v>
      </c>
    </row>
    <row r="221" spans="1:13" hidden="1">
      <c r="A221" s="132" t="s">
        <v>287</v>
      </c>
      <c r="B221" s="133" t="s">
        <v>288</v>
      </c>
      <c r="C221" s="134">
        <v>0</v>
      </c>
      <c r="D221" s="134">
        <v>0</v>
      </c>
      <c r="E221" s="134">
        <v>0</v>
      </c>
      <c r="F221" s="134">
        <v>0</v>
      </c>
      <c r="G221" s="135">
        <f t="shared" si="13"/>
        <v>0</v>
      </c>
      <c r="H221" s="134">
        <f t="shared" si="14"/>
        <v>0</v>
      </c>
      <c r="I221" s="134">
        <v>0</v>
      </c>
      <c r="J221" s="134">
        <v>0</v>
      </c>
      <c r="K221" s="135">
        <f t="shared" si="15"/>
        <v>0</v>
      </c>
      <c r="L221" s="82">
        <f t="shared" si="16"/>
        <v>0</v>
      </c>
      <c r="M221" s="82">
        <v>0</v>
      </c>
    </row>
    <row r="222" spans="1:13" hidden="1">
      <c r="A222" s="132" t="s">
        <v>289</v>
      </c>
      <c r="B222" s="133" t="s">
        <v>274</v>
      </c>
      <c r="C222" s="134">
        <v>0</v>
      </c>
      <c r="D222" s="134">
        <v>0</v>
      </c>
      <c r="E222" s="134">
        <v>0</v>
      </c>
      <c r="F222" s="134">
        <v>0</v>
      </c>
      <c r="G222" s="135">
        <f t="shared" si="13"/>
        <v>0</v>
      </c>
      <c r="H222" s="134">
        <f t="shared" si="14"/>
        <v>0</v>
      </c>
      <c r="I222" s="134">
        <v>0</v>
      </c>
      <c r="J222" s="134">
        <v>0</v>
      </c>
      <c r="K222" s="135">
        <f t="shared" si="15"/>
        <v>0</v>
      </c>
      <c r="L222" s="82">
        <f t="shared" si="16"/>
        <v>0</v>
      </c>
      <c r="M222" s="82">
        <v>0</v>
      </c>
    </row>
    <row r="223" spans="1:13" hidden="1">
      <c r="A223" s="132" t="s">
        <v>290</v>
      </c>
      <c r="B223" s="133" t="s">
        <v>276</v>
      </c>
      <c r="C223" s="134">
        <v>0</v>
      </c>
      <c r="D223" s="134">
        <v>0</v>
      </c>
      <c r="E223" s="134">
        <v>0</v>
      </c>
      <c r="F223" s="134">
        <v>0</v>
      </c>
      <c r="G223" s="135">
        <f t="shared" si="13"/>
        <v>0</v>
      </c>
      <c r="H223" s="134">
        <f t="shared" si="14"/>
        <v>0</v>
      </c>
      <c r="I223" s="134">
        <v>0</v>
      </c>
      <c r="J223" s="134">
        <v>0</v>
      </c>
      <c r="K223" s="135">
        <f t="shared" si="15"/>
        <v>0</v>
      </c>
      <c r="L223" s="82">
        <f t="shared" si="16"/>
        <v>0</v>
      </c>
      <c r="M223" s="82">
        <v>0</v>
      </c>
    </row>
    <row r="224" spans="1:13" hidden="1">
      <c r="A224" s="132" t="s">
        <v>291</v>
      </c>
      <c r="B224" s="133" t="s">
        <v>292</v>
      </c>
      <c r="C224" s="134">
        <v>0</v>
      </c>
      <c r="D224" s="134">
        <v>0</v>
      </c>
      <c r="E224" s="134">
        <v>0</v>
      </c>
      <c r="F224" s="134">
        <v>0</v>
      </c>
      <c r="G224" s="135">
        <f t="shared" si="13"/>
        <v>0</v>
      </c>
      <c r="H224" s="134">
        <f t="shared" si="14"/>
        <v>0</v>
      </c>
      <c r="I224" s="134">
        <v>0</v>
      </c>
      <c r="J224" s="134">
        <v>0</v>
      </c>
      <c r="K224" s="135">
        <f t="shared" si="15"/>
        <v>0</v>
      </c>
      <c r="L224" s="82">
        <f t="shared" si="16"/>
        <v>0</v>
      </c>
      <c r="M224" s="82">
        <v>0</v>
      </c>
    </row>
    <row r="225" spans="1:13" hidden="1">
      <c r="A225" s="132" t="s">
        <v>293</v>
      </c>
      <c r="B225" s="133" t="s">
        <v>294</v>
      </c>
      <c r="C225" s="134">
        <v>0</v>
      </c>
      <c r="D225" s="134">
        <v>0</v>
      </c>
      <c r="E225" s="134">
        <v>0</v>
      </c>
      <c r="F225" s="134">
        <v>0</v>
      </c>
      <c r="G225" s="135">
        <f t="shared" si="13"/>
        <v>0</v>
      </c>
      <c r="H225" s="134">
        <f t="shared" si="14"/>
        <v>0</v>
      </c>
      <c r="I225" s="134">
        <v>0</v>
      </c>
      <c r="J225" s="134">
        <v>0</v>
      </c>
      <c r="K225" s="135">
        <f t="shared" si="15"/>
        <v>0</v>
      </c>
      <c r="L225" s="82">
        <f t="shared" si="16"/>
        <v>0</v>
      </c>
      <c r="M225" s="82">
        <v>0</v>
      </c>
    </row>
    <row r="226" spans="1:13" s="31" customFormat="1" hidden="1">
      <c r="A226" s="29">
        <v>22</v>
      </c>
      <c r="B226" s="128" t="s">
        <v>298</v>
      </c>
      <c r="C226" s="124">
        <v>0</v>
      </c>
      <c r="D226" s="124">
        <v>0</v>
      </c>
      <c r="E226" s="124">
        <v>0</v>
      </c>
      <c r="F226" s="124">
        <v>0</v>
      </c>
      <c r="G226" s="129">
        <f t="shared" si="13"/>
        <v>0</v>
      </c>
      <c r="H226" s="124">
        <f t="shared" si="14"/>
        <v>0</v>
      </c>
      <c r="I226" s="124">
        <v>0</v>
      </c>
      <c r="J226" s="124">
        <v>0</v>
      </c>
      <c r="K226" s="129">
        <f t="shared" si="15"/>
        <v>0</v>
      </c>
      <c r="L226" s="79">
        <f t="shared" si="16"/>
        <v>0</v>
      </c>
      <c r="M226" s="79">
        <v>0</v>
      </c>
    </row>
    <row r="227" spans="1:13" hidden="1">
      <c r="A227" s="132" t="s">
        <v>299</v>
      </c>
      <c r="B227" s="133" t="s">
        <v>300</v>
      </c>
      <c r="C227" s="134">
        <v>0</v>
      </c>
      <c r="D227" s="134">
        <v>0</v>
      </c>
      <c r="E227" s="134">
        <v>0</v>
      </c>
      <c r="F227" s="134">
        <v>0</v>
      </c>
      <c r="G227" s="135">
        <f t="shared" si="13"/>
        <v>0</v>
      </c>
      <c r="H227" s="134">
        <f t="shared" si="14"/>
        <v>0</v>
      </c>
      <c r="I227" s="134">
        <v>0</v>
      </c>
      <c r="J227" s="134">
        <v>0</v>
      </c>
      <c r="K227" s="135">
        <f t="shared" si="15"/>
        <v>0</v>
      </c>
      <c r="L227" s="82">
        <f t="shared" si="16"/>
        <v>0</v>
      </c>
      <c r="M227" s="82">
        <v>0</v>
      </c>
    </row>
    <row r="228" spans="1:13" s="31" customFormat="1">
      <c r="A228" s="29">
        <v>23</v>
      </c>
      <c r="B228" s="128" t="s">
        <v>301</v>
      </c>
      <c r="C228" s="124">
        <v>5698000</v>
      </c>
      <c r="D228" s="124">
        <v>5602705.5999999996</v>
      </c>
      <c r="E228" s="124">
        <v>1973498.43</v>
      </c>
      <c r="F228" s="124">
        <v>5258187.75</v>
      </c>
      <c r="G228" s="129">
        <f t="shared" si="13"/>
        <v>6.1592063359229661E-3</v>
      </c>
      <c r="H228" s="124">
        <f t="shared" si="14"/>
        <v>344517.84999999963</v>
      </c>
      <c r="I228" s="124">
        <v>2184685.84</v>
      </c>
      <c r="J228" s="124">
        <v>5134283.5999999996</v>
      </c>
      <c r="K228" s="129">
        <f t="shared" si="15"/>
        <v>6.0269669656262161E-3</v>
      </c>
      <c r="L228" s="79">
        <f t="shared" si="16"/>
        <v>468422</v>
      </c>
      <c r="M228" s="79">
        <v>123904.15000000037</v>
      </c>
    </row>
    <row r="229" spans="1:13">
      <c r="A229" s="132" t="s">
        <v>302</v>
      </c>
      <c r="B229" s="133" t="s">
        <v>173</v>
      </c>
      <c r="C229" s="134">
        <v>4578000</v>
      </c>
      <c r="D229" s="134">
        <v>4543000</v>
      </c>
      <c r="E229" s="134">
        <v>2000950.3099999998</v>
      </c>
      <c r="F229" s="134">
        <v>4356726.55</v>
      </c>
      <c r="G229" s="135">
        <f t="shared" si="13"/>
        <v>5.1032749392875528E-3</v>
      </c>
      <c r="H229" s="134">
        <f t="shared" si="14"/>
        <v>186273.45000000019</v>
      </c>
      <c r="I229" s="134">
        <v>2002592.81</v>
      </c>
      <c r="J229" s="134">
        <v>4345558.05</v>
      </c>
      <c r="K229" s="135">
        <f t="shared" si="15"/>
        <v>5.1011079354013628E-3</v>
      </c>
      <c r="L229" s="82">
        <f t="shared" si="16"/>
        <v>197441.95000000019</v>
      </c>
      <c r="M229" s="82">
        <v>11168.5</v>
      </c>
    </row>
    <row r="230" spans="1:13" hidden="1">
      <c r="A230" s="132" t="s">
        <v>304</v>
      </c>
      <c r="B230" s="133" t="s">
        <v>305</v>
      </c>
      <c r="C230" s="134">
        <v>0</v>
      </c>
      <c r="D230" s="134">
        <v>0</v>
      </c>
      <c r="E230" s="134">
        <v>0</v>
      </c>
      <c r="F230" s="134">
        <v>0</v>
      </c>
      <c r="G230" s="135">
        <f t="shared" si="13"/>
        <v>0</v>
      </c>
      <c r="H230" s="134">
        <f t="shared" si="14"/>
        <v>0</v>
      </c>
      <c r="I230" s="134">
        <v>0</v>
      </c>
      <c r="J230" s="134">
        <v>0</v>
      </c>
      <c r="K230" s="135">
        <f t="shared" si="15"/>
        <v>0</v>
      </c>
      <c r="L230" s="82">
        <f t="shared" si="16"/>
        <v>0</v>
      </c>
      <c r="M230" s="82">
        <v>0</v>
      </c>
    </row>
    <row r="231" spans="1:13">
      <c r="A231" s="132" t="s">
        <v>306</v>
      </c>
      <c r="B231" s="133" t="s">
        <v>307</v>
      </c>
      <c r="C231" s="134">
        <v>1088000</v>
      </c>
      <c r="D231" s="134">
        <v>1050705.6000000001</v>
      </c>
      <c r="E231" s="134">
        <v>-27451.88</v>
      </c>
      <c r="F231" s="134">
        <v>895461.20000000007</v>
      </c>
      <c r="G231" s="135">
        <f t="shared" si="13"/>
        <v>1.0489032645540628E-3</v>
      </c>
      <c r="H231" s="134">
        <f t="shared" si="14"/>
        <v>155244.40000000002</v>
      </c>
      <c r="I231" s="134">
        <v>182093.03</v>
      </c>
      <c r="J231" s="134">
        <v>788725.55</v>
      </c>
      <c r="K231" s="135">
        <f t="shared" si="15"/>
        <v>9.2585903022485334E-4</v>
      </c>
      <c r="L231" s="82">
        <f t="shared" si="16"/>
        <v>261980.05000000005</v>
      </c>
      <c r="M231" s="82">
        <v>106735.65000000002</v>
      </c>
    </row>
    <row r="232" spans="1:13">
      <c r="A232" s="132" t="s">
        <v>308</v>
      </c>
      <c r="B232" s="133" t="s">
        <v>309</v>
      </c>
      <c r="C232" s="134">
        <v>32000</v>
      </c>
      <c r="D232" s="134">
        <v>9000</v>
      </c>
      <c r="E232" s="134">
        <v>0</v>
      </c>
      <c r="F232" s="134">
        <v>6000</v>
      </c>
      <c r="G232" s="135">
        <f t="shared" si="13"/>
        <v>7.0281320813502324E-6</v>
      </c>
      <c r="H232" s="134">
        <f t="shared" si="14"/>
        <v>3000</v>
      </c>
      <c r="I232" s="134">
        <v>0</v>
      </c>
      <c r="J232" s="134">
        <v>0</v>
      </c>
      <c r="K232" s="135">
        <f t="shared" si="15"/>
        <v>0</v>
      </c>
      <c r="L232" s="82">
        <f t="shared" si="16"/>
        <v>9000</v>
      </c>
      <c r="M232" s="82">
        <v>6000</v>
      </c>
    </row>
    <row r="233" spans="1:13" s="31" customFormat="1">
      <c r="A233" s="29">
        <v>27</v>
      </c>
      <c r="B233" s="128" t="s">
        <v>310</v>
      </c>
      <c r="C233" s="124">
        <v>5279000</v>
      </c>
      <c r="D233" s="124">
        <v>5264000</v>
      </c>
      <c r="E233" s="124">
        <v>2402264.85</v>
      </c>
      <c r="F233" s="124">
        <v>5224876.68</v>
      </c>
      <c r="G233" s="129">
        <f t="shared" si="13"/>
        <v>6.1201872359677818E-3</v>
      </c>
      <c r="H233" s="124">
        <f t="shared" si="14"/>
        <v>39123.320000000298</v>
      </c>
      <c r="I233" s="124">
        <v>2406269.86</v>
      </c>
      <c r="J233" s="124">
        <v>5214542.5</v>
      </c>
      <c r="K233" s="129">
        <f t="shared" si="15"/>
        <v>6.121180253532147E-3</v>
      </c>
      <c r="L233" s="79">
        <f t="shared" si="16"/>
        <v>49457.5</v>
      </c>
      <c r="M233" s="79">
        <v>10334.179999999702</v>
      </c>
    </row>
    <row r="234" spans="1:13">
      <c r="A234" s="132" t="s">
        <v>311</v>
      </c>
      <c r="B234" s="133" t="s">
        <v>173</v>
      </c>
      <c r="C234" s="134">
        <v>5229000</v>
      </c>
      <c r="D234" s="134">
        <v>5204000</v>
      </c>
      <c r="E234" s="134">
        <v>2402264.85</v>
      </c>
      <c r="F234" s="134">
        <v>5164876.68</v>
      </c>
      <c r="G234" s="135">
        <f t="shared" si="13"/>
        <v>6.0499059151542791E-3</v>
      </c>
      <c r="H234" s="134">
        <f t="shared" si="14"/>
        <v>39123.320000000298</v>
      </c>
      <c r="I234" s="134">
        <v>2406269.86</v>
      </c>
      <c r="J234" s="134">
        <v>5154542.5</v>
      </c>
      <c r="K234" s="135">
        <f t="shared" si="15"/>
        <v>6.0507482232606651E-3</v>
      </c>
      <c r="L234" s="82">
        <f t="shared" si="16"/>
        <v>49457.5</v>
      </c>
      <c r="M234" s="82">
        <v>10334.179999999702</v>
      </c>
    </row>
    <row r="235" spans="1:13">
      <c r="A235" s="132" t="s">
        <v>313</v>
      </c>
      <c r="B235" s="133" t="s">
        <v>314</v>
      </c>
      <c r="C235" s="134">
        <v>50000</v>
      </c>
      <c r="D235" s="134">
        <v>60000</v>
      </c>
      <c r="E235" s="134">
        <v>0</v>
      </c>
      <c r="F235" s="134">
        <v>60000</v>
      </c>
      <c r="G235" s="135">
        <f t="shared" si="13"/>
        <v>7.0281320813502324E-5</v>
      </c>
      <c r="H235" s="134">
        <f t="shared" si="14"/>
        <v>0</v>
      </c>
      <c r="I235" s="134">
        <v>0</v>
      </c>
      <c r="J235" s="134">
        <v>60000</v>
      </c>
      <c r="K235" s="135">
        <f t="shared" si="15"/>
        <v>7.0432030271481887E-5</v>
      </c>
      <c r="L235" s="176">
        <f t="shared" ref="L235:L239" si="17">IF(J235=0,0,J235/D235*100)</f>
        <v>100</v>
      </c>
      <c r="M235" s="137">
        <v>0</v>
      </c>
    </row>
    <row r="236" spans="1:13" hidden="1">
      <c r="A236" s="132" t="s">
        <v>317</v>
      </c>
      <c r="B236" s="133" t="s">
        <v>318</v>
      </c>
      <c r="C236" s="134">
        <v>0</v>
      </c>
      <c r="D236" s="134">
        <v>0</v>
      </c>
      <c r="E236" s="134">
        <v>0</v>
      </c>
      <c r="F236" s="134">
        <v>0</v>
      </c>
      <c r="G236" s="135">
        <f t="shared" si="13"/>
        <v>0</v>
      </c>
      <c r="H236" s="134">
        <f t="shared" si="14"/>
        <v>0</v>
      </c>
      <c r="I236" s="134">
        <v>0</v>
      </c>
      <c r="J236" s="134">
        <v>0</v>
      </c>
      <c r="K236" s="135">
        <f t="shared" si="15"/>
        <v>0</v>
      </c>
      <c r="L236" s="176">
        <f t="shared" si="17"/>
        <v>0</v>
      </c>
      <c r="M236" s="137">
        <v>0</v>
      </c>
    </row>
    <row r="237" spans="1:13" s="31" customFormat="1">
      <c r="A237" s="29">
        <v>28</v>
      </c>
      <c r="B237" s="128" t="s">
        <v>319</v>
      </c>
      <c r="C237" s="124">
        <v>33073000</v>
      </c>
      <c r="D237" s="124">
        <v>33933610.780000001</v>
      </c>
      <c r="E237" s="124">
        <v>14591064.42</v>
      </c>
      <c r="F237" s="124">
        <v>33844144.479999997</v>
      </c>
      <c r="G237" s="129">
        <f t="shared" si="13"/>
        <v>3.9643519597623397E-2</v>
      </c>
      <c r="H237" s="124">
        <f t="shared" si="14"/>
        <v>89466.30000000447</v>
      </c>
      <c r="I237" s="124">
        <v>14591064.42</v>
      </c>
      <c r="J237" s="124">
        <v>33844144.479999997</v>
      </c>
      <c r="K237" s="129">
        <f t="shared" si="15"/>
        <v>3.9728530142129438E-2</v>
      </c>
      <c r="L237" s="177">
        <f t="shared" si="17"/>
        <v>99.736349012252077</v>
      </c>
      <c r="M237" s="131">
        <v>0</v>
      </c>
    </row>
    <row r="238" spans="1:13" hidden="1">
      <c r="A238" s="132" t="s">
        <v>320</v>
      </c>
      <c r="B238" s="133" t="s">
        <v>321</v>
      </c>
      <c r="C238" s="134">
        <v>0</v>
      </c>
      <c r="D238" s="134">
        <v>0</v>
      </c>
      <c r="E238" s="134">
        <v>0</v>
      </c>
      <c r="F238" s="134">
        <v>0</v>
      </c>
      <c r="G238" s="135">
        <f t="shared" si="13"/>
        <v>0</v>
      </c>
      <c r="H238" s="134">
        <f t="shared" si="14"/>
        <v>0</v>
      </c>
      <c r="I238" s="134">
        <v>0</v>
      </c>
      <c r="J238" s="134">
        <v>0</v>
      </c>
      <c r="K238" s="135">
        <f t="shared" si="15"/>
        <v>0</v>
      </c>
      <c r="L238" s="176">
        <f t="shared" si="17"/>
        <v>0</v>
      </c>
      <c r="M238" s="131">
        <v>0</v>
      </c>
    </row>
    <row r="239" spans="1:13">
      <c r="A239" s="132" t="s">
        <v>322</v>
      </c>
      <c r="B239" s="133" t="s">
        <v>323</v>
      </c>
      <c r="C239" s="134">
        <v>33073000</v>
      </c>
      <c r="D239" s="134">
        <v>33933610.780000001</v>
      </c>
      <c r="E239" s="134">
        <v>14591064.42</v>
      </c>
      <c r="F239" s="134">
        <v>33844144.479999997</v>
      </c>
      <c r="G239" s="135">
        <f t="shared" si="13"/>
        <v>3.9643519597623397E-2</v>
      </c>
      <c r="H239" s="134">
        <f t="shared" si="14"/>
        <v>89466.30000000447</v>
      </c>
      <c r="I239" s="134">
        <v>14591064.42</v>
      </c>
      <c r="J239" s="134">
        <v>33844144.479999997</v>
      </c>
      <c r="K239" s="135">
        <f t="shared" si="15"/>
        <v>3.9728530142129438E-2</v>
      </c>
      <c r="L239" s="176">
        <f t="shared" si="17"/>
        <v>99.736349012252077</v>
      </c>
      <c r="M239" s="131">
        <v>0</v>
      </c>
    </row>
    <row r="240" spans="1:13" hidden="1">
      <c r="A240" s="132" t="s">
        <v>324</v>
      </c>
      <c r="B240" s="133" t="s">
        <v>325</v>
      </c>
      <c r="C240" s="134">
        <v>0</v>
      </c>
      <c r="D240" s="134">
        <v>0</v>
      </c>
      <c r="E240" s="134">
        <v>0</v>
      </c>
      <c r="F240" s="134">
        <v>0</v>
      </c>
      <c r="G240" s="135">
        <f t="shared" ref="G240:G245" si="18">F240/$F$246</f>
        <v>0</v>
      </c>
      <c r="H240" s="134">
        <f t="shared" ref="H240:H245" si="19">D240-F240</f>
        <v>0</v>
      </c>
      <c r="I240" s="134">
        <v>0</v>
      </c>
      <c r="J240" s="134">
        <v>0</v>
      </c>
      <c r="K240" s="135">
        <f t="shared" ref="K240:K245" si="20">J240/$J$246</f>
        <v>0</v>
      </c>
      <c r="L240" s="176">
        <f t="shared" ref="L240:L245" si="21">IF(J240=0,0,J240/D240*100)</f>
        <v>0</v>
      </c>
      <c r="M240" s="131">
        <v>0</v>
      </c>
    </row>
    <row r="241" spans="1:13" hidden="1">
      <c r="A241" s="132" t="s">
        <v>326</v>
      </c>
      <c r="B241" s="133" t="s">
        <v>294</v>
      </c>
      <c r="C241" s="134">
        <v>0</v>
      </c>
      <c r="D241" s="134">
        <v>0</v>
      </c>
      <c r="E241" s="134">
        <v>0</v>
      </c>
      <c r="F241" s="134">
        <v>0</v>
      </c>
      <c r="G241" s="135">
        <f t="shared" si="18"/>
        <v>0</v>
      </c>
      <c r="H241" s="134">
        <f t="shared" si="19"/>
        <v>0</v>
      </c>
      <c r="I241" s="134">
        <v>0</v>
      </c>
      <c r="J241" s="134">
        <v>0</v>
      </c>
      <c r="K241" s="135">
        <f t="shared" si="20"/>
        <v>0</v>
      </c>
      <c r="L241" s="176">
        <f t="shared" si="21"/>
        <v>0</v>
      </c>
      <c r="M241" s="131">
        <v>0</v>
      </c>
    </row>
    <row r="242" spans="1:13" s="31" customFormat="1" hidden="1">
      <c r="A242" s="29">
        <v>99</v>
      </c>
      <c r="B242" s="128" t="s">
        <v>125</v>
      </c>
      <c r="C242" s="124">
        <v>0</v>
      </c>
      <c r="D242" s="124">
        <v>0</v>
      </c>
      <c r="E242" s="124">
        <v>0</v>
      </c>
      <c r="F242" s="124">
        <v>0</v>
      </c>
      <c r="G242" s="129">
        <f t="shared" si="18"/>
        <v>0</v>
      </c>
      <c r="H242" s="124">
        <f t="shared" si="19"/>
        <v>0</v>
      </c>
      <c r="I242" s="124">
        <v>0</v>
      </c>
      <c r="J242" s="124">
        <v>0</v>
      </c>
      <c r="K242" s="129">
        <f t="shared" si="20"/>
        <v>0</v>
      </c>
      <c r="L242" s="177">
        <f t="shared" si="21"/>
        <v>0</v>
      </c>
      <c r="M242" s="131">
        <v>0</v>
      </c>
    </row>
    <row r="243" spans="1:13" hidden="1">
      <c r="A243" s="132" t="s">
        <v>330</v>
      </c>
      <c r="B243" s="133" t="s">
        <v>125</v>
      </c>
      <c r="C243" s="134">
        <v>0</v>
      </c>
      <c r="D243" s="134">
        <v>0</v>
      </c>
      <c r="E243" s="134">
        <v>0</v>
      </c>
      <c r="F243" s="134">
        <v>0</v>
      </c>
      <c r="G243" s="135">
        <f t="shared" si="18"/>
        <v>0</v>
      </c>
      <c r="H243" s="134">
        <f t="shared" si="19"/>
        <v>0</v>
      </c>
      <c r="I243" s="134">
        <v>0</v>
      </c>
      <c r="J243" s="134">
        <v>0</v>
      </c>
      <c r="K243" s="135">
        <f t="shared" si="20"/>
        <v>0</v>
      </c>
      <c r="L243" s="176">
        <f t="shared" si="21"/>
        <v>0</v>
      </c>
      <c r="M243" s="131">
        <v>0</v>
      </c>
    </row>
    <row r="244" spans="1:13" s="31" customFormat="1" hidden="1">
      <c r="A244" s="29">
        <v>77</v>
      </c>
      <c r="B244" s="128" t="s">
        <v>329</v>
      </c>
      <c r="C244" s="124">
        <v>0</v>
      </c>
      <c r="D244" s="124">
        <v>0</v>
      </c>
      <c r="E244" s="124">
        <v>0</v>
      </c>
      <c r="F244" s="124">
        <v>0</v>
      </c>
      <c r="G244" s="129">
        <f t="shared" si="18"/>
        <v>0</v>
      </c>
      <c r="H244" s="124">
        <f t="shared" si="19"/>
        <v>0</v>
      </c>
      <c r="I244" s="124">
        <v>0</v>
      </c>
      <c r="J244" s="124">
        <v>0</v>
      </c>
      <c r="K244" s="129">
        <f t="shared" si="20"/>
        <v>0</v>
      </c>
      <c r="L244" s="177">
        <f t="shared" si="21"/>
        <v>0</v>
      </c>
      <c r="M244" s="131">
        <v>0</v>
      </c>
    </row>
    <row r="245" spans="1:13" hidden="1">
      <c r="A245" s="145">
        <v>77777</v>
      </c>
      <c r="B245" s="178" t="s">
        <v>329</v>
      </c>
      <c r="C245" s="134">
        <v>0</v>
      </c>
      <c r="D245" s="134">
        <v>0</v>
      </c>
      <c r="E245" s="134">
        <v>0</v>
      </c>
      <c r="F245" s="134">
        <v>0</v>
      </c>
      <c r="G245" s="135">
        <f t="shared" si="18"/>
        <v>0</v>
      </c>
      <c r="H245" s="134">
        <f t="shared" si="19"/>
        <v>0</v>
      </c>
      <c r="I245" s="134">
        <v>0</v>
      </c>
      <c r="J245" s="134">
        <v>0</v>
      </c>
      <c r="K245" s="147">
        <f t="shared" si="20"/>
        <v>0</v>
      </c>
      <c r="L245" s="179">
        <f t="shared" si="21"/>
        <v>0</v>
      </c>
      <c r="M245" s="149">
        <v>0</v>
      </c>
    </row>
    <row r="246" spans="1:13">
      <c r="A246" s="166"/>
      <c r="B246" s="167" t="s">
        <v>332</v>
      </c>
      <c r="C246" s="168">
        <f>C139</f>
        <v>917000000</v>
      </c>
      <c r="D246" s="168">
        <f>D139</f>
        <v>887222010.80000007</v>
      </c>
      <c r="E246" s="168">
        <f>E139</f>
        <v>210874015.75</v>
      </c>
      <c r="F246" s="168">
        <f>F139</f>
        <v>853711901.04999995</v>
      </c>
      <c r="G246" s="180">
        <f t="shared" si="13"/>
        <v>1</v>
      </c>
      <c r="H246" s="168">
        <f>H139</f>
        <v>33510109.750000119</v>
      </c>
      <c r="I246" s="168">
        <f>I139</f>
        <v>272747764.13999999</v>
      </c>
      <c r="J246" s="168">
        <f>J139</f>
        <v>851885140.45000005</v>
      </c>
      <c r="K246" s="180">
        <f t="shared" si="15"/>
        <v>1</v>
      </c>
      <c r="L246" s="170">
        <f>D246-J246</f>
        <v>35336870.350000024</v>
      </c>
      <c r="M246" s="171">
        <v>1826760.5999999046</v>
      </c>
    </row>
    <row r="247" spans="1:13" ht="12" thickBot="1">
      <c r="A247" s="155"/>
      <c r="B247" s="155"/>
      <c r="C247" s="181"/>
      <c r="D247" s="181"/>
      <c r="E247" s="181"/>
      <c r="F247" s="181"/>
      <c r="G247" s="182"/>
      <c r="H247" s="181"/>
      <c r="I247" s="181"/>
      <c r="J247" s="181"/>
      <c r="K247" s="182"/>
      <c r="L247" s="183"/>
      <c r="M247" s="181"/>
    </row>
    <row r="248" spans="1:13" s="57" customFormat="1" ht="16.5" customHeight="1" thickBot="1">
      <c r="A248" s="926" t="s">
        <v>339</v>
      </c>
      <c r="B248" s="927"/>
      <c r="C248" s="927"/>
      <c r="D248" s="927"/>
      <c r="E248" s="927"/>
      <c r="F248" s="927"/>
      <c r="G248" s="927"/>
      <c r="H248" s="927"/>
      <c r="I248" s="927"/>
      <c r="J248" s="927"/>
      <c r="K248" s="927"/>
      <c r="L248" s="927"/>
      <c r="M248" s="928"/>
    </row>
    <row r="249" spans="1:13">
      <c r="A249" s="155"/>
      <c r="B249" s="155"/>
      <c r="C249" s="181"/>
      <c r="D249" s="181"/>
      <c r="E249" s="181"/>
      <c r="F249" s="181"/>
      <c r="G249" s="182"/>
      <c r="H249" s="181"/>
      <c r="I249" s="181"/>
      <c r="J249" s="181"/>
      <c r="K249" s="182"/>
      <c r="L249" s="183"/>
      <c r="M249" s="181"/>
    </row>
    <row r="250" spans="1:13" ht="20.25" customHeight="1">
      <c r="A250" s="923" t="s">
        <v>340</v>
      </c>
      <c r="B250" s="924"/>
      <c r="C250" s="907" t="s">
        <v>99</v>
      </c>
      <c r="D250" s="907" t="s">
        <v>100</v>
      </c>
      <c r="E250" s="909" t="s">
        <v>101</v>
      </c>
      <c r="F250" s="929"/>
      <c r="G250" s="910"/>
      <c r="H250" s="6" t="s">
        <v>159</v>
      </c>
      <c r="I250" s="909" t="s">
        <v>103</v>
      </c>
      <c r="J250" s="929"/>
      <c r="K250" s="910"/>
      <c r="L250" s="71" t="s">
        <v>159</v>
      </c>
      <c r="M250" s="930" t="s">
        <v>336</v>
      </c>
    </row>
    <row r="251" spans="1:13" ht="14.25" customHeight="1">
      <c r="A251" s="923"/>
      <c r="B251" s="924"/>
      <c r="C251" s="908"/>
      <c r="D251" s="908"/>
      <c r="E251" s="6" t="s">
        <v>10</v>
      </c>
      <c r="F251" s="6" t="str">
        <f>F137</f>
        <v>JAN a DEZ  / 2020</v>
      </c>
      <c r="G251" s="6" t="s">
        <v>11</v>
      </c>
      <c r="H251" s="119"/>
      <c r="I251" s="6" t="s">
        <v>10</v>
      </c>
      <c r="J251" s="6" t="str">
        <f>F251</f>
        <v>JAN a DEZ  / 2020</v>
      </c>
      <c r="K251" s="6" t="s">
        <v>11</v>
      </c>
      <c r="L251" s="72"/>
      <c r="M251" s="931"/>
    </row>
    <row r="252" spans="1:13" ht="16.5">
      <c r="A252" s="923"/>
      <c r="B252" s="924"/>
      <c r="C252" s="925"/>
      <c r="D252" s="7" t="s">
        <v>12</v>
      </c>
      <c r="E252" s="7"/>
      <c r="F252" s="7" t="s">
        <v>13</v>
      </c>
      <c r="G252" s="120" t="s">
        <v>161</v>
      </c>
      <c r="H252" s="7" t="s">
        <v>162</v>
      </c>
      <c r="I252" s="7"/>
      <c r="J252" s="7" t="s">
        <v>108</v>
      </c>
      <c r="K252" s="120" t="s">
        <v>163</v>
      </c>
      <c r="L252" s="8" t="s">
        <v>164</v>
      </c>
      <c r="M252" s="8" t="s">
        <v>110</v>
      </c>
    </row>
    <row r="253" spans="1:13">
      <c r="A253" s="185"/>
      <c r="B253" s="186"/>
      <c r="C253" s="187"/>
      <c r="D253" s="187"/>
      <c r="E253" s="187"/>
      <c r="F253" s="187"/>
      <c r="G253" s="188"/>
      <c r="H253" s="187"/>
      <c r="I253" s="187"/>
      <c r="J253" s="187"/>
      <c r="K253" s="188"/>
      <c r="L253" s="189"/>
      <c r="M253" s="154"/>
    </row>
    <row r="254" spans="1:13">
      <c r="A254" s="155"/>
      <c r="B254" s="66" t="s">
        <v>341</v>
      </c>
      <c r="C254" s="151">
        <f>C11</f>
        <v>8508000000</v>
      </c>
      <c r="D254" s="151">
        <f>D11</f>
        <v>10374182220.799999</v>
      </c>
      <c r="E254" s="151">
        <f>E11</f>
        <v>1575998528.3699999</v>
      </c>
      <c r="F254" s="151">
        <f>F11</f>
        <v>8331299512.9700003</v>
      </c>
      <c r="G254" s="152">
        <f>F254/$F$129</f>
        <v>0.90705380074466813</v>
      </c>
      <c r="H254" s="151">
        <f>D254-F254</f>
        <v>2042882707.829999</v>
      </c>
      <c r="I254" s="151">
        <f>I11</f>
        <v>1606650325.0200002</v>
      </c>
      <c r="J254" s="151">
        <f>J11</f>
        <v>7701168059.5299997</v>
      </c>
      <c r="K254" s="152">
        <f>J254/$J$257</f>
        <v>0.90039987820349443</v>
      </c>
      <c r="L254" s="153">
        <f t="shared" ref="L254:M254" si="22">L11</f>
        <v>2673014161.2699995</v>
      </c>
      <c r="M254" s="131">
        <f t="shared" si="22"/>
        <v>630131453.44000053</v>
      </c>
    </row>
    <row r="255" spans="1:13">
      <c r="A255" s="155"/>
      <c r="B255" s="66" t="s">
        <v>337</v>
      </c>
      <c r="C255" s="151">
        <f>C139</f>
        <v>917000000</v>
      </c>
      <c r="D255" s="151">
        <f>D139</f>
        <v>887222010.80000007</v>
      </c>
      <c r="E255" s="151">
        <f>E139</f>
        <v>210874015.75</v>
      </c>
      <c r="F255" s="151">
        <f>F139</f>
        <v>853711901.04999995</v>
      </c>
      <c r="G255" s="152">
        <f>F255/$F$129</f>
        <v>9.2946199255331804E-2</v>
      </c>
      <c r="H255" s="151">
        <f>D255-F255</f>
        <v>33510109.750000119</v>
      </c>
      <c r="I255" s="151">
        <f>I139</f>
        <v>272747764.13999999</v>
      </c>
      <c r="J255" s="151">
        <f>J139</f>
        <v>851885140.45000005</v>
      </c>
      <c r="K255" s="152">
        <f>J255/$J$257</f>
        <v>9.9600121796505611E-2</v>
      </c>
      <c r="L255" s="153">
        <f t="shared" ref="L255:M255" si="23">L139</f>
        <v>35336870.350000024</v>
      </c>
      <c r="M255" s="131">
        <f t="shared" si="23"/>
        <v>1826760.5999999046</v>
      </c>
    </row>
    <row r="256" spans="1:13">
      <c r="A256" s="190"/>
      <c r="B256" s="191"/>
      <c r="C256" s="162"/>
      <c r="D256" s="162"/>
      <c r="E256" s="162"/>
      <c r="F256" s="162"/>
      <c r="G256" s="163"/>
      <c r="H256" s="162"/>
      <c r="I256" s="162"/>
      <c r="J256" s="162"/>
      <c r="K256" s="163"/>
      <c r="L256" s="164"/>
      <c r="M256" s="154"/>
    </row>
    <row r="257" spans="1:13">
      <c r="A257" s="166"/>
      <c r="B257" s="167" t="s">
        <v>332</v>
      </c>
      <c r="C257" s="168">
        <f>C254+C255</f>
        <v>9425000000</v>
      </c>
      <c r="D257" s="168">
        <f t="shared" ref="D257:I257" si="24">D254+D255</f>
        <v>11261404231.599998</v>
      </c>
      <c r="E257" s="168">
        <f t="shared" si="24"/>
        <v>1786872544.1199999</v>
      </c>
      <c r="F257" s="168">
        <f t="shared" si="24"/>
        <v>9185011414.0200005</v>
      </c>
      <c r="G257" s="180">
        <f>SUM(G254:G255)</f>
        <v>0.99999999999999989</v>
      </c>
      <c r="H257" s="168">
        <f t="shared" si="24"/>
        <v>2076392817.579999</v>
      </c>
      <c r="I257" s="168">
        <f t="shared" si="24"/>
        <v>1879398089.1600003</v>
      </c>
      <c r="J257" s="168">
        <f>J254+J255</f>
        <v>8553053199.9799995</v>
      </c>
      <c r="K257" s="180">
        <f>SUM(K254:K255)</f>
        <v>1</v>
      </c>
      <c r="L257" s="170">
        <f>SUM(L254:L255)</f>
        <v>2708351031.6199994</v>
      </c>
      <c r="M257" s="171">
        <f>M254+M255</f>
        <v>631958214.04000044</v>
      </c>
    </row>
    <row r="258" spans="1:13">
      <c r="A258" s="57" t="s">
        <v>133</v>
      </c>
      <c r="B258" s="192"/>
      <c r="D258" s="28"/>
      <c r="K258" s="28"/>
    </row>
    <row r="259" spans="1:13">
      <c r="A259" s="57" t="s">
        <v>342</v>
      </c>
      <c r="B259" s="192"/>
      <c r="C259" s="28"/>
      <c r="D259" s="28"/>
      <c r="K259" s="28"/>
      <c r="M259" s="112"/>
    </row>
    <row r="260" spans="1:13">
      <c r="A260" s="917" t="s">
        <v>343</v>
      </c>
      <c r="B260" s="917"/>
      <c r="C260" s="917"/>
      <c r="D260" s="917"/>
      <c r="E260" s="917"/>
      <c r="F260" s="917"/>
      <c r="G260" s="917"/>
      <c r="K260" s="28"/>
      <c r="M260" s="112"/>
    </row>
    <row r="261" spans="1:13" ht="23.25" customHeight="1">
      <c r="A261" s="918" t="s">
        <v>344</v>
      </c>
      <c r="B261" s="918"/>
      <c r="C261" s="918"/>
      <c r="D261" s="918"/>
      <c r="E261" s="918"/>
      <c r="F261" s="918"/>
      <c r="G261" s="918"/>
      <c r="H261" s="918"/>
      <c r="I261" s="918"/>
      <c r="J261" s="918"/>
      <c r="K261" s="918"/>
      <c r="L261" s="918"/>
      <c r="M261" s="918"/>
    </row>
    <row r="262" spans="1:13" ht="32.25" customHeight="1">
      <c r="A262" s="918" t="s">
        <v>345</v>
      </c>
      <c r="B262" s="918"/>
      <c r="C262" s="918"/>
      <c r="D262" s="918"/>
      <c r="E262" s="918"/>
      <c r="F262" s="918"/>
      <c r="G262" s="918"/>
      <c r="H262" s="918"/>
      <c r="I262" s="918"/>
      <c r="J262" s="918"/>
      <c r="K262" s="918"/>
      <c r="L262" s="918"/>
      <c r="M262" s="918"/>
    </row>
    <row r="263" spans="1:13">
      <c r="A263" s="193"/>
      <c r="B263" s="193"/>
      <c r="C263" s="193"/>
      <c r="D263" s="193"/>
      <c r="E263" s="193"/>
      <c r="F263" s="193"/>
      <c r="G263" s="193"/>
      <c r="K263" s="28"/>
      <c r="M263" s="112"/>
    </row>
    <row r="264" spans="1:13">
      <c r="D264" s="919"/>
      <c r="E264" s="919"/>
      <c r="F264" s="919"/>
      <c r="G264" s="919"/>
      <c r="H264" s="919"/>
      <c r="I264" s="919"/>
      <c r="J264" s="919"/>
      <c r="K264" s="28"/>
    </row>
    <row r="265" spans="1:13">
      <c r="A265" s="2" t="s">
        <v>1130</v>
      </c>
      <c r="C265" s="64"/>
      <c r="D265" s="60"/>
      <c r="E265" s="60"/>
      <c r="J265" s="64"/>
      <c r="K265" s="28"/>
      <c r="M265" s="60"/>
    </row>
    <row r="266" spans="1:13">
      <c r="A266" s="2" t="s">
        <v>1131</v>
      </c>
      <c r="C266" s="64"/>
      <c r="D266" s="60"/>
      <c r="E266" s="60"/>
      <c r="J266" s="64"/>
      <c r="K266" s="28"/>
      <c r="M266" s="60"/>
    </row>
    <row r="267" spans="1:13">
      <c r="A267" s="2" t="s">
        <v>1132</v>
      </c>
      <c r="C267" s="64"/>
      <c r="D267" s="60"/>
      <c r="E267" s="60"/>
      <c r="J267" s="64"/>
      <c r="K267" s="28"/>
      <c r="M267" s="60"/>
    </row>
    <row r="268" spans="1:13">
      <c r="A268" s="2" t="s">
        <v>1133</v>
      </c>
      <c r="K268" s="28"/>
    </row>
    <row r="269" spans="1:13">
      <c r="K269" s="28"/>
    </row>
    <row r="270" spans="1:13" ht="12" thickBot="1"/>
    <row r="271" spans="1:13" ht="17.25" customHeight="1" thickBot="1">
      <c r="A271" s="920" t="s">
        <v>346</v>
      </c>
      <c r="B271" s="921"/>
      <c r="C271" s="921"/>
      <c r="D271" s="921"/>
      <c r="E271" s="921"/>
      <c r="F271" s="921"/>
      <c r="G271" s="921"/>
      <c r="H271" s="921"/>
      <c r="I271" s="921"/>
      <c r="J271" s="921"/>
      <c r="K271" s="921"/>
      <c r="L271" s="921"/>
      <c r="M271" s="922"/>
    </row>
    <row r="272" spans="1:13">
      <c r="A272" s="9"/>
      <c r="B272" s="9"/>
      <c r="C272" s="9"/>
      <c r="D272" s="9"/>
      <c r="E272" s="9"/>
      <c r="F272" s="9"/>
      <c r="G272" s="9"/>
      <c r="H272" s="9"/>
      <c r="I272" s="9"/>
      <c r="J272" s="9"/>
      <c r="K272" s="9"/>
      <c r="L272" s="9"/>
      <c r="M272" s="9"/>
    </row>
    <row r="273" spans="1:13">
      <c r="A273" s="923" t="s">
        <v>158</v>
      </c>
      <c r="B273" s="924"/>
      <c r="C273" s="907" t="s">
        <v>99</v>
      </c>
      <c r="D273" s="907" t="s">
        <v>100</v>
      </c>
      <c r="E273" s="903" t="s">
        <v>101</v>
      </c>
      <c r="F273" s="903"/>
      <c r="G273" s="907" t="s">
        <v>11</v>
      </c>
      <c r="H273" s="6" t="s">
        <v>159</v>
      </c>
      <c r="I273" s="903" t="s">
        <v>103</v>
      </c>
      <c r="J273" s="903"/>
      <c r="K273" s="907" t="s">
        <v>11</v>
      </c>
      <c r="L273" s="71" t="s">
        <v>159</v>
      </c>
      <c r="M273" s="901" t="s">
        <v>347</v>
      </c>
    </row>
    <row r="274" spans="1:13">
      <c r="A274" s="923"/>
      <c r="B274" s="924"/>
      <c r="C274" s="908"/>
      <c r="D274" s="908"/>
      <c r="E274" s="6" t="s">
        <v>10</v>
      </c>
      <c r="F274" s="6" t="str">
        <f>F137</f>
        <v>JAN a DEZ  / 2020</v>
      </c>
      <c r="G274" s="908"/>
      <c r="H274" s="119"/>
      <c r="I274" s="6" t="s">
        <v>10</v>
      </c>
      <c r="J274" s="6" t="str">
        <f>F274</f>
        <v>JAN a DEZ  / 2020</v>
      </c>
      <c r="K274" s="908"/>
      <c r="L274" s="72"/>
      <c r="M274" s="902"/>
    </row>
    <row r="275" spans="1:13">
      <c r="A275" s="923"/>
      <c r="B275" s="924"/>
      <c r="C275" s="925"/>
      <c r="D275" s="7" t="s">
        <v>12</v>
      </c>
      <c r="E275" s="7" t="s">
        <v>13</v>
      </c>
      <c r="F275" s="7" t="s">
        <v>348</v>
      </c>
      <c r="G275" s="7"/>
      <c r="H275" s="7" t="s">
        <v>162</v>
      </c>
      <c r="I275" s="7" t="s">
        <v>108</v>
      </c>
      <c r="J275" s="7" t="s">
        <v>109</v>
      </c>
      <c r="K275" s="7"/>
      <c r="L275" s="8" t="s">
        <v>164</v>
      </c>
      <c r="M275" s="8" t="s">
        <v>349</v>
      </c>
    </row>
    <row r="276" spans="1:13" ht="12">
      <c r="A276" s="73"/>
      <c r="B276" s="194" t="s">
        <v>350</v>
      </c>
      <c r="C276" s="75">
        <f>C386+C381+C375+C369+C367+C355+C348+C338+C330+C326+C321+C315+C312+C304+C297+C295+C284+C280+C278+C351+C336+C365</f>
        <v>9425000000</v>
      </c>
      <c r="D276" s="75">
        <f t="shared" ref="D276:J276" si="25">D386+D381+D375+D369+D367+D355+D348+D338+D330+D326+D321+D315+D312+D304+D297+D295+D284+D280+D278+D351+D336+D365</f>
        <v>11261404231.599998</v>
      </c>
      <c r="E276" s="75">
        <f t="shared" si="25"/>
        <v>1786872544.1199999</v>
      </c>
      <c r="F276" s="75">
        <f t="shared" si="25"/>
        <v>9185011414.0199986</v>
      </c>
      <c r="G276" s="32">
        <f>F276/$F$129*100</f>
        <v>99.999999999999972</v>
      </c>
      <c r="H276" s="32">
        <f>D276-F276</f>
        <v>2076392817.5799999</v>
      </c>
      <c r="I276" s="75">
        <f t="shared" si="25"/>
        <v>1879398089.1599998</v>
      </c>
      <c r="J276" s="75">
        <f t="shared" si="25"/>
        <v>8553053199.9799995</v>
      </c>
      <c r="K276" s="32">
        <f>J276/$J$129*100</f>
        <v>100</v>
      </c>
      <c r="L276" s="32">
        <f>D276-J276</f>
        <v>2708351031.6199989</v>
      </c>
      <c r="M276" s="76">
        <v>631958214.03999901</v>
      </c>
    </row>
    <row r="277" spans="1:13">
      <c r="A277" s="69"/>
      <c r="B277" s="123"/>
      <c r="C277" s="70"/>
      <c r="D277" s="70"/>
      <c r="E277" s="70"/>
      <c r="F277" s="70"/>
      <c r="G277" s="70"/>
      <c r="H277" s="70"/>
      <c r="I277" s="70"/>
      <c r="J277" s="70"/>
      <c r="K277" s="70"/>
      <c r="L277" s="70"/>
      <c r="M277" s="126"/>
    </row>
    <row r="278" spans="1:13">
      <c r="A278" s="127" t="s">
        <v>166</v>
      </c>
      <c r="B278" s="128" t="s">
        <v>167</v>
      </c>
      <c r="C278" s="124">
        <f t="shared" ref="C278:F279" si="26">SUMIF($A$8:$A$246,$A278,C$8:C$246)</f>
        <v>154615000</v>
      </c>
      <c r="D278" s="124">
        <f t="shared" si="26"/>
        <v>154615000</v>
      </c>
      <c r="E278" s="124">
        <f t="shared" si="26"/>
        <v>20446800.470000003</v>
      </c>
      <c r="F278" s="124">
        <f t="shared" si="26"/>
        <v>124411349.30000001</v>
      </c>
      <c r="G278" s="32">
        <f t="shared" ref="G278:G341" si="27">F278/$F$129*100</f>
        <v>1.3545040250042428</v>
      </c>
      <c r="H278" s="32">
        <f t="shared" ref="H278:H341" si="28">D278-F278</f>
        <v>30203650.699999988</v>
      </c>
      <c r="I278" s="124">
        <f>SUMIF($A$8:$A$246,$A278,I$8:I$246)</f>
        <v>25922958.779999997</v>
      </c>
      <c r="J278" s="124">
        <f>SUMIF($A$8:$A$246,$A278,J$8:J$246)</f>
        <v>116679470.25</v>
      </c>
      <c r="K278" s="32">
        <f t="shared" ref="K278:K341" si="29">J278/$J$129*100</f>
        <v>1.3641850169980567</v>
      </c>
      <c r="L278" s="32">
        <f t="shared" ref="L278:L341" si="30">D278-J278</f>
        <v>37935529.75</v>
      </c>
      <c r="M278" s="131">
        <v>7731879.0500000119</v>
      </c>
    </row>
    <row r="279" spans="1:13">
      <c r="A279" s="132" t="s">
        <v>168</v>
      </c>
      <c r="B279" s="133" t="s">
        <v>169</v>
      </c>
      <c r="C279" s="134">
        <f t="shared" si="26"/>
        <v>154615000</v>
      </c>
      <c r="D279" s="134">
        <f t="shared" si="26"/>
        <v>154615000</v>
      </c>
      <c r="E279" s="134">
        <f t="shared" si="26"/>
        <v>20446800.470000003</v>
      </c>
      <c r="F279" s="134">
        <f t="shared" si="26"/>
        <v>124411349.30000001</v>
      </c>
      <c r="G279" s="17">
        <f t="shared" si="27"/>
        <v>1.3545040250042428</v>
      </c>
      <c r="H279" s="17">
        <f t="shared" si="28"/>
        <v>30203650.699999988</v>
      </c>
      <c r="I279" s="134">
        <f>SUMIF($A$8:$A$246,$A279,I$8:I$246)</f>
        <v>25922958.779999997</v>
      </c>
      <c r="J279" s="134">
        <f>SUMIF($A$8:$A$246,$A279,J$8:J$246)</f>
        <v>116679470.25</v>
      </c>
      <c r="K279" s="17">
        <f t="shared" si="29"/>
        <v>1.3641850169980567</v>
      </c>
      <c r="L279" s="17">
        <f t="shared" si="30"/>
        <v>37935529.75</v>
      </c>
      <c r="M279" s="137">
        <v>7731879.0500000119</v>
      </c>
    </row>
    <row r="280" spans="1:13">
      <c r="A280" s="138">
        <v>3</v>
      </c>
      <c r="B280" s="128" t="s">
        <v>170</v>
      </c>
      <c r="C280" s="124">
        <f>SUM(C281:C283)</f>
        <v>59552000</v>
      </c>
      <c r="D280" s="124">
        <f>SUM(D281:D283)</f>
        <v>59592000</v>
      </c>
      <c r="E280" s="124">
        <f>SUM(E281:E283)</f>
        <v>12817561.389999999</v>
      </c>
      <c r="F280" s="124">
        <f>SUM(F281:F283)</f>
        <v>53946714.689999998</v>
      </c>
      <c r="G280" s="32">
        <f t="shared" si="27"/>
        <v>0.58733421504142869</v>
      </c>
      <c r="H280" s="32">
        <f t="shared" si="28"/>
        <v>5645285.3100000024</v>
      </c>
      <c r="I280" s="124">
        <f>SUM(I281:I283)</f>
        <v>13098843.65</v>
      </c>
      <c r="J280" s="124">
        <f>SUM(J281:J283)</f>
        <v>53515281.789999999</v>
      </c>
      <c r="K280" s="32">
        <f t="shared" si="29"/>
        <v>0.62568629632895467</v>
      </c>
      <c r="L280" s="32">
        <f t="shared" si="30"/>
        <v>6076718.2100000009</v>
      </c>
      <c r="M280" s="131">
        <v>431432.89999999851</v>
      </c>
    </row>
    <row r="281" spans="1:13">
      <c r="A281" s="139">
        <v>3062</v>
      </c>
      <c r="B281" s="133" t="s">
        <v>171</v>
      </c>
      <c r="C281" s="134">
        <f t="shared" ref="C281:F300" si="31">SUMIF($A$8:$A$246,$A281,C$8:C$246)</f>
        <v>3444000</v>
      </c>
      <c r="D281" s="134">
        <f t="shared" si="31"/>
        <v>3444000</v>
      </c>
      <c r="E281" s="134">
        <f t="shared" si="31"/>
        <v>81532.83</v>
      </c>
      <c r="F281" s="134">
        <f t="shared" si="31"/>
        <v>2722469.6399999997</v>
      </c>
      <c r="G281" s="17">
        <f t="shared" si="27"/>
        <v>2.9640351190466919E-2</v>
      </c>
      <c r="H281" s="17">
        <f t="shared" si="28"/>
        <v>721530.36000000034</v>
      </c>
      <c r="I281" s="134">
        <f t="shared" ref="I281:J300" si="32">SUMIF($A$8:$A$246,$A281,I$8:I$246)</f>
        <v>365515.09</v>
      </c>
      <c r="J281" s="134">
        <f t="shared" si="32"/>
        <v>2293736.7399999998</v>
      </c>
      <c r="K281" s="17">
        <f t="shared" si="29"/>
        <v>2.6817753688301194E-2</v>
      </c>
      <c r="L281" s="17">
        <f t="shared" si="30"/>
        <v>1150263.2600000002</v>
      </c>
      <c r="M281" s="137">
        <v>428732.89999999991</v>
      </c>
    </row>
    <row r="282" spans="1:13">
      <c r="A282" s="139">
        <v>3092</v>
      </c>
      <c r="B282" s="133" t="s">
        <v>172</v>
      </c>
      <c r="C282" s="134">
        <f t="shared" si="31"/>
        <v>15865000</v>
      </c>
      <c r="D282" s="134">
        <f t="shared" si="31"/>
        <v>15865000</v>
      </c>
      <c r="E282" s="134">
        <f t="shared" si="31"/>
        <v>2101852.3199999998</v>
      </c>
      <c r="F282" s="134">
        <f t="shared" si="31"/>
        <v>12181081.119999999</v>
      </c>
      <c r="G282" s="17">
        <f t="shared" si="27"/>
        <v>0.13261911794041756</v>
      </c>
      <c r="H282" s="17">
        <f t="shared" si="28"/>
        <v>3683918.8800000008</v>
      </c>
      <c r="I282" s="134">
        <f t="shared" si="32"/>
        <v>2099152.3199999998</v>
      </c>
      <c r="J282" s="134">
        <f t="shared" si="32"/>
        <v>12178381.119999999</v>
      </c>
      <c r="K282" s="17">
        <f t="shared" si="29"/>
        <v>0.1423863599963166</v>
      </c>
      <c r="L282" s="17">
        <f t="shared" si="30"/>
        <v>3686618.8800000008</v>
      </c>
      <c r="M282" s="137">
        <v>2700</v>
      </c>
    </row>
    <row r="283" spans="1:13">
      <c r="A283" s="139">
        <v>3122</v>
      </c>
      <c r="B283" s="133" t="s">
        <v>173</v>
      </c>
      <c r="C283" s="134">
        <f t="shared" si="31"/>
        <v>40243000</v>
      </c>
      <c r="D283" s="134">
        <f t="shared" si="31"/>
        <v>40283000</v>
      </c>
      <c r="E283" s="134">
        <f t="shared" si="31"/>
        <v>10634176.239999998</v>
      </c>
      <c r="F283" s="134">
        <f t="shared" si="31"/>
        <v>39043163.93</v>
      </c>
      <c r="G283" s="17">
        <f t="shared" si="27"/>
        <v>0.42507474591054423</v>
      </c>
      <c r="H283" s="17">
        <f t="shared" si="28"/>
        <v>1239836.0700000003</v>
      </c>
      <c r="I283" s="134">
        <f t="shared" si="32"/>
        <v>10634176.24</v>
      </c>
      <c r="J283" s="134">
        <f t="shared" si="32"/>
        <v>39043163.93</v>
      </c>
      <c r="K283" s="17">
        <f t="shared" si="29"/>
        <v>0.45648218264433688</v>
      </c>
      <c r="L283" s="17">
        <f t="shared" si="30"/>
        <v>1239836.0700000003</v>
      </c>
      <c r="M283" s="137">
        <v>0</v>
      </c>
    </row>
    <row r="284" spans="1:13">
      <c r="A284" s="127" t="s">
        <v>174</v>
      </c>
      <c r="B284" s="128" t="s">
        <v>175</v>
      </c>
      <c r="C284" s="124">
        <f t="shared" si="31"/>
        <v>670452000</v>
      </c>
      <c r="D284" s="124">
        <f t="shared" si="31"/>
        <v>763030922.34000003</v>
      </c>
      <c r="E284" s="124">
        <f t="shared" si="31"/>
        <v>117950224.55999997</v>
      </c>
      <c r="F284" s="124">
        <f t="shared" si="31"/>
        <v>651988531.25999999</v>
      </c>
      <c r="G284" s="32">
        <f t="shared" si="27"/>
        <v>7.0983965274643515</v>
      </c>
      <c r="H284" s="32">
        <f t="shared" si="28"/>
        <v>111042391.08000004</v>
      </c>
      <c r="I284" s="124">
        <f t="shared" si="32"/>
        <v>133689715.81999999</v>
      </c>
      <c r="J284" s="124">
        <f t="shared" si="32"/>
        <v>624541486.99000001</v>
      </c>
      <c r="K284" s="32">
        <f t="shared" si="29"/>
        <v>7.3019712655529894</v>
      </c>
      <c r="L284" s="32">
        <f t="shared" si="30"/>
        <v>138489435.35000002</v>
      </c>
      <c r="M284" s="131">
        <v>27447044.269999981</v>
      </c>
    </row>
    <row r="285" spans="1:13">
      <c r="A285" s="132" t="s">
        <v>176</v>
      </c>
      <c r="B285" s="133" t="s">
        <v>177</v>
      </c>
      <c r="C285" s="134">
        <f t="shared" si="31"/>
        <v>10000</v>
      </c>
      <c r="D285" s="134">
        <f t="shared" si="31"/>
        <v>10000</v>
      </c>
      <c r="E285" s="134">
        <f t="shared" si="31"/>
        <v>0</v>
      </c>
      <c r="F285" s="134">
        <f t="shared" si="31"/>
        <v>0</v>
      </c>
      <c r="G285" s="17">
        <f t="shared" si="27"/>
        <v>0</v>
      </c>
      <c r="H285" s="17">
        <f t="shared" si="28"/>
        <v>10000</v>
      </c>
      <c r="I285" s="134">
        <f t="shared" si="32"/>
        <v>0</v>
      </c>
      <c r="J285" s="134">
        <f t="shared" si="32"/>
        <v>0</v>
      </c>
      <c r="K285" s="17">
        <f t="shared" si="29"/>
        <v>0</v>
      </c>
      <c r="L285" s="17">
        <f t="shared" si="30"/>
        <v>10000</v>
      </c>
      <c r="M285" s="137">
        <v>0</v>
      </c>
    </row>
    <row r="286" spans="1:13">
      <c r="A286" s="132" t="s">
        <v>178</v>
      </c>
      <c r="B286" s="133" t="s">
        <v>173</v>
      </c>
      <c r="C286" s="134">
        <f t="shared" si="31"/>
        <v>545893000</v>
      </c>
      <c r="D286" s="134">
        <f t="shared" si="31"/>
        <v>631416467.91999996</v>
      </c>
      <c r="E286" s="134">
        <f t="shared" si="31"/>
        <v>112421192.33999997</v>
      </c>
      <c r="F286" s="134">
        <f t="shared" si="31"/>
        <v>556069952.80000007</v>
      </c>
      <c r="G286" s="17">
        <f t="shared" si="27"/>
        <v>6.0541019246989176</v>
      </c>
      <c r="H286" s="17">
        <f t="shared" si="28"/>
        <v>75346515.119999886</v>
      </c>
      <c r="I286" s="134">
        <f t="shared" si="32"/>
        <v>119733161.88</v>
      </c>
      <c r="J286" s="134">
        <f t="shared" si="32"/>
        <v>540417814.24000001</v>
      </c>
      <c r="K286" s="17">
        <f t="shared" si="29"/>
        <v>6.3184198859100249</v>
      </c>
      <c r="L286" s="17">
        <f t="shared" si="30"/>
        <v>90998653.679999948</v>
      </c>
      <c r="M286" s="137">
        <v>15652138.560000062</v>
      </c>
    </row>
    <row r="287" spans="1:13" hidden="1">
      <c r="A287" s="132" t="s">
        <v>179</v>
      </c>
      <c r="B287" s="133" t="s">
        <v>180</v>
      </c>
      <c r="C287" s="134">
        <f t="shared" si="31"/>
        <v>0</v>
      </c>
      <c r="D287" s="134">
        <f t="shared" si="31"/>
        <v>0</v>
      </c>
      <c r="E287" s="134">
        <f t="shared" si="31"/>
        <v>0</v>
      </c>
      <c r="F287" s="134">
        <f t="shared" si="31"/>
        <v>0</v>
      </c>
      <c r="G287" s="17">
        <f t="shared" si="27"/>
        <v>0</v>
      </c>
      <c r="H287" s="17">
        <f t="shared" si="28"/>
        <v>0</v>
      </c>
      <c r="I287" s="134">
        <f t="shared" si="32"/>
        <v>0</v>
      </c>
      <c r="J287" s="134">
        <f t="shared" si="32"/>
        <v>0</v>
      </c>
      <c r="K287" s="17">
        <f t="shared" si="29"/>
        <v>0</v>
      </c>
      <c r="L287" s="17">
        <f t="shared" si="30"/>
        <v>0</v>
      </c>
      <c r="M287" s="137">
        <v>0</v>
      </c>
    </row>
    <row r="288" spans="1:13">
      <c r="A288" s="132" t="s">
        <v>181</v>
      </c>
      <c r="B288" s="133" t="s">
        <v>182</v>
      </c>
      <c r="C288" s="134">
        <f t="shared" si="31"/>
        <v>50000</v>
      </c>
      <c r="D288" s="134">
        <f t="shared" si="31"/>
        <v>50000</v>
      </c>
      <c r="E288" s="134">
        <f t="shared" si="31"/>
        <v>0</v>
      </c>
      <c r="F288" s="134">
        <f t="shared" si="31"/>
        <v>0</v>
      </c>
      <c r="G288" s="17">
        <f t="shared" si="27"/>
        <v>0</v>
      </c>
      <c r="H288" s="17">
        <f t="shared" si="28"/>
        <v>50000</v>
      </c>
      <c r="I288" s="134">
        <f t="shared" si="32"/>
        <v>0</v>
      </c>
      <c r="J288" s="134">
        <f t="shared" si="32"/>
        <v>0</v>
      </c>
      <c r="K288" s="17">
        <f t="shared" si="29"/>
        <v>0</v>
      </c>
      <c r="L288" s="17">
        <f t="shared" si="30"/>
        <v>50000</v>
      </c>
      <c r="M288" s="137">
        <v>0</v>
      </c>
    </row>
    <row r="289" spans="1:13" hidden="1">
      <c r="A289" s="132" t="s">
        <v>183</v>
      </c>
      <c r="B289" s="133" t="s">
        <v>184</v>
      </c>
      <c r="C289" s="134">
        <f t="shared" si="31"/>
        <v>0</v>
      </c>
      <c r="D289" s="134">
        <f t="shared" si="31"/>
        <v>0</v>
      </c>
      <c r="E289" s="134">
        <f t="shared" si="31"/>
        <v>0</v>
      </c>
      <c r="F289" s="134">
        <f t="shared" si="31"/>
        <v>0</v>
      </c>
      <c r="G289" s="17">
        <f t="shared" si="27"/>
        <v>0</v>
      </c>
      <c r="H289" s="17">
        <f t="shared" si="28"/>
        <v>0</v>
      </c>
      <c r="I289" s="134">
        <f t="shared" si="32"/>
        <v>0</v>
      </c>
      <c r="J289" s="134">
        <f t="shared" si="32"/>
        <v>0</v>
      </c>
      <c r="K289" s="17">
        <f t="shared" si="29"/>
        <v>0</v>
      </c>
      <c r="L289" s="17">
        <f t="shared" si="30"/>
        <v>0</v>
      </c>
      <c r="M289" s="137">
        <v>0</v>
      </c>
    </row>
    <row r="290" spans="1:13">
      <c r="A290" s="132" t="s">
        <v>185</v>
      </c>
      <c r="B290" s="133" t="s">
        <v>186</v>
      </c>
      <c r="C290" s="134">
        <f t="shared" si="31"/>
        <v>54165000</v>
      </c>
      <c r="D290" s="134">
        <f t="shared" si="31"/>
        <v>54311408.409999996</v>
      </c>
      <c r="E290" s="134">
        <f t="shared" si="31"/>
        <v>2257671.59</v>
      </c>
      <c r="F290" s="134">
        <f t="shared" si="31"/>
        <v>53069516.969999999</v>
      </c>
      <c r="G290" s="17">
        <f t="shared" si="27"/>
        <v>0.57778389789472329</v>
      </c>
      <c r="H290" s="17">
        <f t="shared" si="28"/>
        <v>1241891.4399999976</v>
      </c>
      <c r="I290" s="134">
        <f t="shared" si="32"/>
        <v>9030288.2300000004</v>
      </c>
      <c r="J290" s="134">
        <f t="shared" si="32"/>
        <v>48761739.280000001</v>
      </c>
      <c r="K290" s="17">
        <f t="shared" si="29"/>
        <v>0.57010915447262778</v>
      </c>
      <c r="L290" s="17">
        <f t="shared" si="30"/>
        <v>5549669.1299999952</v>
      </c>
      <c r="M290" s="137">
        <v>4307777.6899999976</v>
      </c>
    </row>
    <row r="291" spans="1:13">
      <c r="A291" s="132" t="s">
        <v>187</v>
      </c>
      <c r="B291" s="133" t="s">
        <v>188</v>
      </c>
      <c r="C291" s="134">
        <f t="shared" si="31"/>
        <v>1048000</v>
      </c>
      <c r="D291" s="134">
        <f t="shared" si="31"/>
        <v>2523489.3199999998</v>
      </c>
      <c r="E291" s="134">
        <f t="shared" si="31"/>
        <v>127976.23000000001</v>
      </c>
      <c r="F291" s="134">
        <f t="shared" si="31"/>
        <v>2079108.75</v>
      </c>
      <c r="G291" s="17">
        <f t="shared" si="27"/>
        <v>2.263588640539356E-2</v>
      </c>
      <c r="H291" s="17">
        <f t="shared" si="28"/>
        <v>444380.56999999983</v>
      </c>
      <c r="I291" s="134">
        <f t="shared" si="32"/>
        <v>396259.55999999994</v>
      </c>
      <c r="J291" s="134">
        <f t="shared" si="32"/>
        <v>1868275.42</v>
      </c>
      <c r="K291" s="17">
        <f t="shared" si="29"/>
        <v>2.1843374246805439E-2</v>
      </c>
      <c r="L291" s="17">
        <f t="shared" si="30"/>
        <v>655213.89999999991</v>
      </c>
      <c r="M291" s="137">
        <v>210833.33000000007</v>
      </c>
    </row>
    <row r="292" spans="1:13">
      <c r="A292" s="132" t="s">
        <v>189</v>
      </c>
      <c r="B292" s="133" t="s">
        <v>190</v>
      </c>
      <c r="C292" s="134">
        <f t="shared" si="31"/>
        <v>54496000</v>
      </c>
      <c r="D292" s="134">
        <f t="shared" si="31"/>
        <v>59884556.689999998</v>
      </c>
      <c r="E292" s="134">
        <f t="shared" si="31"/>
        <v>1024757.9600000001</v>
      </c>
      <c r="F292" s="134">
        <f t="shared" si="31"/>
        <v>28376564.190000001</v>
      </c>
      <c r="G292" s="17">
        <f t="shared" si="27"/>
        <v>0.30894424525903164</v>
      </c>
      <c r="H292" s="17">
        <f t="shared" si="28"/>
        <v>31507992.499999996</v>
      </c>
      <c r="I292" s="134">
        <f t="shared" si="32"/>
        <v>3695283.2</v>
      </c>
      <c r="J292" s="134">
        <f t="shared" si="32"/>
        <v>23067187.109999999</v>
      </c>
      <c r="K292" s="17">
        <f t="shared" si="29"/>
        <v>0.26969535405267842</v>
      </c>
      <c r="L292" s="17">
        <f t="shared" si="30"/>
        <v>36817369.579999998</v>
      </c>
      <c r="M292" s="137">
        <v>5309377.0800000019</v>
      </c>
    </row>
    <row r="293" spans="1:13">
      <c r="A293" s="132" t="s">
        <v>191</v>
      </c>
      <c r="B293" s="133" t="s">
        <v>192</v>
      </c>
      <c r="C293" s="134">
        <f t="shared" si="31"/>
        <v>14207000</v>
      </c>
      <c r="D293" s="134">
        <f t="shared" si="31"/>
        <v>14252000</v>
      </c>
      <c r="E293" s="134">
        <f t="shared" si="31"/>
        <v>2118626.44</v>
      </c>
      <c r="F293" s="134">
        <f t="shared" si="31"/>
        <v>11810388.549999999</v>
      </c>
      <c r="G293" s="17">
        <f t="shared" si="27"/>
        <v>0.12858327570472719</v>
      </c>
      <c r="H293" s="17">
        <f t="shared" si="28"/>
        <v>2441611.4500000011</v>
      </c>
      <c r="I293" s="134">
        <f t="shared" si="32"/>
        <v>701722.95000000007</v>
      </c>
      <c r="J293" s="134">
        <f t="shared" si="32"/>
        <v>9843470.9399999995</v>
      </c>
      <c r="K293" s="17">
        <f t="shared" si="29"/>
        <v>0.11508721750991817</v>
      </c>
      <c r="L293" s="17">
        <f t="shared" si="30"/>
        <v>4408529.0600000005</v>
      </c>
      <c r="M293" s="137">
        <v>1966917.6099999994</v>
      </c>
    </row>
    <row r="294" spans="1:13">
      <c r="A294" s="132" t="s">
        <v>193</v>
      </c>
      <c r="B294" s="133" t="s">
        <v>194</v>
      </c>
      <c r="C294" s="134">
        <f t="shared" si="31"/>
        <v>583000</v>
      </c>
      <c r="D294" s="134">
        <f t="shared" si="31"/>
        <v>583000</v>
      </c>
      <c r="E294" s="134">
        <f t="shared" si="31"/>
        <v>0</v>
      </c>
      <c r="F294" s="134">
        <f t="shared" si="31"/>
        <v>583000</v>
      </c>
      <c r="G294" s="17">
        <f t="shared" si="27"/>
        <v>6.3472975015589949E-3</v>
      </c>
      <c r="H294" s="17">
        <f t="shared" si="28"/>
        <v>0</v>
      </c>
      <c r="I294" s="134">
        <f t="shared" si="32"/>
        <v>133000</v>
      </c>
      <c r="J294" s="134">
        <f t="shared" si="32"/>
        <v>583000</v>
      </c>
      <c r="K294" s="17">
        <f t="shared" si="29"/>
        <v>6.8162793609346803E-3</v>
      </c>
      <c r="L294" s="17">
        <f t="shared" si="30"/>
        <v>0</v>
      </c>
      <c r="M294" s="137">
        <v>0</v>
      </c>
    </row>
    <row r="295" spans="1:13" hidden="1">
      <c r="A295" s="127" t="s">
        <v>195</v>
      </c>
      <c r="B295" s="128" t="s">
        <v>196</v>
      </c>
      <c r="C295" s="124">
        <f t="shared" si="31"/>
        <v>0</v>
      </c>
      <c r="D295" s="124">
        <f t="shared" si="31"/>
        <v>0</v>
      </c>
      <c r="E295" s="124">
        <f t="shared" si="31"/>
        <v>0</v>
      </c>
      <c r="F295" s="124">
        <f t="shared" si="31"/>
        <v>0</v>
      </c>
      <c r="G295" s="32">
        <f t="shared" si="27"/>
        <v>0</v>
      </c>
      <c r="H295" s="32">
        <f t="shared" si="28"/>
        <v>0</v>
      </c>
      <c r="I295" s="124">
        <f t="shared" si="32"/>
        <v>0</v>
      </c>
      <c r="J295" s="124">
        <f t="shared" si="32"/>
        <v>0</v>
      </c>
      <c r="K295" s="32">
        <f t="shared" si="29"/>
        <v>0</v>
      </c>
      <c r="L295" s="32">
        <f t="shared" si="30"/>
        <v>0</v>
      </c>
      <c r="M295" s="131">
        <v>0</v>
      </c>
    </row>
    <row r="296" spans="1:13" hidden="1">
      <c r="A296" s="132" t="s">
        <v>197</v>
      </c>
      <c r="B296" s="133" t="s">
        <v>198</v>
      </c>
      <c r="C296" s="134">
        <f t="shared" si="31"/>
        <v>0</v>
      </c>
      <c r="D296" s="134">
        <f t="shared" si="31"/>
        <v>0</v>
      </c>
      <c r="E296" s="134">
        <f t="shared" si="31"/>
        <v>0</v>
      </c>
      <c r="F296" s="134">
        <f t="shared" si="31"/>
        <v>0</v>
      </c>
      <c r="G296" s="17">
        <f t="shared" si="27"/>
        <v>0</v>
      </c>
      <c r="H296" s="17">
        <f t="shared" si="28"/>
        <v>0</v>
      </c>
      <c r="I296" s="134">
        <f t="shared" si="32"/>
        <v>0</v>
      </c>
      <c r="J296" s="134">
        <f t="shared" si="32"/>
        <v>0</v>
      </c>
      <c r="K296" s="17">
        <f t="shared" si="29"/>
        <v>0</v>
      </c>
      <c r="L296" s="17">
        <f t="shared" si="30"/>
        <v>0</v>
      </c>
      <c r="M296" s="137">
        <v>0</v>
      </c>
    </row>
    <row r="297" spans="1:13">
      <c r="A297" s="127" t="s">
        <v>199</v>
      </c>
      <c r="B297" s="128" t="s">
        <v>200</v>
      </c>
      <c r="C297" s="124">
        <f t="shared" si="31"/>
        <v>178216000</v>
      </c>
      <c r="D297" s="124">
        <f t="shared" si="31"/>
        <v>184296526.59999999</v>
      </c>
      <c r="E297" s="124">
        <f t="shared" si="31"/>
        <v>36839840.270000003</v>
      </c>
      <c r="F297" s="124">
        <f t="shared" si="31"/>
        <v>168225701.35000002</v>
      </c>
      <c r="G297" s="32">
        <f t="shared" si="27"/>
        <v>1.8315241404405915</v>
      </c>
      <c r="H297" s="32">
        <f t="shared" si="28"/>
        <v>16070825.24999997</v>
      </c>
      <c r="I297" s="124">
        <f t="shared" si="32"/>
        <v>38655303.070000008</v>
      </c>
      <c r="J297" s="124">
        <f t="shared" si="32"/>
        <v>156874893</v>
      </c>
      <c r="K297" s="32">
        <f t="shared" si="29"/>
        <v>1.834139100179651</v>
      </c>
      <c r="L297" s="32">
        <f t="shared" si="30"/>
        <v>27421633.599999994</v>
      </c>
      <c r="M297" s="131">
        <v>11350808.350000024</v>
      </c>
    </row>
    <row r="298" spans="1:13">
      <c r="A298" s="132" t="s">
        <v>201</v>
      </c>
      <c r="B298" s="133" t="s">
        <v>173</v>
      </c>
      <c r="C298" s="134">
        <f t="shared" si="31"/>
        <v>167967000</v>
      </c>
      <c r="D298" s="134">
        <f t="shared" si="31"/>
        <v>160122405.69</v>
      </c>
      <c r="E298" s="134">
        <f t="shared" si="31"/>
        <v>36485079.510000005</v>
      </c>
      <c r="F298" s="134">
        <f t="shared" si="31"/>
        <v>149536447.84999999</v>
      </c>
      <c r="G298" s="17">
        <f t="shared" si="27"/>
        <v>1.6280485794688024</v>
      </c>
      <c r="H298" s="17">
        <f t="shared" si="28"/>
        <v>10585957.840000004</v>
      </c>
      <c r="I298" s="134">
        <f t="shared" si="32"/>
        <v>36885339.720000006</v>
      </c>
      <c r="J298" s="134">
        <f t="shared" si="32"/>
        <v>149160158.41</v>
      </c>
      <c r="K298" s="17">
        <f t="shared" si="29"/>
        <v>1.7439404961300697</v>
      </c>
      <c r="L298" s="17">
        <f t="shared" si="30"/>
        <v>10962247.280000001</v>
      </c>
      <c r="M298" s="137">
        <v>376289.43999999762</v>
      </c>
    </row>
    <row r="299" spans="1:13">
      <c r="A299" s="132" t="s">
        <v>202</v>
      </c>
      <c r="B299" s="133" t="s">
        <v>203</v>
      </c>
      <c r="C299" s="134">
        <f t="shared" si="31"/>
        <v>8782000</v>
      </c>
      <c r="D299" s="134">
        <f t="shared" si="31"/>
        <v>20769729.990000002</v>
      </c>
      <c r="E299" s="134">
        <f t="shared" si="31"/>
        <v>152812.61000000002</v>
      </c>
      <c r="F299" s="134">
        <f t="shared" si="31"/>
        <v>15914521.719999999</v>
      </c>
      <c r="G299" s="17">
        <f t="shared" si="27"/>
        <v>0.17326621604093029</v>
      </c>
      <c r="H299" s="17">
        <f t="shared" si="28"/>
        <v>4855208.2700000033</v>
      </c>
      <c r="I299" s="134">
        <f t="shared" si="32"/>
        <v>1273173.4099999999</v>
      </c>
      <c r="J299" s="134">
        <f t="shared" si="32"/>
        <v>5417485.6399999997</v>
      </c>
      <c r="K299" s="17">
        <f t="shared" si="29"/>
        <v>6.333978654561237E-2</v>
      </c>
      <c r="L299" s="17">
        <f t="shared" si="30"/>
        <v>15352244.350000001</v>
      </c>
      <c r="M299" s="137">
        <v>10497036.079999998</v>
      </c>
    </row>
    <row r="300" spans="1:13">
      <c r="A300" s="132" t="s">
        <v>204</v>
      </c>
      <c r="B300" s="133" t="s">
        <v>205</v>
      </c>
      <c r="C300" s="134">
        <f t="shared" si="31"/>
        <v>350000</v>
      </c>
      <c r="D300" s="134">
        <f t="shared" si="31"/>
        <v>350000</v>
      </c>
      <c r="E300" s="134">
        <f t="shared" si="31"/>
        <v>5340.5500000000029</v>
      </c>
      <c r="F300" s="134">
        <f t="shared" si="31"/>
        <v>215448.8</v>
      </c>
      <c r="G300" s="17">
        <f t="shared" si="27"/>
        <v>2.3456563120992854E-3</v>
      </c>
      <c r="H300" s="17">
        <f t="shared" si="28"/>
        <v>134551.20000000001</v>
      </c>
      <c r="I300" s="134">
        <f t="shared" si="32"/>
        <v>95317.98000000001</v>
      </c>
      <c r="J300" s="134">
        <f t="shared" si="32"/>
        <v>215053.86</v>
      </c>
      <c r="K300" s="17">
        <f t="shared" si="29"/>
        <v>2.5143519509559799E-3</v>
      </c>
      <c r="L300" s="17">
        <f t="shared" si="30"/>
        <v>134946.14000000001</v>
      </c>
      <c r="M300" s="137">
        <v>394.94000000000233</v>
      </c>
    </row>
    <row r="301" spans="1:13" hidden="1">
      <c r="A301" s="132" t="s">
        <v>206</v>
      </c>
      <c r="B301" s="133" t="s">
        <v>207</v>
      </c>
      <c r="C301" s="134">
        <f t="shared" ref="C301:F320" si="33">SUMIF($A$8:$A$246,$A301,C$8:C$246)</f>
        <v>0</v>
      </c>
      <c r="D301" s="134">
        <f t="shared" si="33"/>
        <v>0</v>
      </c>
      <c r="E301" s="134">
        <f t="shared" si="33"/>
        <v>0</v>
      </c>
      <c r="F301" s="134">
        <f t="shared" si="33"/>
        <v>0</v>
      </c>
      <c r="G301" s="17">
        <f t="shared" si="27"/>
        <v>0</v>
      </c>
      <c r="H301" s="17">
        <f t="shared" si="28"/>
        <v>0</v>
      </c>
      <c r="I301" s="134">
        <f t="shared" ref="I301:J320" si="34">SUMIF($A$8:$A$246,$A301,I$8:I$246)</f>
        <v>0</v>
      </c>
      <c r="J301" s="134">
        <f t="shared" si="34"/>
        <v>0</v>
      </c>
      <c r="K301" s="17">
        <f t="shared" si="29"/>
        <v>0</v>
      </c>
      <c r="L301" s="17">
        <f t="shared" si="30"/>
        <v>0</v>
      </c>
      <c r="M301" s="137">
        <v>0</v>
      </c>
    </row>
    <row r="302" spans="1:13">
      <c r="A302" s="132" t="s">
        <v>208</v>
      </c>
      <c r="B302" s="133" t="s">
        <v>194</v>
      </c>
      <c r="C302" s="134">
        <f t="shared" si="33"/>
        <v>63000</v>
      </c>
      <c r="D302" s="134">
        <f t="shared" si="33"/>
        <v>63000</v>
      </c>
      <c r="E302" s="134">
        <f t="shared" si="33"/>
        <v>47621.58</v>
      </c>
      <c r="F302" s="134">
        <f t="shared" si="33"/>
        <v>47621.58</v>
      </c>
      <c r="G302" s="17">
        <f t="shared" si="27"/>
        <v>5.1847055875521759E-4</v>
      </c>
      <c r="H302" s="17">
        <f t="shared" si="28"/>
        <v>15378.419999999998</v>
      </c>
      <c r="I302" s="134">
        <f t="shared" si="34"/>
        <v>21147.35</v>
      </c>
      <c r="J302" s="134">
        <f t="shared" si="34"/>
        <v>21147.35</v>
      </c>
      <c r="K302" s="17">
        <f t="shared" si="29"/>
        <v>2.4724913437986623E-4</v>
      </c>
      <c r="L302" s="17">
        <f t="shared" si="30"/>
        <v>41852.65</v>
      </c>
      <c r="M302" s="137">
        <v>26474.230000000003</v>
      </c>
    </row>
    <row r="303" spans="1:13">
      <c r="A303" s="132" t="s">
        <v>209</v>
      </c>
      <c r="B303" s="133" t="s">
        <v>210</v>
      </c>
      <c r="C303" s="134">
        <f t="shared" si="33"/>
        <v>1054000</v>
      </c>
      <c r="D303" s="134">
        <f t="shared" si="33"/>
        <v>2991390.92</v>
      </c>
      <c r="E303" s="134">
        <f t="shared" si="33"/>
        <v>148986.02000000002</v>
      </c>
      <c r="F303" s="134">
        <f t="shared" si="33"/>
        <v>2511661.4</v>
      </c>
      <c r="G303" s="17">
        <f t="shared" si="27"/>
        <v>2.7345218060003718E-2</v>
      </c>
      <c r="H303" s="17">
        <f t="shared" si="28"/>
        <v>479729.52</v>
      </c>
      <c r="I303" s="134">
        <f t="shared" si="34"/>
        <v>380324.61</v>
      </c>
      <c r="J303" s="134">
        <f t="shared" si="34"/>
        <v>2061047.7399999998</v>
      </c>
      <c r="K303" s="17">
        <f t="shared" si="29"/>
        <v>2.409721641863305E-2</v>
      </c>
      <c r="L303" s="17">
        <f t="shared" si="30"/>
        <v>930343.18000000017</v>
      </c>
      <c r="M303" s="137">
        <v>450613.66000000015</v>
      </c>
    </row>
    <row r="304" spans="1:13">
      <c r="A304" s="127" t="s">
        <v>211</v>
      </c>
      <c r="B304" s="128" t="s">
        <v>212</v>
      </c>
      <c r="C304" s="124">
        <f t="shared" si="33"/>
        <v>204809000</v>
      </c>
      <c r="D304" s="124">
        <f t="shared" si="33"/>
        <v>310463688.63999993</v>
      </c>
      <c r="E304" s="124">
        <f t="shared" si="33"/>
        <v>33395391.580000009</v>
      </c>
      <c r="F304" s="124">
        <f t="shared" si="33"/>
        <v>223758802.45999998</v>
      </c>
      <c r="G304" s="32">
        <f t="shared" si="27"/>
        <v>2.4361298247104468</v>
      </c>
      <c r="H304" s="32">
        <f t="shared" si="28"/>
        <v>86704886.179999948</v>
      </c>
      <c r="I304" s="124">
        <f t="shared" si="34"/>
        <v>38716652.380000003</v>
      </c>
      <c r="J304" s="124">
        <f t="shared" si="34"/>
        <v>202530466.13999999</v>
      </c>
      <c r="K304" s="32">
        <f t="shared" si="29"/>
        <v>2.3679317947007927</v>
      </c>
      <c r="L304" s="32">
        <f t="shared" si="30"/>
        <v>107933222.49999994</v>
      </c>
      <c r="M304" s="131">
        <v>21228336.319999993</v>
      </c>
    </row>
    <row r="305" spans="1:13">
      <c r="A305" s="132" t="s">
        <v>213</v>
      </c>
      <c r="B305" s="133" t="s">
        <v>173</v>
      </c>
      <c r="C305" s="134">
        <f t="shared" si="33"/>
        <v>8184000</v>
      </c>
      <c r="D305" s="134">
        <f t="shared" si="33"/>
        <v>10841055.6</v>
      </c>
      <c r="E305" s="134">
        <f t="shared" si="33"/>
        <v>227513.85000000003</v>
      </c>
      <c r="F305" s="134">
        <f t="shared" si="33"/>
        <v>7655281.9499999983</v>
      </c>
      <c r="G305" s="17">
        <f t="shared" si="27"/>
        <v>8.3345372204056023E-2</v>
      </c>
      <c r="H305" s="17">
        <f t="shared" si="28"/>
        <v>3185773.6500000013</v>
      </c>
      <c r="I305" s="134">
        <f t="shared" si="34"/>
        <v>1471226.8599999999</v>
      </c>
      <c r="J305" s="134">
        <f t="shared" si="34"/>
        <v>6487371.5199999996</v>
      </c>
      <c r="K305" s="17">
        <f t="shared" si="29"/>
        <v>7.5848604800156857E-2</v>
      </c>
      <c r="L305" s="17">
        <f t="shared" si="30"/>
        <v>4353684.08</v>
      </c>
      <c r="M305" s="137">
        <v>1167910.4299999988</v>
      </c>
    </row>
    <row r="306" spans="1:13">
      <c r="A306" s="132" t="s">
        <v>214</v>
      </c>
      <c r="B306" s="133" t="s">
        <v>192</v>
      </c>
      <c r="C306" s="134">
        <f t="shared" si="33"/>
        <v>570000</v>
      </c>
      <c r="D306" s="134">
        <f t="shared" si="33"/>
        <v>530100</v>
      </c>
      <c r="E306" s="134">
        <f t="shared" si="33"/>
        <v>200000</v>
      </c>
      <c r="F306" s="134">
        <f t="shared" si="33"/>
        <v>200000</v>
      </c>
      <c r="G306" s="17">
        <f t="shared" si="27"/>
        <v>2.1774605494198954E-3</v>
      </c>
      <c r="H306" s="17">
        <f t="shared" si="28"/>
        <v>330100</v>
      </c>
      <c r="I306" s="134">
        <f t="shared" si="34"/>
        <v>33035</v>
      </c>
      <c r="J306" s="134">
        <f t="shared" si="34"/>
        <v>33035</v>
      </c>
      <c r="K306" s="17">
        <f t="shared" si="29"/>
        <v>3.8623634423409466E-4</v>
      </c>
      <c r="L306" s="17">
        <f t="shared" si="30"/>
        <v>497065</v>
      </c>
      <c r="M306" s="137">
        <v>166965</v>
      </c>
    </row>
    <row r="307" spans="1:13">
      <c r="A307" s="132" t="s">
        <v>215</v>
      </c>
      <c r="B307" s="133" t="s">
        <v>216</v>
      </c>
      <c r="C307" s="134">
        <f t="shared" si="33"/>
        <v>8114000</v>
      </c>
      <c r="D307" s="134">
        <f t="shared" si="33"/>
        <v>29056257.600000001</v>
      </c>
      <c r="E307" s="134">
        <f t="shared" si="33"/>
        <v>177251.69</v>
      </c>
      <c r="F307" s="134">
        <f t="shared" si="33"/>
        <v>15882248.18</v>
      </c>
      <c r="G307" s="17">
        <f t="shared" si="27"/>
        <v>0.17291484424022965</v>
      </c>
      <c r="H307" s="17">
        <f t="shared" si="28"/>
        <v>13174009.420000002</v>
      </c>
      <c r="I307" s="134">
        <f t="shared" si="34"/>
        <v>309167.28999999998</v>
      </c>
      <c r="J307" s="134">
        <f t="shared" si="34"/>
        <v>13639188.48</v>
      </c>
      <c r="K307" s="17">
        <f t="shared" si="29"/>
        <v>0.15946572716315963</v>
      </c>
      <c r="L307" s="17">
        <f t="shared" si="30"/>
        <v>15417069.120000001</v>
      </c>
      <c r="M307" s="137">
        <v>2243059.6999999993</v>
      </c>
    </row>
    <row r="308" spans="1:13">
      <c r="A308" s="132" t="s">
        <v>217</v>
      </c>
      <c r="B308" s="133" t="s">
        <v>218</v>
      </c>
      <c r="C308" s="134">
        <f t="shared" si="33"/>
        <v>4054000</v>
      </c>
      <c r="D308" s="134">
        <f t="shared" si="33"/>
        <v>10525000</v>
      </c>
      <c r="E308" s="134">
        <f t="shared" si="33"/>
        <v>700972</v>
      </c>
      <c r="F308" s="134">
        <f t="shared" si="33"/>
        <v>3341194.4899999998</v>
      </c>
      <c r="G308" s="17">
        <f t="shared" si="27"/>
        <v>3.6376595949570628E-2</v>
      </c>
      <c r="H308" s="17">
        <f t="shared" si="28"/>
        <v>7183805.5099999998</v>
      </c>
      <c r="I308" s="134">
        <f t="shared" si="34"/>
        <v>9938.4</v>
      </c>
      <c r="J308" s="134">
        <f t="shared" si="34"/>
        <v>2430222.4899999998</v>
      </c>
      <c r="K308" s="17">
        <f t="shared" si="29"/>
        <v>2.8413508406631708E-2</v>
      </c>
      <c r="L308" s="17">
        <f t="shared" si="30"/>
        <v>8094777.5099999998</v>
      </c>
      <c r="M308" s="137">
        <v>910972</v>
      </c>
    </row>
    <row r="309" spans="1:13">
      <c r="A309" s="132" t="s">
        <v>219</v>
      </c>
      <c r="B309" s="133" t="s">
        <v>194</v>
      </c>
      <c r="C309" s="134">
        <f t="shared" si="33"/>
        <v>51484000</v>
      </c>
      <c r="D309" s="134">
        <f t="shared" si="33"/>
        <v>96092676.13000001</v>
      </c>
      <c r="E309" s="134">
        <f t="shared" si="33"/>
        <v>5615112.7700000005</v>
      </c>
      <c r="F309" s="134">
        <f t="shared" si="33"/>
        <v>59645599.640000001</v>
      </c>
      <c r="G309" s="17">
        <f t="shared" si="27"/>
        <v>0.64937970081296759</v>
      </c>
      <c r="H309" s="17">
        <f t="shared" si="28"/>
        <v>36447076.49000001</v>
      </c>
      <c r="I309" s="134">
        <f t="shared" si="34"/>
        <v>7153703.4700000007</v>
      </c>
      <c r="J309" s="134">
        <f t="shared" si="34"/>
        <v>54655420.390000001</v>
      </c>
      <c r="K309" s="17">
        <f t="shared" si="29"/>
        <v>0.63901649051040399</v>
      </c>
      <c r="L309" s="17">
        <f t="shared" si="30"/>
        <v>41437255.74000001</v>
      </c>
      <c r="M309" s="137">
        <v>4990179.25</v>
      </c>
    </row>
    <row r="310" spans="1:13">
      <c r="A310" s="132" t="s">
        <v>220</v>
      </c>
      <c r="B310" s="133" t="s">
        <v>210</v>
      </c>
      <c r="C310" s="134">
        <f t="shared" si="33"/>
        <v>132403000</v>
      </c>
      <c r="D310" s="134">
        <f t="shared" si="33"/>
        <v>163418599.30999997</v>
      </c>
      <c r="E310" s="134">
        <f t="shared" si="33"/>
        <v>26474541.270000011</v>
      </c>
      <c r="F310" s="134">
        <f t="shared" si="33"/>
        <v>137034478.19999999</v>
      </c>
      <c r="G310" s="17">
        <f t="shared" si="27"/>
        <v>1.4919358509542033</v>
      </c>
      <c r="H310" s="17">
        <f t="shared" si="28"/>
        <v>26384121.109999985</v>
      </c>
      <c r="I310" s="134">
        <f t="shared" si="34"/>
        <v>29739581.360000003</v>
      </c>
      <c r="J310" s="134">
        <f t="shared" si="34"/>
        <v>125285228.26000001</v>
      </c>
      <c r="K310" s="17">
        <f t="shared" si="29"/>
        <v>1.4648012274762066</v>
      </c>
      <c r="L310" s="17">
        <f t="shared" si="30"/>
        <v>38133371.049999967</v>
      </c>
      <c r="M310" s="137">
        <v>11749249.939999983</v>
      </c>
    </row>
    <row r="311" spans="1:13" hidden="1">
      <c r="A311" s="132" t="s">
        <v>221</v>
      </c>
      <c r="B311" s="133" t="s">
        <v>222</v>
      </c>
      <c r="C311" s="134">
        <f t="shared" si="33"/>
        <v>0</v>
      </c>
      <c r="D311" s="134">
        <f t="shared" si="33"/>
        <v>0</v>
      </c>
      <c r="E311" s="134">
        <f t="shared" si="33"/>
        <v>0</v>
      </c>
      <c r="F311" s="134">
        <f t="shared" si="33"/>
        <v>0</v>
      </c>
      <c r="G311" s="17">
        <f t="shared" si="27"/>
        <v>0</v>
      </c>
      <c r="H311" s="17">
        <f t="shared" si="28"/>
        <v>0</v>
      </c>
      <c r="I311" s="134">
        <f t="shared" si="34"/>
        <v>0</v>
      </c>
      <c r="J311" s="134">
        <f t="shared" si="34"/>
        <v>0</v>
      </c>
      <c r="K311" s="17">
        <f t="shared" si="29"/>
        <v>0</v>
      </c>
      <c r="L311" s="17">
        <f t="shared" si="30"/>
        <v>0</v>
      </c>
      <c r="M311" s="137">
        <v>0</v>
      </c>
    </row>
    <row r="312" spans="1:13">
      <c r="A312" s="127" t="s">
        <v>223</v>
      </c>
      <c r="B312" s="128" t="s">
        <v>224</v>
      </c>
      <c r="C312" s="124">
        <f t="shared" si="33"/>
        <v>1749547000</v>
      </c>
      <c r="D312" s="124">
        <f t="shared" si="33"/>
        <v>1844123283.23</v>
      </c>
      <c r="E312" s="124">
        <f t="shared" si="33"/>
        <v>284113533.06</v>
      </c>
      <c r="F312" s="124">
        <f t="shared" si="33"/>
        <v>1707449520.4500003</v>
      </c>
      <c r="G312" s="32">
        <f t="shared" si="27"/>
        <v>18.589519854528973</v>
      </c>
      <c r="H312" s="32">
        <f t="shared" si="28"/>
        <v>136673762.77999973</v>
      </c>
      <c r="I312" s="124">
        <f t="shared" si="34"/>
        <v>339307180.25999999</v>
      </c>
      <c r="J312" s="124">
        <f t="shared" si="34"/>
        <v>1706761817.24</v>
      </c>
      <c r="K312" s="32">
        <f t="shared" si="29"/>
        <v>19.955000598429471</v>
      </c>
      <c r="L312" s="32">
        <f t="shared" si="30"/>
        <v>137361465.99000001</v>
      </c>
      <c r="M312" s="131">
        <v>687703.21000027657</v>
      </c>
    </row>
    <row r="313" spans="1:13" hidden="1">
      <c r="A313" s="132" t="s">
        <v>225</v>
      </c>
      <c r="B313" s="133" t="s">
        <v>173</v>
      </c>
      <c r="C313" s="134">
        <f t="shared" si="33"/>
        <v>0</v>
      </c>
      <c r="D313" s="134">
        <f t="shared" si="33"/>
        <v>0</v>
      </c>
      <c r="E313" s="134">
        <f t="shared" si="33"/>
        <v>0</v>
      </c>
      <c r="F313" s="134">
        <f t="shared" si="33"/>
        <v>0</v>
      </c>
      <c r="G313" s="17">
        <f t="shared" si="27"/>
        <v>0</v>
      </c>
      <c r="H313" s="17">
        <f t="shared" si="28"/>
        <v>0</v>
      </c>
      <c r="I313" s="134">
        <f t="shared" si="34"/>
        <v>0</v>
      </c>
      <c r="J313" s="134">
        <f t="shared" si="34"/>
        <v>0</v>
      </c>
      <c r="K313" s="17">
        <f t="shared" si="29"/>
        <v>0</v>
      </c>
      <c r="L313" s="17">
        <f t="shared" si="30"/>
        <v>0</v>
      </c>
      <c r="M313" s="137">
        <v>0</v>
      </c>
    </row>
    <row r="314" spans="1:13">
      <c r="A314" s="132" t="s">
        <v>226</v>
      </c>
      <c r="B314" s="133" t="s">
        <v>227</v>
      </c>
      <c r="C314" s="134">
        <f t="shared" si="33"/>
        <v>1749547000</v>
      </c>
      <c r="D314" s="134">
        <f t="shared" si="33"/>
        <v>1844123283.23</v>
      </c>
      <c r="E314" s="134">
        <f t="shared" si="33"/>
        <v>284113533.06</v>
      </c>
      <c r="F314" s="134">
        <f t="shared" si="33"/>
        <v>1707449520.4500003</v>
      </c>
      <c r="G314" s="17">
        <f t="shared" si="27"/>
        <v>18.589519854528973</v>
      </c>
      <c r="H314" s="17">
        <f t="shared" si="28"/>
        <v>136673762.77999973</v>
      </c>
      <c r="I314" s="134">
        <f t="shared" si="34"/>
        <v>339307180.25999999</v>
      </c>
      <c r="J314" s="134">
        <f t="shared" si="34"/>
        <v>1706761817.24</v>
      </c>
      <c r="K314" s="17">
        <f t="shared" si="29"/>
        <v>19.955000598429471</v>
      </c>
      <c r="L314" s="17">
        <f t="shared" si="30"/>
        <v>137361465.99000001</v>
      </c>
      <c r="M314" s="137">
        <v>687703.21000027657</v>
      </c>
    </row>
    <row r="315" spans="1:13">
      <c r="A315" s="29">
        <v>10</v>
      </c>
      <c r="B315" s="128" t="s">
        <v>228</v>
      </c>
      <c r="C315" s="124">
        <f t="shared" si="33"/>
        <v>1964032000</v>
      </c>
      <c r="D315" s="124">
        <f t="shared" si="33"/>
        <v>2504370823.8899999</v>
      </c>
      <c r="E315" s="124">
        <f t="shared" si="33"/>
        <v>460659990.38</v>
      </c>
      <c r="F315" s="124">
        <f t="shared" si="33"/>
        <v>2213223181.2199998</v>
      </c>
      <c r="G315" s="32">
        <f t="shared" si="27"/>
        <v>24.096030820840745</v>
      </c>
      <c r="H315" s="32">
        <f t="shared" si="28"/>
        <v>291147642.67000008</v>
      </c>
      <c r="I315" s="124">
        <f t="shared" si="34"/>
        <v>414506783.9799999</v>
      </c>
      <c r="J315" s="124">
        <f t="shared" si="34"/>
        <v>2115849907.3500001</v>
      </c>
      <c r="K315" s="32">
        <f t="shared" si="29"/>
        <v>24.737948635172149</v>
      </c>
      <c r="L315" s="32">
        <f t="shared" si="30"/>
        <v>388520916.53999972</v>
      </c>
      <c r="M315" s="131">
        <v>97373273.869999647</v>
      </c>
    </row>
    <row r="316" spans="1:13">
      <c r="A316" s="132" t="s">
        <v>229</v>
      </c>
      <c r="B316" s="133" t="s">
        <v>230</v>
      </c>
      <c r="C316" s="134">
        <f t="shared" si="33"/>
        <v>815311000</v>
      </c>
      <c r="D316" s="134">
        <f t="shared" si="33"/>
        <v>942693926.44000006</v>
      </c>
      <c r="E316" s="134">
        <f t="shared" si="33"/>
        <v>190471421.81999999</v>
      </c>
      <c r="F316" s="134">
        <f t="shared" si="33"/>
        <v>808002312.40999997</v>
      </c>
      <c r="G316" s="17">
        <f t="shared" si="27"/>
        <v>8.7969657955641232</v>
      </c>
      <c r="H316" s="17">
        <f t="shared" si="28"/>
        <v>134691614.03000009</v>
      </c>
      <c r="I316" s="134">
        <f t="shared" si="34"/>
        <v>182336340.43000001</v>
      </c>
      <c r="J316" s="134">
        <f t="shared" si="34"/>
        <v>780200724.34000003</v>
      </c>
      <c r="K316" s="17">
        <f t="shared" si="29"/>
        <v>9.1218972464923347</v>
      </c>
      <c r="L316" s="17">
        <f t="shared" si="30"/>
        <v>162493202.10000002</v>
      </c>
      <c r="M316" s="137">
        <v>27801588.069999933</v>
      </c>
    </row>
    <row r="317" spans="1:13">
      <c r="A317" s="132" t="s">
        <v>231</v>
      </c>
      <c r="B317" s="133" t="s">
        <v>232</v>
      </c>
      <c r="C317" s="134">
        <f t="shared" si="33"/>
        <v>1115724000</v>
      </c>
      <c r="D317" s="134">
        <f t="shared" si="33"/>
        <v>1509187513.46</v>
      </c>
      <c r="E317" s="134">
        <f t="shared" si="33"/>
        <v>265232837.34</v>
      </c>
      <c r="F317" s="134">
        <f t="shared" si="33"/>
        <v>1378275038.9699998</v>
      </c>
      <c r="G317" s="17">
        <f t="shared" si="27"/>
        <v>15.005697618036717</v>
      </c>
      <c r="H317" s="17">
        <f t="shared" si="28"/>
        <v>130912474.49000025</v>
      </c>
      <c r="I317" s="134">
        <f t="shared" si="34"/>
        <v>227232398.20999992</v>
      </c>
      <c r="J317" s="134">
        <f t="shared" si="34"/>
        <v>1309730756.6700001</v>
      </c>
      <c r="K317" s="17">
        <f t="shared" si="29"/>
        <v>15.313020111614209</v>
      </c>
      <c r="L317" s="17">
        <f t="shared" si="30"/>
        <v>199456756.78999996</v>
      </c>
      <c r="M317" s="137">
        <v>68544282.299999714</v>
      </c>
    </row>
    <row r="318" spans="1:13">
      <c r="A318" s="132" t="s">
        <v>233</v>
      </c>
      <c r="B318" s="133" t="s">
        <v>234</v>
      </c>
      <c r="C318" s="134">
        <f t="shared" si="33"/>
        <v>20187000</v>
      </c>
      <c r="D318" s="134">
        <f t="shared" si="33"/>
        <v>21140794.120000001</v>
      </c>
      <c r="E318" s="134">
        <f t="shared" si="33"/>
        <v>3123140.51</v>
      </c>
      <c r="F318" s="134">
        <f t="shared" si="33"/>
        <v>16060786.310000001</v>
      </c>
      <c r="G318" s="17">
        <f t="shared" si="27"/>
        <v>0.17485864291344067</v>
      </c>
      <c r="H318" s="17">
        <f t="shared" si="28"/>
        <v>5080007.8100000005</v>
      </c>
      <c r="I318" s="134">
        <f t="shared" si="34"/>
        <v>3257079.6399999997</v>
      </c>
      <c r="J318" s="134">
        <f t="shared" si="34"/>
        <v>15290119.380000001</v>
      </c>
      <c r="K318" s="17">
        <f t="shared" si="29"/>
        <v>0.17876796767773823</v>
      </c>
      <c r="L318" s="17">
        <f t="shared" si="30"/>
        <v>5850674.7400000002</v>
      </c>
      <c r="M318" s="137">
        <v>770666.9299999997</v>
      </c>
    </row>
    <row r="319" spans="1:13">
      <c r="A319" s="132" t="s">
        <v>235</v>
      </c>
      <c r="B319" s="133" t="s">
        <v>236</v>
      </c>
      <c r="C319" s="134">
        <f t="shared" si="33"/>
        <v>12810000</v>
      </c>
      <c r="D319" s="134">
        <f t="shared" si="33"/>
        <v>31348589.869999997</v>
      </c>
      <c r="E319" s="134">
        <f t="shared" si="33"/>
        <v>1832590.71</v>
      </c>
      <c r="F319" s="134">
        <f t="shared" si="33"/>
        <v>10885043.530000001</v>
      </c>
      <c r="G319" s="17">
        <f t="shared" si="27"/>
        <v>0.1185087643264664</v>
      </c>
      <c r="H319" s="17">
        <f t="shared" si="28"/>
        <v>20463546.339999996</v>
      </c>
      <c r="I319" s="134">
        <f t="shared" si="34"/>
        <v>1680965.7</v>
      </c>
      <c r="J319" s="134">
        <f t="shared" si="34"/>
        <v>10628306.960000001</v>
      </c>
      <c r="K319" s="17">
        <f t="shared" si="29"/>
        <v>0.12426330938786695</v>
      </c>
      <c r="L319" s="17">
        <f t="shared" si="30"/>
        <v>20720282.909999996</v>
      </c>
      <c r="M319" s="137">
        <v>256736.5700000003</v>
      </c>
    </row>
    <row r="320" spans="1:13" hidden="1">
      <c r="A320" s="132" t="s">
        <v>338</v>
      </c>
      <c r="B320" s="133" t="s">
        <v>222</v>
      </c>
      <c r="C320" s="134">
        <f t="shared" si="33"/>
        <v>0</v>
      </c>
      <c r="D320" s="134">
        <f t="shared" si="33"/>
        <v>0</v>
      </c>
      <c r="E320" s="134">
        <f t="shared" si="33"/>
        <v>0</v>
      </c>
      <c r="F320" s="134">
        <f t="shared" si="33"/>
        <v>0</v>
      </c>
      <c r="G320" s="17">
        <f t="shared" si="27"/>
        <v>0</v>
      </c>
      <c r="H320" s="17">
        <f t="shared" si="28"/>
        <v>0</v>
      </c>
      <c r="I320" s="134">
        <f t="shared" si="34"/>
        <v>0</v>
      </c>
      <c r="J320" s="134">
        <f t="shared" si="34"/>
        <v>0</v>
      </c>
      <c r="K320" s="17">
        <f t="shared" si="29"/>
        <v>0</v>
      </c>
      <c r="L320" s="17">
        <f t="shared" si="30"/>
        <v>0</v>
      </c>
      <c r="M320" s="137">
        <v>0</v>
      </c>
    </row>
    <row r="321" spans="1:13">
      <c r="A321" s="29">
        <v>11</v>
      </c>
      <c r="B321" s="128" t="s">
        <v>238</v>
      </c>
      <c r="C321" s="124">
        <f t="shared" ref="C321:F340" si="35">SUMIF($A$8:$A$246,$A321,C$8:C$246)</f>
        <v>5248000</v>
      </c>
      <c r="D321" s="124">
        <f t="shared" si="35"/>
        <v>7970740</v>
      </c>
      <c r="E321" s="124">
        <f t="shared" si="35"/>
        <v>-395324.38000000006</v>
      </c>
      <c r="F321" s="124">
        <f t="shared" si="35"/>
        <v>1475253.56</v>
      </c>
      <c r="G321" s="32">
        <f t="shared" si="27"/>
        <v>1.6061532136456284E-2</v>
      </c>
      <c r="H321" s="32">
        <f t="shared" si="28"/>
        <v>6495486.4399999995</v>
      </c>
      <c r="I321" s="124">
        <f t="shared" ref="I321:J340" si="36">SUMIF($A$8:$A$246,$A321,I$8:I$246)</f>
        <v>168553.77000000002</v>
      </c>
      <c r="J321" s="124">
        <f t="shared" si="36"/>
        <v>1329785.6600000001</v>
      </c>
      <c r="K321" s="32">
        <f t="shared" si="29"/>
        <v>1.5547496653044432E-2</v>
      </c>
      <c r="L321" s="32">
        <f t="shared" si="30"/>
        <v>6640954.3399999999</v>
      </c>
      <c r="M321" s="131">
        <v>145467.89999999991</v>
      </c>
    </row>
    <row r="322" spans="1:13">
      <c r="A322" s="132" t="s">
        <v>239</v>
      </c>
      <c r="B322" s="133" t="s">
        <v>173</v>
      </c>
      <c r="C322" s="134">
        <f t="shared" si="35"/>
        <v>2780000</v>
      </c>
      <c r="D322" s="134">
        <f t="shared" si="35"/>
        <v>2490000</v>
      </c>
      <c r="E322" s="134">
        <f t="shared" si="35"/>
        <v>144683.47</v>
      </c>
      <c r="F322" s="134">
        <f t="shared" si="35"/>
        <v>987339.6</v>
      </c>
      <c r="G322" s="17">
        <f t="shared" si="27"/>
        <v>1.0749465139400097E-2</v>
      </c>
      <c r="H322" s="17">
        <f t="shared" si="28"/>
        <v>1502660.4</v>
      </c>
      <c r="I322" s="134">
        <f t="shared" si="36"/>
        <v>144683.47</v>
      </c>
      <c r="J322" s="134">
        <f t="shared" si="36"/>
        <v>987339.6</v>
      </c>
      <c r="K322" s="17">
        <f t="shared" si="29"/>
        <v>1.1543709327124363E-2</v>
      </c>
      <c r="L322" s="17">
        <f t="shared" si="30"/>
        <v>1502660.4</v>
      </c>
      <c r="M322" s="137">
        <v>0</v>
      </c>
    </row>
    <row r="323" spans="1:13" hidden="1">
      <c r="A323" s="132" t="s">
        <v>241</v>
      </c>
      <c r="B323" s="133" t="s">
        <v>222</v>
      </c>
      <c r="C323" s="134">
        <f t="shared" si="35"/>
        <v>0</v>
      </c>
      <c r="D323" s="134">
        <f t="shared" si="35"/>
        <v>0</v>
      </c>
      <c r="E323" s="134">
        <f t="shared" si="35"/>
        <v>0</v>
      </c>
      <c r="F323" s="134">
        <f t="shared" si="35"/>
        <v>0</v>
      </c>
      <c r="G323" s="17">
        <f t="shared" si="27"/>
        <v>0</v>
      </c>
      <c r="H323" s="17">
        <f t="shared" si="28"/>
        <v>0</v>
      </c>
      <c r="I323" s="134">
        <f t="shared" si="36"/>
        <v>0</v>
      </c>
      <c r="J323" s="134">
        <f t="shared" si="36"/>
        <v>0</v>
      </c>
      <c r="K323" s="17">
        <f t="shared" si="29"/>
        <v>0</v>
      </c>
      <c r="L323" s="17">
        <f t="shared" si="30"/>
        <v>0</v>
      </c>
      <c r="M323" s="137">
        <v>0</v>
      </c>
    </row>
    <row r="324" spans="1:13">
      <c r="A324" s="132" t="s">
        <v>242</v>
      </c>
      <c r="B324" s="133" t="s">
        <v>243</v>
      </c>
      <c r="C324" s="134">
        <f t="shared" si="35"/>
        <v>2468000</v>
      </c>
      <c r="D324" s="134">
        <f t="shared" si="35"/>
        <v>5480740</v>
      </c>
      <c r="E324" s="134">
        <f t="shared" si="35"/>
        <v>-540007.85000000009</v>
      </c>
      <c r="F324" s="134">
        <f t="shared" si="35"/>
        <v>487913.95999999996</v>
      </c>
      <c r="G324" s="17">
        <f t="shared" si="27"/>
        <v>5.312066997056184E-3</v>
      </c>
      <c r="H324" s="17">
        <f t="shared" si="28"/>
        <v>4992826.04</v>
      </c>
      <c r="I324" s="134">
        <f t="shared" si="36"/>
        <v>23870.300000000003</v>
      </c>
      <c r="J324" s="134">
        <f t="shared" si="36"/>
        <v>342446.06</v>
      </c>
      <c r="K324" s="17">
        <f t="shared" si="29"/>
        <v>4.0037873259200678E-3</v>
      </c>
      <c r="L324" s="17">
        <f t="shared" si="30"/>
        <v>5138293.9400000004</v>
      </c>
      <c r="M324" s="137">
        <v>145467.89999999997</v>
      </c>
    </row>
    <row r="325" spans="1:13" hidden="1">
      <c r="A325" s="195"/>
      <c r="B325" s="133"/>
      <c r="C325" s="134">
        <f t="shared" si="35"/>
        <v>0</v>
      </c>
      <c r="D325" s="134">
        <f t="shared" si="35"/>
        <v>0</v>
      </c>
      <c r="E325" s="134">
        <f t="shared" si="35"/>
        <v>0</v>
      </c>
      <c r="F325" s="134">
        <f t="shared" si="35"/>
        <v>0</v>
      </c>
      <c r="G325" s="17">
        <f t="shared" si="27"/>
        <v>0</v>
      </c>
      <c r="H325" s="17">
        <f t="shared" si="28"/>
        <v>0</v>
      </c>
      <c r="I325" s="134">
        <f t="shared" si="36"/>
        <v>0</v>
      </c>
      <c r="J325" s="134">
        <f t="shared" si="36"/>
        <v>0</v>
      </c>
      <c r="K325" s="17">
        <f t="shared" si="29"/>
        <v>0</v>
      </c>
      <c r="L325" s="17">
        <f t="shared" si="30"/>
        <v>0</v>
      </c>
      <c r="M325" s="137">
        <v>0</v>
      </c>
    </row>
    <row r="326" spans="1:13">
      <c r="A326" s="29">
        <v>12</v>
      </c>
      <c r="B326" s="128" t="s">
        <v>244</v>
      </c>
      <c r="C326" s="124">
        <f t="shared" si="35"/>
        <v>1580887000</v>
      </c>
      <c r="D326" s="124">
        <f t="shared" si="35"/>
        <v>1614360014.5899999</v>
      </c>
      <c r="E326" s="124">
        <f t="shared" si="35"/>
        <v>367287772.42999995</v>
      </c>
      <c r="F326" s="124">
        <f t="shared" si="35"/>
        <v>1501378891.6400001</v>
      </c>
      <c r="G326" s="32">
        <f t="shared" si="27"/>
        <v>16.34596653138934</v>
      </c>
      <c r="H326" s="32">
        <f t="shared" si="28"/>
        <v>112981122.94999981</v>
      </c>
      <c r="I326" s="124">
        <f t="shared" si="36"/>
        <v>347170436.87999994</v>
      </c>
      <c r="J326" s="124">
        <f t="shared" si="36"/>
        <v>1371539704.3599999</v>
      </c>
      <c r="K326" s="32">
        <f t="shared" si="29"/>
        <v>16.035673721323366</v>
      </c>
      <c r="L326" s="32">
        <f t="shared" si="30"/>
        <v>242820310.23000002</v>
      </c>
      <c r="M326" s="131">
        <v>129839187.28000021</v>
      </c>
    </row>
    <row r="327" spans="1:13">
      <c r="A327" s="132" t="s">
        <v>245</v>
      </c>
      <c r="B327" s="133" t="s">
        <v>246</v>
      </c>
      <c r="C327" s="134">
        <f t="shared" si="35"/>
        <v>1098087000</v>
      </c>
      <c r="D327" s="134">
        <f t="shared" si="35"/>
        <v>1058135972.5599999</v>
      </c>
      <c r="E327" s="134">
        <f t="shared" si="35"/>
        <v>251469549.18999997</v>
      </c>
      <c r="F327" s="134">
        <f t="shared" si="35"/>
        <v>1015430140.6800001</v>
      </c>
      <c r="G327" s="17">
        <f t="shared" si="27"/>
        <v>11.055295360112973</v>
      </c>
      <c r="H327" s="17">
        <f t="shared" si="28"/>
        <v>42705831.879999876</v>
      </c>
      <c r="I327" s="134">
        <f t="shared" si="36"/>
        <v>237000606.51999992</v>
      </c>
      <c r="J327" s="134">
        <f t="shared" si="36"/>
        <v>947886598.69000006</v>
      </c>
      <c r="K327" s="17">
        <f t="shared" si="29"/>
        <v>11.082435435947207</v>
      </c>
      <c r="L327" s="17">
        <f t="shared" si="30"/>
        <v>110249373.86999989</v>
      </c>
      <c r="M327" s="137">
        <v>67543541.99000001</v>
      </c>
    </row>
    <row r="328" spans="1:13">
      <c r="A328" s="132" t="s">
        <v>247</v>
      </c>
      <c r="B328" s="133" t="s">
        <v>248</v>
      </c>
      <c r="C328" s="134">
        <f t="shared" si="35"/>
        <v>482800000</v>
      </c>
      <c r="D328" s="134">
        <f t="shared" si="35"/>
        <v>556224042.02999997</v>
      </c>
      <c r="E328" s="134">
        <f t="shared" si="35"/>
        <v>115818223.24000001</v>
      </c>
      <c r="F328" s="134">
        <f t="shared" si="35"/>
        <v>485948750.96000004</v>
      </c>
      <c r="G328" s="17">
        <f t="shared" si="27"/>
        <v>5.2906711712763679</v>
      </c>
      <c r="H328" s="17">
        <f t="shared" si="28"/>
        <v>70275291.069999933</v>
      </c>
      <c r="I328" s="134">
        <f t="shared" si="36"/>
        <v>110169830.36</v>
      </c>
      <c r="J328" s="134">
        <f t="shared" si="36"/>
        <v>423653105.67000002</v>
      </c>
      <c r="K328" s="17">
        <f t="shared" si="29"/>
        <v>4.953238285376159</v>
      </c>
      <c r="L328" s="17">
        <f t="shared" si="30"/>
        <v>132570936.35999995</v>
      </c>
      <c r="M328" s="137">
        <v>62295645.290000021</v>
      </c>
    </row>
    <row r="329" spans="1:13" hidden="1">
      <c r="A329" s="132" t="s">
        <v>249</v>
      </c>
      <c r="B329" s="133" t="s">
        <v>250</v>
      </c>
      <c r="C329" s="134">
        <f t="shared" si="35"/>
        <v>0</v>
      </c>
      <c r="D329" s="134">
        <f t="shared" si="35"/>
        <v>0</v>
      </c>
      <c r="E329" s="134">
        <f t="shared" si="35"/>
        <v>0</v>
      </c>
      <c r="F329" s="134">
        <f t="shared" si="35"/>
        <v>0</v>
      </c>
      <c r="G329" s="17">
        <f t="shared" si="27"/>
        <v>0</v>
      </c>
      <c r="H329" s="17">
        <f t="shared" si="28"/>
        <v>0</v>
      </c>
      <c r="I329" s="134">
        <f t="shared" si="36"/>
        <v>0</v>
      </c>
      <c r="J329" s="134">
        <f t="shared" si="36"/>
        <v>0</v>
      </c>
      <c r="K329" s="17">
        <f t="shared" si="29"/>
        <v>0</v>
      </c>
      <c r="L329" s="17">
        <f t="shared" si="30"/>
        <v>0</v>
      </c>
      <c r="M329" s="137">
        <v>0</v>
      </c>
    </row>
    <row r="330" spans="1:13">
      <c r="A330" s="29">
        <v>13</v>
      </c>
      <c r="B330" s="128" t="s">
        <v>251</v>
      </c>
      <c r="C330" s="124">
        <f t="shared" si="35"/>
        <v>64559000</v>
      </c>
      <c r="D330" s="124">
        <f t="shared" si="35"/>
        <v>89916761.609999999</v>
      </c>
      <c r="E330" s="124">
        <f t="shared" si="35"/>
        <v>23558490.640000001</v>
      </c>
      <c r="F330" s="124">
        <f t="shared" si="35"/>
        <v>77287356.390000001</v>
      </c>
      <c r="G330" s="32">
        <f t="shared" si="27"/>
        <v>0.84145084754090327</v>
      </c>
      <c r="H330" s="32">
        <f t="shared" si="28"/>
        <v>12629405.219999999</v>
      </c>
      <c r="I330" s="124">
        <f t="shared" si="36"/>
        <v>32382293.390000004</v>
      </c>
      <c r="J330" s="124">
        <f t="shared" si="36"/>
        <v>73536900.219999999</v>
      </c>
      <c r="K330" s="32">
        <f t="shared" si="29"/>
        <v>0.85977367965128471</v>
      </c>
      <c r="L330" s="32">
        <f t="shared" si="30"/>
        <v>16379861.390000001</v>
      </c>
      <c r="M330" s="131">
        <v>3750456.1700000018</v>
      </c>
    </row>
    <row r="331" spans="1:13">
      <c r="A331" s="132" t="s">
        <v>252</v>
      </c>
      <c r="B331" s="133" t="s">
        <v>173</v>
      </c>
      <c r="C331" s="134">
        <f t="shared" si="35"/>
        <v>38418000</v>
      </c>
      <c r="D331" s="134">
        <f t="shared" si="35"/>
        <v>40974920.57</v>
      </c>
      <c r="E331" s="134">
        <f t="shared" si="35"/>
        <v>7260457.7999999998</v>
      </c>
      <c r="F331" s="134">
        <f t="shared" si="35"/>
        <v>36271415.520000003</v>
      </c>
      <c r="G331" s="17">
        <f t="shared" si="27"/>
        <v>0.39489788183208263</v>
      </c>
      <c r="H331" s="17">
        <f t="shared" si="28"/>
        <v>4703505.049999997</v>
      </c>
      <c r="I331" s="134">
        <f t="shared" si="36"/>
        <v>7808005.1000000015</v>
      </c>
      <c r="J331" s="134">
        <f t="shared" si="36"/>
        <v>34714460.950000003</v>
      </c>
      <c r="K331" s="17">
        <f t="shared" si="29"/>
        <v>0.40587215042788671</v>
      </c>
      <c r="L331" s="17">
        <f t="shared" si="30"/>
        <v>6260459.6199999973</v>
      </c>
      <c r="M331" s="137">
        <v>1556954.5700000003</v>
      </c>
    </row>
    <row r="332" spans="1:13">
      <c r="A332" s="132" t="s">
        <v>253</v>
      </c>
      <c r="B332" s="133" t="s">
        <v>192</v>
      </c>
      <c r="C332" s="134">
        <f t="shared" si="35"/>
        <v>110000</v>
      </c>
      <c r="D332" s="134">
        <f t="shared" si="35"/>
        <v>9786</v>
      </c>
      <c r="E332" s="134">
        <f t="shared" si="35"/>
        <v>0</v>
      </c>
      <c r="F332" s="134">
        <f t="shared" si="35"/>
        <v>9786</v>
      </c>
      <c r="G332" s="17">
        <f t="shared" si="27"/>
        <v>1.0654314468311548E-4</v>
      </c>
      <c r="H332" s="17">
        <f t="shared" si="28"/>
        <v>0</v>
      </c>
      <c r="I332" s="134">
        <f t="shared" si="36"/>
        <v>0</v>
      </c>
      <c r="J332" s="134">
        <f t="shared" si="36"/>
        <v>9786</v>
      </c>
      <c r="K332" s="17">
        <f t="shared" si="29"/>
        <v>1.1441528272059483E-4</v>
      </c>
      <c r="L332" s="17">
        <f t="shared" si="30"/>
        <v>0</v>
      </c>
      <c r="M332" s="137">
        <v>0</v>
      </c>
    </row>
    <row r="333" spans="1:13">
      <c r="A333" s="132" t="s">
        <v>254</v>
      </c>
      <c r="B333" s="133" t="s">
        <v>194</v>
      </c>
      <c r="C333" s="134">
        <f t="shared" si="35"/>
        <v>1145000</v>
      </c>
      <c r="D333" s="134">
        <f t="shared" si="35"/>
        <v>1145000</v>
      </c>
      <c r="E333" s="134">
        <f t="shared" si="35"/>
        <v>242700.34</v>
      </c>
      <c r="F333" s="134">
        <f t="shared" si="35"/>
        <v>1138670.8400000001</v>
      </c>
      <c r="G333" s="17">
        <f t="shared" si="27"/>
        <v>1.2397054164374071E-2</v>
      </c>
      <c r="H333" s="17">
        <f t="shared" si="28"/>
        <v>6329.1599999999162</v>
      </c>
      <c r="I333" s="134">
        <f t="shared" si="36"/>
        <v>134763.44</v>
      </c>
      <c r="J333" s="134">
        <f t="shared" si="36"/>
        <v>922121.8899999999</v>
      </c>
      <c r="K333" s="17">
        <f t="shared" si="29"/>
        <v>1.0781201384344906E-2</v>
      </c>
      <c r="L333" s="17">
        <f t="shared" si="30"/>
        <v>222878.1100000001</v>
      </c>
      <c r="M333" s="137">
        <v>216548.95000000019</v>
      </c>
    </row>
    <row r="334" spans="1:13">
      <c r="A334" s="132" t="s">
        <v>255</v>
      </c>
      <c r="B334" s="133" t="s">
        <v>256</v>
      </c>
      <c r="C334" s="134">
        <f t="shared" si="35"/>
        <v>1509000</v>
      </c>
      <c r="D334" s="134">
        <f t="shared" si="35"/>
        <v>11541391.91</v>
      </c>
      <c r="E334" s="134">
        <f t="shared" si="35"/>
        <v>520416.19999999995</v>
      </c>
      <c r="F334" s="134">
        <f t="shared" si="35"/>
        <v>9193592.8399999999</v>
      </c>
      <c r="G334" s="17">
        <f t="shared" si="27"/>
        <v>0.10009342858264608</v>
      </c>
      <c r="H334" s="17">
        <f t="shared" si="28"/>
        <v>2347799.0700000003</v>
      </c>
      <c r="I334" s="134">
        <f t="shared" si="36"/>
        <v>8602530.6300000008</v>
      </c>
      <c r="J334" s="134">
        <f t="shared" si="36"/>
        <v>8670304.7699999996</v>
      </c>
      <c r="K334" s="17">
        <f t="shared" si="29"/>
        <v>0.10137087385379848</v>
      </c>
      <c r="L334" s="17">
        <f t="shared" si="30"/>
        <v>2871087.1400000006</v>
      </c>
      <c r="M334" s="137">
        <v>523288.0700000003</v>
      </c>
    </row>
    <row r="335" spans="1:13">
      <c r="A335" s="132" t="s">
        <v>257</v>
      </c>
      <c r="B335" s="133" t="s">
        <v>258</v>
      </c>
      <c r="C335" s="134">
        <f t="shared" si="35"/>
        <v>23377000</v>
      </c>
      <c r="D335" s="134">
        <f t="shared" si="35"/>
        <v>36245663.129999995</v>
      </c>
      <c r="E335" s="134">
        <f t="shared" si="35"/>
        <v>15534916.300000003</v>
      </c>
      <c r="F335" s="134">
        <f t="shared" si="35"/>
        <v>30673891.190000005</v>
      </c>
      <c r="G335" s="17">
        <f t="shared" si="27"/>
        <v>0.33395593981711752</v>
      </c>
      <c r="H335" s="17">
        <f t="shared" si="28"/>
        <v>5571771.9399999902</v>
      </c>
      <c r="I335" s="134">
        <f t="shared" si="36"/>
        <v>15836994.220000001</v>
      </c>
      <c r="J335" s="134">
        <f t="shared" si="36"/>
        <v>29220226.609999999</v>
      </c>
      <c r="K335" s="17">
        <f t="shared" si="29"/>
        <v>0.34163503870253403</v>
      </c>
      <c r="L335" s="17">
        <f t="shared" si="30"/>
        <v>7025436.5199999958</v>
      </c>
      <c r="M335" s="137">
        <v>1453664.5800000057</v>
      </c>
    </row>
    <row r="336" spans="1:13">
      <c r="A336" s="29">
        <v>14</v>
      </c>
      <c r="B336" s="141" t="s">
        <v>259</v>
      </c>
      <c r="C336" s="124">
        <f t="shared" si="35"/>
        <v>410000</v>
      </c>
      <c r="D336" s="124">
        <f t="shared" si="35"/>
        <v>1776467.71</v>
      </c>
      <c r="E336" s="124">
        <f t="shared" si="35"/>
        <v>107003.6</v>
      </c>
      <c r="F336" s="124">
        <f t="shared" si="35"/>
        <v>1022461.5</v>
      </c>
      <c r="G336" s="32">
        <f t="shared" si="27"/>
        <v>1.1131847897753452E-2</v>
      </c>
      <c r="H336" s="32">
        <f t="shared" si="28"/>
        <v>754006.21</v>
      </c>
      <c r="I336" s="124">
        <f t="shared" si="36"/>
        <v>162446.02000000002</v>
      </c>
      <c r="J336" s="124">
        <f t="shared" si="36"/>
        <v>764663</v>
      </c>
      <c r="K336" s="32">
        <f t="shared" si="29"/>
        <v>8.9402343481481926E-3</v>
      </c>
      <c r="L336" s="32">
        <f t="shared" si="30"/>
        <v>1011804.71</v>
      </c>
      <c r="M336" s="131">
        <v>257798.5</v>
      </c>
    </row>
    <row r="337" spans="1:13">
      <c r="A337" s="132" t="s">
        <v>260</v>
      </c>
      <c r="B337" s="142" t="s">
        <v>261</v>
      </c>
      <c r="C337" s="134">
        <f t="shared" si="35"/>
        <v>410000</v>
      </c>
      <c r="D337" s="134">
        <f t="shared" si="35"/>
        <v>1776467.71</v>
      </c>
      <c r="E337" s="134">
        <f t="shared" si="35"/>
        <v>107003.6</v>
      </c>
      <c r="F337" s="134">
        <f t="shared" si="35"/>
        <v>1022461.5</v>
      </c>
      <c r="G337" s="17">
        <f t="shared" si="27"/>
        <v>1.1131847897753452E-2</v>
      </c>
      <c r="H337" s="17">
        <f t="shared" si="28"/>
        <v>754006.21</v>
      </c>
      <c r="I337" s="134">
        <f t="shared" si="36"/>
        <v>162446.02000000002</v>
      </c>
      <c r="J337" s="134">
        <f t="shared" si="36"/>
        <v>764663</v>
      </c>
      <c r="K337" s="17">
        <f t="shared" si="29"/>
        <v>8.9402343481481926E-3</v>
      </c>
      <c r="L337" s="17">
        <f t="shared" si="30"/>
        <v>1011804.71</v>
      </c>
      <c r="M337" s="137">
        <v>257798.5</v>
      </c>
    </row>
    <row r="338" spans="1:13">
      <c r="A338" s="29">
        <v>15</v>
      </c>
      <c r="B338" s="128" t="s">
        <v>262</v>
      </c>
      <c r="C338" s="124">
        <f t="shared" si="35"/>
        <v>1674579000</v>
      </c>
      <c r="D338" s="124">
        <f t="shared" si="35"/>
        <v>2373533979.9900002</v>
      </c>
      <c r="E338" s="124">
        <f t="shared" si="35"/>
        <v>186964835.66999999</v>
      </c>
      <c r="F338" s="124">
        <f t="shared" si="35"/>
        <v>1414079692.3</v>
      </c>
      <c r="G338" s="32">
        <f t="shared" si="27"/>
        <v>15.395513718595371</v>
      </c>
      <c r="H338" s="32">
        <f t="shared" si="28"/>
        <v>959454287.6900003</v>
      </c>
      <c r="I338" s="124">
        <f t="shared" si="36"/>
        <v>228483252.98000002</v>
      </c>
      <c r="J338" s="124">
        <f t="shared" si="36"/>
        <v>1174517644.3399999</v>
      </c>
      <c r="K338" s="32">
        <f t="shared" si="29"/>
        <v>13.732144730992044</v>
      </c>
      <c r="L338" s="32">
        <f t="shared" si="30"/>
        <v>1199016335.6500003</v>
      </c>
      <c r="M338" s="131">
        <v>239562047.96000004</v>
      </c>
    </row>
    <row r="339" spans="1:13">
      <c r="A339" s="132" t="s">
        <v>263</v>
      </c>
      <c r="B339" s="133" t="s">
        <v>173</v>
      </c>
      <c r="C339" s="134">
        <f t="shared" si="35"/>
        <v>122980000</v>
      </c>
      <c r="D339" s="134">
        <f t="shared" si="35"/>
        <v>131062799.75999999</v>
      </c>
      <c r="E339" s="134">
        <f t="shared" si="35"/>
        <v>17096665.41</v>
      </c>
      <c r="F339" s="134">
        <f t="shared" si="35"/>
        <v>115684043.30000001</v>
      </c>
      <c r="G339" s="17">
        <f t="shared" si="27"/>
        <v>1.2594872024156649</v>
      </c>
      <c r="H339" s="17">
        <f t="shared" si="28"/>
        <v>15378756.459999979</v>
      </c>
      <c r="I339" s="134">
        <f t="shared" si="36"/>
        <v>23647221.129999999</v>
      </c>
      <c r="J339" s="134">
        <f t="shared" si="36"/>
        <v>112696990.47999999</v>
      </c>
      <c r="K339" s="17">
        <f t="shared" si="29"/>
        <v>1.3176229335304908</v>
      </c>
      <c r="L339" s="17">
        <f t="shared" si="30"/>
        <v>18365809.280000001</v>
      </c>
      <c r="M339" s="137">
        <v>2987052.8200000226</v>
      </c>
    </row>
    <row r="340" spans="1:13">
      <c r="A340" s="132" t="s">
        <v>264</v>
      </c>
      <c r="B340" s="133" t="s">
        <v>184</v>
      </c>
      <c r="C340" s="134">
        <f t="shared" si="35"/>
        <v>4812000</v>
      </c>
      <c r="D340" s="134">
        <f t="shared" si="35"/>
        <v>4803031.04</v>
      </c>
      <c r="E340" s="134">
        <f t="shared" si="35"/>
        <v>97252.24</v>
      </c>
      <c r="F340" s="134">
        <f t="shared" si="35"/>
        <v>4239393</v>
      </c>
      <c r="G340" s="17">
        <f t="shared" si="27"/>
        <v>4.6155555054934294E-2</v>
      </c>
      <c r="H340" s="17">
        <f t="shared" si="28"/>
        <v>563638.04</v>
      </c>
      <c r="I340" s="134">
        <f t="shared" si="36"/>
        <v>662760.39</v>
      </c>
      <c r="J340" s="134">
        <f t="shared" si="36"/>
        <v>3792189.92</v>
      </c>
      <c r="K340" s="17">
        <f t="shared" si="29"/>
        <v>4.4337265667994064E-2</v>
      </c>
      <c r="L340" s="17">
        <f t="shared" si="30"/>
        <v>1010841.1200000001</v>
      </c>
      <c r="M340" s="137">
        <v>447203.08000000007</v>
      </c>
    </row>
    <row r="341" spans="1:13">
      <c r="A341" s="132" t="s">
        <v>265</v>
      </c>
      <c r="B341" s="133" t="s">
        <v>192</v>
      </c>
      <c r="C341" s="134">
        <f t="shared" ref="C341:F360" si="37">SUMIF($A$8:$A$246,$A341,C$8:C$246)</f>
        <v>571000</v>
      </c>
      <c r="D341" s="134">
        <f t="shared" si="37"/>
        <v>571000</v>
      </c>
      <c r="E341" s="134">
        <f t="shared" si="37"/>
        <v>250</v>
      </c>
      <c r="F341" s="134">
        <f t="shared" si="37"/>
        <v>2268</v>
      </c>
      <c r="G341" s="17">
        <f t="shared" si="27"/>
        <v>2.4692402630421615E-5</v>
      </c>
      <c r="H341" s="17">
        <f t="shared" si="28"/>
        <v>568732</v>
      </c>
      <c r="I341" s="134">
        <f t="shared" ref="I341:J360" si="38">SUMIF($A$8:$A$246,$A341,I$8:I$246)</f>
        <v>250</v>
      </c>
      <c r="J341" s="134">
        <f t="shared" si="38"/>
        <v>2268</v>
      </c>
      <c r="K341" s="17">
        <f t="shared" si="29"/>
        <v>2.6516846639107815E-5</v>
      </c>
      <c r="L341" s="17">
        <f t="shared" si="30"/>
        <v>568732</v>
      </c>
      <c r="M341" s="137">
        <v>0</v>
      </c>
    </row>
    <row r="342" spans="1:13" hidden="1">
      <c r="A342" s="132" t="s">
        <v>266</v>
      </c>
      <c r="B342" s="133" t="s">
        <v>258</v>
      </c>
      <c r="C342" s="134">
        <f t="shared" si="37"/>
        <v>0</v>
      </c>
      <c r="D342" s="134">
        <f t="shared" si="37"/>
        <v>0</v>
      </c>
      <c r="E342" s="134">
        <f t="shared" si="37"/>
        <v>0</v>
      </c>
      <c r="F342" s="134">
        <f t="shared" si="37"/>
        <v>0</v>
      </c>
      <c r="G342" s="17">
        <f t="shared" ref="G342:G389" si="39">F342/$F$129*100</f>
        <v>0</v>
      </c>
      <c r="H342" s="17">
        <f t="shared" ref="H342:H390" si="40">D342-F342</f>
        <v>0</v>
      </c>
      <c r="I342" s="134">
        <f t="shared" si="38"/>
        <v>0</v>
      </c>
      <c r="J342" s="134">
        <f t="shared" si="38"/>
        <v>0</v>
      </c>
      <c r="K342" s="17">
        <f t="shared" ref="K342:K389" si="41">J342/$J$129*100</f>
        <v>0</v>
      </c>
      <c r="L342" s="17">
        <f t="shared" ref="L342:L390" si="42">D342-J342</f>
        <v>0</v>
      </c>
      <c r="M342" s="137">
        <v>0</v>
      </c>
    </row>
    <row r="343" spans="1:13">
      <c r="A343" s="132" t="s">
        <v>267</v>
      </c>
      <c r="B343" s="133" t="s">
        <v>268</v>
      </c>
      <c r="C343" s="134">
        <f t="shared" si="37"/>
        <v>188927000</v>
      </c>
      <c r="D343" s="134">
        <f t="shared" si="37"/>
        <v>491604003.84999996</v>
      </c>
      <c r="E343" s="134">
        <f t="shared" si="37"/>
        <v>23473682.82</v>
      </c>
      <c r="F343" s="134">
        <f t="shared" si="37"/>
        <v>302774979.44999999</v>
      </c>
      <c r="G343" s="17">
        <f t="shared" si="39"/>
        <v>3.296402865518973</v>
      </c>
      <c r="H343" s="17">
        <f t="shared" si="40"/>
        <v>188829024.39999998</v>
      </c>
      <c r="I343" s="134">
        <f t="shared" si="38"/>
        <v>60588401.009999998</v>
      </c>
      <c r="J343" s="134">
        <f t="shared" si="38"/>
        <v>209743148.87</v>
      </c>
      <c r="K343" s="17">
        <f t="shared" si="41"/>
        <v>2.4522605432933644</v>
      </c>
      <c r="L343" s="17">
        <f t="shared" si="42"/>
        <v>281860854.97999996</v>
      </c>
      <c r="M343" s="137">
        <v>93031830.579999983</v>
      </c>
    </row>
    <row r="344" spans="1:13">
      <c r="A344" s="132" t="s">
        <v>269</v>
      </c>
      <c r="B344" s="133" t="s">
        <v>270</v>
      </c>
      <c r="C344" s="134">
        <f t="shared" si="37"/>
        <v>219560000</v>
      </c>
      <c r="D344" s="134">
        <f t="shared" si="37"/>
        <v>308769851.53999996</v>
      </c>
      <c r="E344" s="134">
        <f t="shared" si="37"/>
        <v>10812260.09</v>
      </c>
      <c r="F344" s="134">
        <f t="shared" si="37"/>
        <v>237605278.95000002</v>
      </c>
      <c r="G344" s="17">
        <f t="shared" si="39"/>
        <v>2.5868806062376728</v>
      </c>
      <c r="H344" s="17">
        <f t="shared" si="40"/>
        <v>71164572.589999944</v>
      </c>
      <c r="I344" s="134">
        <f t="shared" si="38"/>
        <v>27723894.910000008</v>
      </c>
      <c r="J344" s="134">
        <f t="shared" si="38"/>
        <v>173650126.67000002</v>
      </c>
      <c r="K344" s="17">
        <f t="shared" si="41"/>
        <v>2.0302706251190639</v>
      </c>
      <c r="L344" s="17">
        <f t="shared" si="42"/>
        <v>135119724.86999995</v>
      </c>
      <c r="M344" s="137">
        <v>63955152.280000001</v>
      </c>
    </row>
    <row r="345" spans="1:13">
      <c r="A345" s="132" t="s">
        <v>271</v>
      </c>
      <c r="B345" s="133" t="s">
        <v>272</v>
      </c>
      <c r="C345" s="134">
        <f t="shared" si="37"/>
        <v>1136983000</v>
      </c>
      <c r="D345" s="134">
        <f t="shared" si="37"/>
        <v>1420006621.0500002</v>
      </c>
      <c r="E345" s="134">
        <f t="shared" si="37"/>
        <v>135079159.97</v>
      </c>
      <c r="F345" s="134">
        <f t="shared" si="37"/>
        <v>737959669.31000006</v>
      </c>
      <c r="G345" s="17">
        <f t="shared" si="39"/>
        <v>8.0343903349273855</v>
      </c>
      <c r="H345" s="17">
        <f t="shared" si="40"/>
        <v>682046951.74000013</v>
      </c>
      <c r="I345" s="134">
        <f t="shared" si="38"/>
        <v>112675626.78</v>
      </c>
      <c r="J345" s="134">
        <f t="shared" si="38"/>
        <v>661221409.82999992</v>
      </c>
      <c r="K345" s="17">
        <f t="shared" si="41"/>
        <v>7.7308230683230876</v>
      </c>
      <c r="L345" s="17">
        <f t="shared" si="42"/>
        <v>758785211.22000027</v>
      </c>
      <c r="M345" s="137">
        <v>76738259.480000138</v>
      </c>
    </row>
    <row r="346" spans="1:13">
      <c r="A346" s="132" t="s">
        <v>273</v>
      </c>
      <c r="B346" s="133" t="s">
        <v>274</v>
      </c>
      <c r="C346" s="134">
        <f t="shared" si="37"/>
        <v>51000</v>
      </c>
      <c r="D346" s="134">
        <f t="shared" si="37"/>
        <v>51000</v>
      </c>
      <c r="E346" s="134">
        <f t="shared" si="37"/>
        <v>0</v>
      </c>
      <c r="F346" s="134">
        <f t="shared" si="37"/>
        <v>0</v>
      </c>
      <c r="G346" s="17">
        <f t="shared" si="39"/>
        <v>0</v>
      </c>
      <c r="H346" s="17">
        <f t="shared" si="40"/>
        <v>51000</v>
      </c>
      <c r="I346" s="134">
        <f t="shared" si="38"/>
        <v>0</v>
      </c>
      <c r="J346" s="134">
        <f t="shared" si="38"/>
        <v>0</v>
      </c>
      <c r="K346" s="17">
        <f t="shared" si="41"/>
        <v>0</v>
      </c>
      <c r="L346" s="17">
        <f t="shared" si="42"/>
        <v>51000</v>
      </c>
      <c r="M346" s="137">
        <v>0</v>
      </c>
    </row>
    <row r="347" spans="1:13">
      <c r="A347" s="132" t="s">
        <v>275</v>
      </c>
      <c r="B347" s="133" t="s">
        <v>276</v>
      </c>
      <c r="C347" s="134">
        <f t="shared" si="37"/>
        <v>695000</v>
      </c>
      <c r="D347" s="134">
        <f t="shared" si="37"/>
        <v>16665672.75</v>
      </c>
      <c r="E347" s="134">
        <f t="shared" si="37"/>
        <v>405565.13999999996</v>
      </c>
      <c r="F347" s="134">
        <f t="shared" si="37"/>
        <v>15814060.289999999</v>
      </c>
      <c r="G347" s="17">
        <f t="shared" si="39"/>
        <v>0.17217246203811373</v>
      </c>
      <c r="H347" s="17">
        <f t="shared" si="40"/>
        <v>851612.46000000089</v>
      </c>
      <c r="I347" s="134">
        <f t="shared" si="38"/>
        <v>3185098.76</v>
      </c>
      <c r="J347" s="134">
        <f t="shared" si="38"/>
        <v>13411510.57</v>
      </c>
      <c r="K347" s="17">
        <f t="shared" si="41"/>
        <v>0.15680377821140365</v>
      </c>
      <c r="L347" s="17">
        <f t="shared" si="42"/>
        <v>3254162.1799999997</v>
      </c>
      <c r="M347" s="137">
        <v>2402549.7199999988</v>
      </c>
    </row>
    <row r="348" spans="1:13">
      <c r="A348" s="29">
        <v>16</v>
      </c>
      <c r="B348" s="128" t="s">
        <v>277</v>
      </c>
      <c r="C348" s="124">
        <f t="shared" si="37"/>
        <v>21907000</v>
      </c>
      <c r="D348" s="124">
        <f t="shared" si="37"/>
        <v>63833606.609999999</v>
      </c>
      <c r="E348" s="124">
        <f t="shared" si="37"/>
        <v>8553365.2699999996</v>
      </c>
      <c r="F348" s="124">
        <f t="shared" si="37"/>
        <v>48089414.189999998</v>
      </c>
      <c r="G348" s="32">
        <f t="shared" si="39"/>
        <v>0.52356401121719154</v>
      </c>
      <c r="H348" s="32">
        <f t="shared" si="40"/>
        <v>15744192.420000002</v>
      </c>
      <c r="I348" s="124">
        <f t="shared" si="38"/>
        <v>8392882.629999999</v>
      </c>
      <c r="J348" s="124">
        <f t="shared" si="38"/>
        <v>44728557.370000005</v>
      </c>
      <c r="K348" s="32">
        <f t="shared" si="41"/>
        <v>0.52295427520671323</v>
      </c>
      <c r="L348" s="32">
        <f t="shared" si="42"/>
        <v>19105049.239999995</v>
      </c>
      <c r="M348" s="131">
        <v>3360856.8199999928</v>
      </c>
    </row>
    <row r="349" spans="1:13" hidden="1">
      <c r="A349" s="143">
        <v>16451</v>
      </c>
      <c r="B349" s="133" t="s">
        <v>268</v>
      </c>
      <c r="C349" s="134">
        <f t="shared" si="37"/>
        <v>0</v>
      </c>
      <c r="D349" s="134">
        <f t="shared" si="37"/>
        <v>0</v>
      </c>
      <c r="E349" s="134">
        <f t="shared" si="37"/>
        <v>0</v>
      </c>
      <c r="F349" s="134">
        <f t="shared" si="37"/>
        <v>0</v>
      </c>
      <c r="G349" s="17">
        <f t="shared" si="39"/>
        <v>0</v>
      </c>
      <c r="H349" s="17">
        <f t="shared" si="40"/>
        <v>0</v>
      </c>
      <c r="I349" s="134">
        <f t="shared" si="38"/>
        <v>0</v>
      </c>
      <c r="J349" s="134">
        <f t="shared" si="38"/>
        <v>0</v>
      </c>
      <c r="K349" s="17">
        <f t="shared" si="41"/>
        <v>0</v>
      </c>
      <c r="L349" s="17">
        <f t="shared" si="42"/>
        <v>0</v>
      </c>
      <c r="M349" s="137">
        <v>0</v>
      </c>
    </row>
    <row r="350" spans="1:13">
      <c r="A350" s="132" t="s">
        <v>278</v>
      </c>
      <c r="B350" s="133" t="s">
        <v>279</v>
      </c>
      <c r="C350" s="134">
        <f t="shared" si="37"/>
        <v>21907000</v>
      </c>
      <c r="D350" s="134">
        <f t="shared" si="37"/>
        <v>63833606.609999999</v>
      </c>
      <c r="E350" s="134">
        <f t="shared" si="37"/>
        <v>8553365.2699999996</v>
      </c>
      <c r="F350" s="134">
        <f t="shared" si="37"/>
        <v>48089414.189999998</v>
      </c>
      <c r="G350" s="83">
        <f t="shared" si="39"/>
        <v>0.52356401121719154</v>
      </c>
      <c r="H350" s="17">
        <f t="shared" si="40"/>
        <v>15744192.420000002</v>
      </c>
      <c r="I350" s="134">
        <f t="shared" si="38"/>
        <v>8392882.629999999</v>
      </c>
      <c r="J350" s="134">
        <f t="shared" si="38"/>
        <v>44728557.370000005</v>
      </c>
      <c r="K350" s="17">
        <f t="shared" si="41"/>
        <v>0.52295427520671323</v>
      </c>
      <c r="L350" s="17">
        <f t="shared" si="42"/>
        <v>19105049.239999995</v>
      </c>
      <c r="M350" s="137">
        <v>3360856.8199999928</v>
      </c>
    </row>
    <row r="351" spans="1:13">
      <c r="A351" s="29">
        <v>17</v>
      </c>
      <c r="B351" s="128" t="s">
        <v>280</v>
      </c>
      <c r="C351" s="124">
        <f t="shared" si="37"/>
        <v>282788000</v>
      </c>
      <c r="D351" s="124">
        <f t="shared" si="37"/>
        <v>332460952.56000006</v>
      </c>
      <c r="E351" s="124">
        <f t="shared" si="37"/>
        <v>56468820.420000002</v>
      </c>
      <c r="F351" s="124">
        <f t="shared" si="37"/>
        <v>307900099</v>
      </c>
      <c r="G351" s="124">
        <f t="shared" si="39"/>
        <v>3.3522015936749008</v>
      </c>
      <c r="H351" s="32">
        <f t="shared" si="40"/>
        <v>24560853.560000062</v>
      </c>
      <c r="I351" s="124">
        <f t="shared" si="38"/>
        <v>57809290.189999998</v>
      </c>
      <c r="J351" s="124">
        <f t="shared" si="38"/>
        <v>276479086.91000003</v>
      </c>
      <c r="K351" s="124">
        <f t="shared" si="41"/>
        <v>3.2325192004025713</v>
      </c>
      <c r="L351" s="32">
        <f t="shared" si="42"/>
        <v>55981865.650000036</v>
      </c>
      <c r="M351" s="137">
        <v>31421012.089999974</v>
      </c>
    </row>
    <row r="352" spans="1:13">
      <c r="A352" s="143">
        <v>17131</v>
      </c>
      <c r="B352" s="133" t="s">
        <v>192</v>
      </c>
      <c r="C352" s="134">
        <f t="shared" si="37"/>
        <v>100000</v>
      </c>
      <c r="D352" s="134">
        <f t="shared" si="37"/>
        <v>100000</v>
      </c>
      <c r="E352" s="134">
        <f t="shared" si="37"/>
        <v>0</v>
      </c>
      <c r="F352" s="134">
        <f t="shared" si="37"/>
        <v>0</v>
      </c>
      <c r="G352" s="83">
        <f t="shared" si="39"/>
        <v>0</v>
      </c>
      <c r="H352" s="17">
        <f t="shared" si="40"/>
        <v>100000</v>
      </c>
      <c r="I352" s="134">
        <f t="shared" si="38"/>
        <v>0</v>
      </c>
      <c r="J352" s="134">
        <f t="shared" si="38"/>
        <v>0</v>
      </c>
      <c r="K352" s="17">
        <f t="shared" si="41"/>
        <v>0</v>
      </c>
      <c r="L352" s="17">
        <f t="shared" si="42"/>
        <v>100000</v>
      </c>
      <c r="M352" s="137">
        <v>0</v>
      </c>
    </row>
    <row r="353" spans="1:13">
      <c r="A353" s="143">
        <v>17512</v>
      </c>
      <c r="B353" s="133" t="s">
        <v>281</v>
      </c>
      <c r="C353" s="134">
        <f t="shared" si="37"/>
        <v>280596000</v>
      </c>
      <c r="D353" s="134">
        <f t="shared" si="37"/>
        <v>330368952.56000006</v>
      </c>
      <c r="E353" s="134">
        <f t="shared" si="37"/>
        <v>56141271.590000004</v>
      </c>
      <c r="F353" s="134">
        <f t="shared" si="37"/>
        <v>305957956.26999998</v>
      </c>
      <c r="G353" s="174">
        <f t="shared" si="39"/>
        <v>3.3310568977953126</v>
      </c>
      <c r="H353" s="196">
        <f t="shared" si="40"/>
        <v>24410996.290000081</v>
      </c>
      <c r="I353" s="134">
        <f t="shared" si="38"/>
        <v>57481741.359999999</v>
      </c>
      <c r="J353" s="134">
        <f t="shared" si="38"/>
        <v>274536944.18000001</v>
      </c>
      <c r="K353" s="174">
        <f t="shared" si="41"/>
        <v>3.2098121894137401</v>
      </c>
      <c r="L353" s="196">
        <f t="shared" si="42"/>
        <v>55832008.380000055</v>
      </c>
      <c r="M353" s="137">
        <v>31421012.089999974</v>
      </c>
    </row>
    <row r="354" spans="1:13">
      <c r="A354" s="143">
        <v>17542</v>
      </c>
      <c r="B354" s="133" t="s">
        <v>274</v>
      </c>
      <c r="C354" s="134">
        <f t="shared" si="37"/>
        <v>2092000</v>
      </c>
      <c r="D354" s="134">
        <f t="shared" si="37"/>
        <v>1992000</v>
      </c>
      <c r="E354" s="134">
        <f t="shared" si="37"/>
        <v>327548.83</v>
      </c>
      <c r="F354" s="134">
        <f t="shared" si="37"/>
        <v>1942142.7300000002</v>
      </c>
      <c r="G354" s="174">
        <f t="shared" si="39"/>
        <v>2.1144695879588279E-2</v>
      </c>
      <c r="H354" s="196">
        <f t="shared" si="40"/>
        <v>49857.269999999786</v>
      </c>
      <c r="I354" s="134">
        <f t="shared" si="38"/>
        <v>327548.83</v>
      </c>
      <c r="J354" s="134">
        <f t="shared" si="38"/>
        <v>1942142.7300000002</v>
      </c>
      <c r="K354" s="174">
        <f t="shared" si="41"/>
        <v>2.270701098883077E-2</v>
      </c>
      <c r="L354" s="196">
        <f t="shared" si="42"/>
        <v>49857.269999999786</v>
      </c>
      <c r="M354" s="137">
        <v>0</v>
      </c>
    </row>
    <row r="355" spans="1:13">
      <c r="A355" s="29">
        <v>18</v>
      </c>
      <c r="B355" s="128" t="s">
        <v>282</v>
      </c>
      <c r="C355" s="124">
        <f t="shared" si="37"/>
        <v>249971000</v>
      </c>
      <c r="D355" s="124">
        <f t="shared" si="37"/>
        <v>318261917.56999999</v>
      </c>
      <c r="E355" s="124">
        <f t="shared" si="37"/>
        <v>23255389.009999998</v>
      </c>
      <c r="F355" s="124">
        <f t="shared" si="37"/>
        <v>174368796.38999999</v>
      </c>
      <c r="G355" s="197">
        <f t="shared" si="39"/>
        <v>1.8984058759452762</v>
      </c>
      <c r="H355" s="32">
        <f t="shared" si="40"/>
        <v>143893121.18000001</v>
      </c>
      <c r="I355" s="124">
        <f t="shared" si="38"/>
        <v>36721285.68</v>
      </c>
      <c r="J355" s="124">
        <f t="shared" si="38"/>
        <v>137203980.06999999</v>
      </c>
      <c r="K355" s="32">
        <f t="shared" si="41"/>
        <v>1.604152071336594</v>
      </c>
      <c r="L355" s="32">
        <f t="shared" si="42"/>
        <v>181057937.5</v>
      </c>
      <c r="M355" s="131">
        <v>37164816.319999993</v>
      </c>
    </row>
    <row r="356" spans="1:13">
      <c r="A356" s="132" t="s">
        <v>283</v>
      </c>
      <c r="B356" s="133" t="s">
        <v>173</v>
      </c>
      <c r="C356" s="134">
        <f t="shared" si="37"/>
        <v>85470000</v>
      </c>
      <c r="D356" s="134">
        <f t="shared" si="37"/>
        <v>83464571.780000001</v>
      </c>
      <c r="E356" s="134">
        <f t="shared" si="37"/>
        <v>16352306.870000001</v>
      </c>
      <c r="F356" s="134">
        <f t="shared" si="37"/>
        <v>78130319.989999995</v>
      </c>
      <c r="G356" s="17">
        <f t="shared" si="39"/>
        <v>0.8506284474588881</v>
      </c>
      <c r="H356" s="17">
        <f t="shared" si="40"/>
        <v>5334251.7900000066</v>
      </c>
      <c r="I356" s="134">
        <f t="shared" si="38"/>
        <v>17072678.120000001</v>
      </c>
      <c r="J356" s="134">
        <f t="shared" si="38"/>
        <v>75629899.530000001</v>
      </c>
      <c r="K356" s="17">
        <f t="shared" si="41"/>
        <v>0.88424446524168532</v>
      </c>
      <c r="L356" s="17">
        <f t="shared" si="42"/>
        <v>7834672.25</v>
      </c>
      <c r="M356" s="137">
        <v>2500420.4599999934</v>
      </c>
    </row>
    <row r="357" spans="1:13">
      <c r="A357" s="132" t="s">
        <v>284</v>
      </c>
      <c r="B357" s="133" t="s">
        <v>192</v>
      </c>
      <c r="C357" s="134">
        <f t="shared" si="37"/>
        <v>100000</v>
      </c>
      <c r="D357" s="134">
        <f t="shared" si="37"/>
        <v>100000</v>
      </c>
      <c r="E357" s="134">
        <f t="shared" si="37"/>
        <v>0</v>
      </c>
      <c r="F357" s="134">
        <f t="shared" si="37"/>
        <v>0</v>
      </c>
      <c r="G357" s="17">
        <f t="shared" si="39"/>
        <v>0</v>
      </c>
      <c r="H357" s="17">
        <f t="shared" si="40"/>
        <v>100000</v>
      </c>
      <c r="I357" s="134">
        <f t="shared" si="38"/>
        <v>0</v>
      </c>
      <c r="J357" s="134">
        <f t="shared" si="38"/>
        <v>0</v>
      </c>
      <c r="K357" s="17">
        <f t="shared" si="41"/>
        <v>0</v>
      </c>
      <c r="L357" s="17">
        <f t="shared" si="42"/>
        <v>100000</v>
      </c>
      <c r="M357" s="137">
        <v>0</v>
      </c>
    </row>
    <row r="358" spans="1:13">
      <c r="A358" s="132" t="s">
        <v>285</v>
      </c>
      <c r="B358" s="133" t="s">
        <v>234</v>
      </c>
      <c r="C358" s="134">
        <f t="shared" si="37"/>
        <v>3655000</v>
      </c>
      <c r="D358" s="134">
        <f t="shared" si="37"/>
        <v>3600000</v>
      </c>
      <c r="E358" s="134">
        <f t="shared" si="37"/>
        <v>73850.080000000002</v>
      </c>
      <c r="F358" s="134">
        <f t="shared" si="37"/>
        <v>2862131.07</v>
      </c>
      <c r="G358" s="17">
        <f t="shared" si="39"/>
        <v>3.1160887460969761E-2</v>
      </c>
      <c r="H358" s="17">
        <f t="shared" si="40"/>
        <v>737868.93000000017</v>
      </c>
      <c r="I358" s="134">
        <f t="shared" si="38"/>
        <v>718801.66</v>
      </c>
      <c r="J358" s="134">
        <f t="shared" si="38"/>
        <v>2186116.67</v>
      </c>
      <c r="K358" s="17">
        <f t="shared" si="41"/>
        <v>2.5559488744967839E-2</v>
      </c>
      <c r="L358" s="17">
        <f t="shared" si="42"/>
        <v>1413883.33</v>
      </c>
      <c r="M358" s="137">
        <v>676014.39999999991</v>
      </c>
    </row>
    <row r="359" spans="1:13">
      <c r="A359" s="132" t="s">
        <v>286</v>
      </c>
      <c r="B359" s="133" t="s">
        <v>268</v>
      </c>
      <c r="C359" s="134">
        <f t="shared" si="37"/>
        <v>1355000</v>
      </c>
      <c r="D359" s="134">
        <f t="shared" si="37"/>
        <v>1724700</v>
      </c>
      <c r="E359" s="134">
        <f t="shared" si="37"/>
        <v>369700</v>
      </c>
      <c r="F359" s="134">
        <f t="shared" si="37"/>
        <v>369700</v>
      </c>
      <c r="G359" s="17">
        <f t="shared" si="39"/>
        <v>4.0250358256026762E-3</v>
      </c>
      <c r="H359" s="17">
        <f t="shared" si="40"/>
        <v>1355000</v>
      </c>
      <c r="I359" s="134">
        <f t="shared" si="38"/>
        <v>0</v>
      </c>
      <c r="J359" s="134">
        <f t="shared" si="38"/>
        <v>0</v>
      </c>
      <c r="K359" s="17">
        <f t="shared" si="41"/>
        <v>0</v>
      </c>
      <c r="L359" s="17">
        <f t="shared" si="42"/>
        <v>1724700</v>
      </c>
      <c r="M359" s="137">
        <v>369700</v>
      </c>
    </row>
    <row r="360" spans="1:13">
      <c r="A360" s="132" t="s">
        <v>287</v>
      </c>
      <c r="B360" s="133" t="s">
        <v>288</v>
      </c>
      <c r="C360" s="134">
        <f t="shared" si="37"/>
        <v>13016000</v>
      </c>
      <c r="D360" s="134">
        <f t="shared" si="37"/>
        <v>17544727.819999997</v>
      </c>
      <c r="E360" s="134">
        <f t="shared" si="37"/>
        <v>1632484.4400000002</v>
      </c>
      <c r="F360" s="134">
        <f t="shared" si="37"/>
        <v>12298474.220000003</v>
      </c>
      <c r="G360" s="17">
        <f t="shared" si="39"/>
        <v>0.13389721216053813</v>
      </c>
      <c r="H360" s="17">
        <f t="shared" si="40"/>
        <v>5246253.599999994</v>
      </c>
      <c r="I360" s="134">
        <f t="shared" si="38"/>
        <v>1394063.8499999999</v>
      </c>
      <c r="J360" s="134">
        <f t="shared" si="38"/>
        <v>10783973.75</v>
      </c>
      <c r="K360" s="17">
        <f t="shared" si="41"/>
        <v>0.12608332367236083</v>
      </c>
      <c r="L360" s="17">
        <f t="shared" si="42"/>
        <v>6760754.0699999966</v>
      </c>
      <c r="M360" s="137">
        <v>1514500.4700000025</v>
      </c>
    </row>
    <row r="361" spans="1:13">
      <c r="A361" s="132" t="s">
        <v>289</v>
      </c>
      <c r="B361" s="133" t="s">
        <v>274</v>
      </c>
      <c r="C361" s="134">
        <f t="shared" ref="C361:F380" si="43">SUMIF($A$8:$A$246,$A361,C$8:C$246)</f>
        <v>20298000</v>
      </c>
      <c r="D361" s="134">
        <f t="shared" si="43"/>
        <v>37118434.960000001</v>
      </c>
      <c r="E361" s="134">
        <f t="shared" si="43"/>
        <v>3001433.8200000003</v>
      </c>
      <c r="F361" s="134">
        <f t="shared" si="43"/>
        <v>23251656.829999998</v>
      </c>
      <c r="G361" s="17">
        <f t="shared" si="39"/>
        <v>0.25314782727987328</v>
      </c>
      <c r="H361" s="17">
        <f t="shared" si="40"/>
        <v>13866778.130000003</v>
      </c>
      <c r="I361" s="134">
        <f t="shared" ref="I361:J380" si="44">SUMIF($A$8:$A$246,$A361,I$8:I$246)</f>
        <v>3992517.82</v>
      </c>
      <c r="J361" s="134">
        <f t="shared" si="44"/>
        <v>19022335.259999998</v>
      </c>
      <c r="K361" s="17">
        <f t="shared" si="41"/>
        <v>0.22240403298373593</v>
      </c>
      <c r="L361" s="17">
        <f t="shared" si="42"/>
        <v>18096099.700000003</v>
      </c>
      <c r="M361" s="137">
        <v>4229321.57</v>
      </c>
    </row>
    <row r="362" spans="1:13">
      <c r="A362" s="132" t="s">
        <v>290</v>
      </c>
      <c r="B362" s="133" t="s">
        <v>276</v>
      </c>
      <c r="C362" s="134">
        <f t="shared" si="43"/>
        <v>126077000</v>
      </c>
      <c r="D362" s="134">
        <f t="shared" si="43"/>
        <v>174709483.00999999</v>
      </c>
      <c r="E362" s="134">
        <f t="shared" si="43"/>
        <v>1825613.8000000005</v>
      </c>
      <c r="F362" s="134">
        <f t="shared" si="43"/>
        <v>57456514.280000001</v>
      </c>
      <c r="G362" s="17">
        <f t="shared" si="39"/>
        <v>0.62554646575940431</v>
      </c>
      <c r="H362" s="17">
        <f t="shared" si="40"/>
        <v>117252968.72999999</v>
      </c>
      <c r="I362" s="134">
        <f t="shared" si="44"/>
        <v>13543224.23</v>
      </c>
      <c r="J362" s="134">
        <f t="shared" si="44"/>
        <v>29581654.859999999</v>
      </c>
      <c r="K362" s="17">
        <f t="shared" si="41"/>
        <v>0.34586076069384408</v>
      </c>
      <c r="L362" s="17">
        <f t="shared" si="42"/>
        <v>145127828.14999998</v>
      </c>
      <c r="M362" s="137">
        <v>27874859.420000002</v>
      </c>
    </row>
    <row r="363" spans="1:13" hidden="1">
      <c r="A363" s="132" t="s">
        <v>291</v>
      </c>
      <c r="B363" s="133" t="s">
        <v>292</v>
      </c>
      <c r="C363" s="134">
        <f t="shared" si="43"/>
        <v>0</v>
      </c>
      <c r="D363" s="134">
        <f t="shared" si="43"/>
        <v>0</v>
      </c>
      <c r="E363" s="134">
        <f t="shared" si="43"/>
        <v>0</v>
      </c>
      <c r="F363" s="134">
        <f t="shared" si="43"/>
        <v>0</v>
      </c>
      <c r="G363" s="17">
        <f t="shared" si="39"/>
        <v>0</v>
      </c>
      <c r="H363" s="17">
        <f t="shared" si="40"/>
        <v>0</v>
      </c>
      <c r="I363" s="134">
        <f t="shared" si="44"/>
        <v>0</v>
      </c>
      <c r="J363" s="134">
        <f t="shared" si="44"/>
        <v>0</v>
      </c>
      <c r="K363" s="17">
        <f t="shared" si="41"/>
        <v>0</v>
      </c>
      <c r="L363" s="17">
        <f t="shared" si="42"/>
        <v>0</v>
      </c>
      <c r="M363" s="137">
        <v>0</v>
      </c>
    </row>
    <row r="364" spans="1:13" hidden="1">
      <c r="A364" s="132" t="s">
        <v>293</v>
      </c>
      <c r="B364" s="133" t="s">
        <v>294</v>
      </c>
      <c r="C364" s="134">
        <f t="shared" si="43"/>
        <v>0</v>
      </c>
      <c r="D364" s="134">
        <f t="shared" si="43"/>
        <v>0</v>
      </c>
      <c r="E364" s="134">
        <f t="shared" si="43"/>
        <v>0</v>
      </c>
      <c r="F364" s="134">
        <f t="shared" si="43"/>
        <v>0</v>
      </c>
      <c r="G364" s="17">
        <f t="shared" si="39"/>
        <v>0</v>
      </c>
      <c r="H364" s="17">
        <f t="shared" si="40"/>
        <v>0</v>
      </c>
      <c r="I364" s="134">
        <f t="shared" si="44"/>
        <v>0</v>
      </c>
      <c r="J364" s="134">
        <f t="shared" si="44"/>
        <v>0</v>
      </c>
      <c r="K364" s="17">
        <f t="shared" si="41"/>
        <v>0</v>
      </c>
      <c r="L364" s="17">
        <f t="shared" si="42"/>
        <v>0</v>
      </c>
      <c r="M364" s="137">
        <v>0</v>
      </c>
    </row>
    <row r="365" spans="1:13">
      <c r="A365" s="29">
        <v>19</v>
      </c>
      <c r="B365" s="128" t="s">
        <v>295</v>
      </c>
      <c r="C365" s="124">
        <f t="shared" si="43"/>
        <v>2500000</v>
      </c>
      <c r="D365" s="124">
        <f t="shared" si="43"/>
        <v>2500000</v>
      </c>
      <c r="E365" s="124">
        <f t="shared" si="43"/>
        <v>0</v>
      </c>
      <c r="F365" s="124">
        <f t="shared" si="43"/>
        <v>0</v>
      </c>
      <c r="G365" s="32">
        <f t="shared" si="39"/>
        <v>0</v>
      </c>
      <c r="H365" s="32">
        <f t="shared" si="40"/>
        <v>2500000</v>
      </c>
      <c r="I365" s="124">
        <f t="shared" si="44"/>
        <v>0</v>
      </c>
      <c r="J365" s="124">
        <f t="shared" si="44"/>
        <v>0</v>
      </c>
      <c r="K365" s="32">
        <f t="shared" si="41"/>
        <v>0</v>
      </c>
      <c r="L365" s="32">
        <f t="shared" si="42"/>
        <v>2500000</v>
      </c>
      <c r="M365" s="131">
        <v>0</v>
      </c>
    </row>
    <row r="366" spans="1:13">
      <c r="A366" s="132" t="s">
        <v>296</v>
      </c>
      <c r="B366" s="133" t="s">
        <v>297</v>
      </c>
      <c r="C366" s="134">
        <f t="shared" si="43"/>
        <v>2500000</v>
      </c>
      <c r="D366" s="134">
        <f t="shared" si="43"/>
        <v>2500000</v>
      </c>
      <c r="E366" s="134">
        <f t="shared" si="43"/>
        <v>0</v>
      </c>
      <c r="F366" s="134">
        <f t="shared" si="43"/>
        <v>0</v>
      </c>
      <c r="G366" s="17">
        <f t="shared" si="39"/>
        <v>0</v>
      </c>
      <c r="H366" s="17">
        <f t="shared" si="40"/>
        <v>2500000</v>
      </c>
      <c r="I366" s="134">
        <f t="shared" si="44"/>
        <v>0</v>
      </c>
      <c r="J366" s="134">
        <f t="shared" si="44"/>
        <v>0</v>
      </c>
      <c r="K366" s="17">
        <f t="shared" si="41"/>
        <v>0</v>
      </c>
      <c r="L366" s="17">
        <f t="shared" si="42"/>
        <v>2500000</v>
      </c>
      <c r="M366" s="137">
        <v>0</v>
      </c>
    </row>
    <row r="367" spans="1:13">
      <c r="A367" s="29">
        <v>22</v>
      </c>
      <c r="B367" s="128" t="s">
        <v>298</v>
      </c>
      <c r="C367" s="124">
        <f t="shared" si="43"/>
        <v>250000</v>
      </c>
      <c r="D367" s="124">
        <f t="shared" si="43"/>
        <v>250000</v>
      </c>
      <c r="E367" s="124">
        <f t="shared" si="43"/>
        <v>0</v>
      </c>
      <c r="F367" s="124">
        <f t="shared" si="43"/>
        <v>200000</v>
      </c>
      <c r="G367" s="32">
        <f t="shared" si="39"/>
        <v>2.1774605494198954E-3</v>
      </c>
      <c r="H367" s="32">
        <f t="shared" si="40"/>
        <v>50000</v>
      </c>
      <c r="I367" s="124">
        <f t="shared" si="44"/>
        <v>0</v>
      </c>
      <c r="J367" s="124">
        <f t="shared" si="44"/>
        <v>200000</v>
      </c>
      <c r="K367" s="32">
        <f t="shared" si="41"/>
        <v>2.3383462644715886E-3</v>
      </c>
      <c r="L367" s="32">
        <f t="shared" si="42"/>
        <v>50000</v>
      </c>
      <c r="M367" s="131">
        <v>0</v>
      </c>
    </row>
    <row r="368" spans="1:13">
      <c r="A368" s="132" t="s">
        <v>299</v>
      </c>
      <c r="B368" s="133" t="s">
        <v>300</v>
      </c>
      <c r="C368" s="134">
        <f t="shared" si="43"/>
        <v>250000</v>
      </c>
      <c r="D368" s="134">
        <f t="shared" si="43"/>
        <v>250000</v>
      </c>
      <c r="E368" s="134">
        <f t="shared" si="43"/>
        <v>0</v>
      </c>
      <c r="F368" s="134">
        <f t="shared" si="43"/>
        <v>200000</v>
      </c>
      <c r="G368" s="17">
        <f t="shared" si="39"/>
        <v>2.1774605494198954E-3</v>
      </c>
      <c r="H368" s="17">
        <f t="shared" si="40"/>
        <v>50000</v>
      </c>
      <c r="I368" s="134">
        <f t="shared" si="44"/>
        <v>0</v>
      </c>
      <c r="J368" s="134">
        <f t="shared" si="44"/>
        <v>200000</v>
      </c>
      <c r="K368" s="17">
        <f t="shared" si="41"/>
        <v>2.3383462644715886E-3</v>
      </c>
      <c r="L368" s="17">
        <f t="shared" si="42"/>
        <v>50000</v>
      </c>
      <c r="M368" s="137">
        <v>0</v>
      </c>
    </row>
    <row r="369" spans="1:13">
      <c r="A369" s="29">
        <v>23</v>
      </c>
      <c r="B369" s="128" t="s">
        <v>301</v>
      </c>
      <c r="C369" s="124">
        <f t="shared" si="43"/>
        <v>82002000</v>
      </c>
      <c r="D369" s="124">
        <f t="shared" si="43"/>
        <v>108573131.89999999</v>
      </c>
      <c r="E369" s="124">
        <f t="shared" si="43"/>
        <v>11093446.5</v>
      </c>
      <c r="F369" s="124">
        <f t="shared" si="43"/>
        <v>76648707.979999989</v>
      </c>
      <c r="G369" s="32">
        <f t="shared" si="39"/>
        <v>0.83449768895227949</v>
      </c>
      <c r="H369" s="32">
        <f t="shared" si="40"/>
        <v>31924423.920000002</v>
      </c>
      <c r="I369" s="124">
        <f t="shared" si="44"/>
        <v>14550825.260000002</v>
      </c>
      <c r="J369" s="124">
        <f t="shared" si="44"/>
        <v>68065983.929999992</v>
      </c>
      <c r="K369" s="32">
        <f t="shared" si="41"/>
        <v>0.79580919630149338</v>
      </c>
      <c r="L369" s="32">
        <f t="shared" si="42"/>
        <v>40507147.969999999</v>
      </c>
      <c r="M369" s="131">
        <v>8582724.049999997</v>
      </c>
    </row>
    <row r="370" spans="1:13">
      <c r="A370" s="132" t="s">
        <v>302</v>
      </c>
      <c r="B370" s="133" t="s">
        <v>173</v>
      </c>
      <c r="C370" s="134">
        <f t="shared" si="43"/>
        <v>33524000</v>
      </c>
      <c r="D370" s="134">
        <f t="shared" si="43"/>
        <v>33473600</v>
      </c>
      <c r="E370" s="134">
        <f t="shared" si="43"/>
        <v>7193476.8299999991</v>
      </c>
      <c r="F370" s="134">
        <f t="shared" si="43"/>
        <v>31478948.870000001</v>
      </c>
      <c r="G370" s="17">
        <f t="shared" si="39"/>
        <v>0.34272084650815499</v>
      </c>
      <c r="H370" s="17">
        <f t="shared" si="40"/>
        <v>1994651.129999999</v>
      </c>
      <c r="I370" s="134">
        <f t="shared" si="44"/>
        <v>7256534.5</v>
      </c>
      <c r="J370" s="134">
        <f t="shared" si="44"/>
        <v>31225923.18</v>
      </c>
      <c r="K370" s="17">
        <f t="shared" si="41"/>
        <v>0.36508510411314893</v>
      </c>
      <c r="L370" s="17">
        <f t="shared" si="42"/>
        <v>2247676.8200000003</v>
      </c>
      <c r="M370" s="137">
        <v>253025.69000000134</v>
      </c>
    </row>
    <row r="371" spans="1:13">
      <c r="A371" s="132" t="s">
        <v>303</v>
      </c>
      <c r="B371" s="133" t="s">
        <v>192</v>
      </c>
      <c r="C371" s="134">
        <f t="shared" si="43"/>
        <v>66000</v>
      </c>
      <c r="D371" s="134">
        <f t="shared" si="43"/>
        <v>136000</v>
      </c>
      <c r="E371" s="134">
        <f t="shared" si="43"/>
        <v>130000</v>
      </c>
      <c r="F371" s="134">
        <f t="shared" si="43"/>
        <v>130000</v>
      </c>
      <c r="G371" s="17">
        <f t="shared" si="39"/>
        <v>1.4153493571229319E-3</v>
      </c>
      <c r="H371" s="17">
        <f t="shared" si="40"/>
        <v>6000</v>
      </c>
      <c r="I371" s="134">
        <f t="shared" si="44"/>
        <v>0</v>
      </c>
      <c r="J371" s="134">
        <f t="shared" si="44"/>
        <v>0</v>
      </c>
      <c r="K371" s="17">
        <f t="shared" si="41"/>
        <v>0</v>
      </c>
      <c r="L371" s="17">
        <f t="shared" si="42"/>
        <v>136000</v>
      </c>
      <c r="M371" s="137">
        <v>130000</v>
      </c>
    </row>
    <row r="372" spans="1:13" hidden="1">
      <c r="A372" s="132" t="s">
        <v>304</v>
      </c>
      <c r="B372" s="133" t="s">
        <v>305</v>
      </c>
      <c r="C372" s="134">
        <f t="shared" si="43"/>
        <v>0</v>
      </c>
      <c r="D372" s="134">
        <f t="shared" si="43"/>
        <v>10000000</v>
      </c>
      <c r="E372" s="134">
        <f t="shared" si="43"/>
        <v>0</v>
      </c>
      <c r="F372" s="134">
        <f t="shared" si="43"/>
        <v>0</v>
      </c>
      <c r="G372" s="17">
        <f t="shared" si="39"/>
        <v>0</v>
      </c>
      <c r="H372" s="17">
        <f t="shared" si="40"/>
        <v>10000000</v>
      </c>
      <c r="I372" s="134">
        <f t="shared" si="44"/>
        <v>0</v>
      </c>
      <c r="J372" s="134">
        <f t="shared" si="44"/>
        <v>0</v>
      </c>
      <c r="K372" s="17">
        <f t="shared" si="41"/>
        <v>0</v>
      </c>
      <c r="L372" s="17">
        <f t="shared" si="42"/>
        <v>10000000</v>
      </c>
      <c r="M372" s="137">
        <v>0</v>
      </c>
    </row>
    <row r="373" spans="1:13">
      <c r="A373" s="132" t="s">
        <v>306</v>
      </c>
      <c r="B373" s="133" t="s">
        <v>307</v>
      </c>
      <c r="C373" s="134">
        <f t="shared" si="43"/>
        <v>46277000</v>
      </c>
      <c r="D373" s="134">
        <f t="shared" si="43"/>
        <v>61379131.899999999</v>
      </c>
      <c r="E373" s="134">
        <f t="shared" si="43"/>
        <v>2787984.33</v>
      </c>
      <c r="F373" s="134">
        <f t="shared" si="43"/>
        <v>42832157.769999996</v>
      </c>
      <c r="G373" s="17">
        <f t="shared" si="39"/>
        <v>0.4663266689535191</v>
      </c>
      <c r="H373" s="17">
        <f t="shared" si="40"/>
        <v>18546974.130000003</v>
      </c>
      <c r="I373" s="134">
        <f t="shared" si="44"/>
        <v>6785518.6900000013</v>
      </c>
      <c r="J373" s="134">
        <f t="shared" si="44"/>
        <v>35785156.689999998</v>
      </c>
      <c r="K373" s="17">
        <f t="shared" si="41"/>
        <v>0.41839043734795983</v>
      </c>
      <c r="L373" s="17">
        <f t="shared" si="42"/>
        <v>25593975.210000001</v>
      </c>
      <c r="M373" s="137">
        <v>7047001.0799999982</v>
      </c>
    </row>
    <row r="374" spans="1:13">
      <c r="A374" s="132" t="s">
        <v>308</v>
      </c>
      <c r="B374" s="133" t="s">
        <v>309</v>
      </c>
      <c r="C374" s="134">
        <f t="shared" si="43"/>
        <v>2135000</v>
      </c>
      <c r="D374" s="134">
        <f t="shared" si="43"/>
        <v>3584400</v>
      </c>
      <c r="E374" s="134">
        <f t="shared" si="43"/>
        <v>981985.34000000008</v>
      </c>
      <c r="F374" s="134">
        <f t="shared" si="43"/>
        <v>2207601.34</v>
      </c>
      <c r="G374" s="17">
        <f t="shared" si="39"/>
        <v>2.4034824133482485E-2</v>
      </c>
      <c r="H374" s="17">
        <f t="shared" si="40"/>
        <v>1376798.6600000001</v>
      </c>
      <c r="I374" s="134">
        <f t="shared" si="44"/>
        <v>508772.07</v>
      </c>
      <c r="J374" s="134">
        <f t="shared" si="44"/>
        <v>1054904.06</v>
      </c>
      <c r="K374" s="17">
        <f t="shared" si="41"/>
        <v>1.2333654840384565E-2</v>
      </c>
      <c r="L374" s="17">
        <f t="shared" si="42"/>
        <v>2529495.94</v>
      </c>
      <c r="M374" s="137">
        <v>1152697.2799999998</v>
      </c>
    </row>
    <row r="375" spans="1:13">
      <c r="A375" s="29">
        <v>27</v>
      </c>
      <c r="B375" s="128" t="s">
        <v>310</v>
      </c>
      <c r="C375" s="124">
        <f t="shared" si="43"/>
        <v>46740000</v>
      </c>
      <c r="D375" s="124">
        <f t="shared" si="43"/>
        <v>50805786.600000001</v>
      </c>
      <c r="E375" s="124">
        <f t="shared" si="43"/>
        <v>8966866.4199999999</v>
      </c>
      <c r="F375" s="124">
        <f t="shared" si="43"/>
        <v>41026850.969999999</v>
      </c>
      <c r="G375" s="32">
        <f t="shared" si="39"/>
        <v>0.44667174727052184</v>
      </c>
      <c r="H375" s="32">
        <f t="shared" si="40"/>
        <v>9778935.6300000027</v>
      </c>
      <c r="I375" s="124">
        <f t="shared" si="44"/>
        <v>9358138</v>
      </c>
      <c r="J375" s="124">
        <f t="shared" si="44"/>
        <v>38320851.189999998</v>
      </c>
      <c r="K375" s="32">
        <f t="shared" si="41"/>
        <v>0.44803709615754062</v>
      </c>
      <c r="L375" s="32">
        <f t="shared" si="42"/>
        <v>12484935.410000004</v>
      </c>
      <c r="M375" s="131">
        <v>2705999.7800000012</v>
      </c>
    </row>
    <row r="376" spans="1:13">
      <c r="A376" s="132" t="s">
        <v>311</v>
      </c>
      <c r="B376" s="133" t="s">
        <v>173</v>
      </c>
      <c r="C376" s="134">
        <f t="shared" si="43"/>
        <v>42344000</v>
      </c>
      <c r="D376" s="134">
        <f t="shared" si="43"/>
        <v>45574584.43</v>
      </c>
      <c r="E376" s="134">
        <f t="shared" si="43"/>
        <v>8682439.3100000005</v>
      </c>
      <c r="F376" s="134">
        <f t="shared" si="43"/>
        <v>38898922.75</v>
      </c>
      <c r="G376" s="17">
        <f t="shared" si="39"/>
        <v>0.42350434851528534</v>
      </c>
      <c r="H376" s="17">
        <f t="shared" si="40"/>
        <v>6675661.6799999997</v>
      </c>
      <c r="I376" s="134">
        <f t="shared" si="44"/>
        <v>9087577.0800000001</v>
      </c>
      <c r="J376" s="134">
        <f t="shared" si="44"/>
        <v>37192451.890000001</v>
      </c>
      <c r="K376" s="17">
        <f t="shared" si="41"/>
        <v>0.43484415471760385</v>
      </c>
      <c r="L376" s="17">
        <f t="shared" si="42"/>
        <v>8382132.5399999991</v>
      </c>
      <c r="M376" s="137">
        <v>1706470.8599999994</v>
      </c>
    </row>
    <row r="377" spans="1:13">
      <c r="A377" s="132" t="s">
        <v>312</v>
      </c>
      <c r="B377" s="133" t="s">
        <v>194</v>
      </c>
      <c r="C377" s="134">
        <f t="shared" si="43"/>
        <v>446000</v>
      </c>
      <c r="D377" s="134">
        <f t="shared" si="43"/>
        <v>446000</v>
      </c>
      <c r="E377" s="134">
        <f t="shared" si="43"/>
        <v>49638.77</v>
      </c>
      <c r="F377" s="134">
        <f t="shared" si="43"/>
        <v>287056.51</v>
      </c>
      <c r="G377" s="17">
        <f t="shared" si="39"/>
        <v>3.1252711298957883E-3</v>
      </c>
      <c r="H377" s="17">
        <f t="shared" si="40"/>
        <v>158943.49</v>
      </c>
      <c r="I377" s="134">
        <f t="shared" si="44"/>
        <v>60566.28</v>
      </c>
      <c r="J377" s="134">
        <f t="shared" si="44"/>
        <v>108382.68</v>
      </c>
      <c r="K377" s="17">
        <f t="shared" si="41"/>
        <v>1.2671811745570978E-3</v>
      </c>
      <c r="L377" s="17">
        <f t="shared" si="42"/>
        <v>337617.32</v>
      </c>
      <c r="M377" s="137">
        <v>178673.83000000002</v>
      </c>
    </row>
    <row r="378" spans="1:13">
      <c r="A378" s="132" t="s">
        <v>313</v>
      </c>
      <c r="B378" s="133" t="s">
        <v>314</v>
      </c>
      <c r="C378" s="134">
        <f t="shared" si="43"/>
        <v>184000</v>
      </c>
      <c r="D378" s="134">
        <f t="shared" si="43"/>
        <v>139820.76</v>
      </c>
      <c r="E378" s="134">
        <f t="shared" si="43"/>
        <v>7512.8</v>
      </c>
      <c r="F378" s="134">
        <f t="shared" si="43"/>
        <v>93857.81</v>
      </c>
      <c r="G378" s="17">
        <f t="shared" si="39"/>
        <v>1.0218583926497407E-3</v>
      </c>
      <c r="H378" s="17">
        <f t="shared" si="40"/>
        <v>45962.950000000012</v>
      </c>
      <c r="I378" s="134">
        <f t="shared" si="44"/>
        <v>0</v>
      </c>
      <c r="J378" s="134">
        <f t="shared" si="44"/>
        <v>78171.010000000009</v>
      </c>
      <c r="K378" s="17">
        <f t="shared" si="41"/>
        <v>9.1395444611735608E-4</v>
      </c>
      <c r="L378" s="17">
        <f t="shared" si="42"/>
        <v>61649.75</v>
      </c>
      <c r="M378" s="137">
        <v>15686.799999999988</v>
      </c>
    </row>
    <row r="379" spans="1:13">
      <c r="A379" s="132" t="s">
        <v>315</v>
      </c>
      <c r="B379" s="133" t="s">
        <v>316</v>
      </c>
      <c r="C379" s="134">
        <f t="shared" si="43"/>
        <v>2508000</v>
      </c>
      <c r="D379" s="134">
        <f t="shared" si="43"/>
        <v>3046659.42</v>
      </c>
      <c r="E379" s="134">
        <f t="shared" si="43"/>
        <v>-351.09999999999991</v>
      </c>
      <c r="F379" s="134">
        <f t="shared" si="43"/>
        <v>1045715.9699999999</v>
      </c>
      <c r="G379" s="17">
        <f t="shared" si="39"/>
        <v>1.1385026352866793E-2</v>
      </c>
      <c r="H379" s="17">
        <f t="shared" si="40"/>
        <v>2000943.4500000002</v>
      </c>
      <c r="I379" s="134">
        <f t="shared" si="44"/>
        <v>146624.39000000001</v>
      </c>
      <c r="J379" s="134">
        <f t="shared" si="44"/>
        <v>613603.25</v>
      </c>
      <c r="K379" s="17">
        <f t="shared" si="41"/>
        <v>7.1740843375256323E-3</v>
      </c>
      <c r="L379" s="17">
        <f t="shared" si="42"/>
        <v>2433056.17</v>
      </c>
      <c r="M379" s="137">
        <v>432112.71999999986</v>
      </c>
    </row>
    <row r="380" spans="1:13">
      <c r="A380" s="132" t="s">
        <v>317</v>
      </c>
      <c r="B380" s="133" t="s">
        <v>318</v>
      </c>
      <c r="C380" s="134">
        <f t="shared" si="43"/>
        <v>1258000</v>
      </c>
      <c r="D380" s="134">
        <f t="shared" si="43"/>
        <v>1598721.99</v>
      </c>
      <c r="E380" s="134">
        <f t="shared" si="43"/>
        <v>227626.64</v>
      </c>
      <c r="F380" s="134">
        <f t="shared" si="43"/>
        <v>701297.93</v>
      </c>
      <c r="G380" s="17">
        <f t="shared" si="39"/>
        <v>7.6352428798241775E-3</v>
      </c>
      <c r="H380" s="17">
        <f t="shared" si="40"/>
        <v>897424.05999999994</v>
      </c>
      <c r="I380" s="134">
        <f t="shared" si="44"/>
        <v>63370.25</v>
      </c>
      <c r="J380" s="134">
        <f t="shared" si="44"/>
        <v>328242.36</v>
      </c>
      <c r="K380" s="17">
        <f t="shared" si="41"/>
        <v>3.8377214817366919E-3</v>
      </c>
      <c r="L380" s="17">
        <f t="shared" si="42"/>
        <v>1270479.6299999999</v>
      </c>
      <c r="M380" s="137">
        <v>373055.57000000007</v>
      </c>
    </row>
    <row r="381" spans="1:13">
      <c r="A381" s="29">
        <v>28</v>
      </c>
      <c r="B381" s="128" t="s">
        <v>319</v>
      </c>
      <c r="C381" s="124">
        <f t="shared" ref="C381:F389" si="45">SUMIF($A$8:$A$246,$A381,C$8:C$246)</f>
        <v>393997000</v>
      </c>
      <c r="D381" s="124">
        <f t="shared" si="45"/>
        <v>445902627.75999999</v>
      </c>
      <c r="E381" s="124">
        <f t="shared" si="45"/>
        <v>134788536.82999995</v>
      </c>
      <c r="F381" s="124">
        <f t="shared" si="45"/>
        <v>398530089.37</v>
      </c>
      <c r="G381" s="32">
        <f t="shared" si="39"/>
        <v>4.3389177367998011</v>
      </c>
      <c r="H381" s="32">
        <f t="shared" si="40"/>
        <v>47372538.389999986</v>
      </c>
      <c r="I381" s="124">
        <f t="shared" ref="I381:J389" si="46">SUMIF($A$8:$A$246,$A381,I$8:I$246)</f>
        <v>140301246.41999999</v>
      </c>
      <c r="J381" s="124">
        <f t="shared" si="46"/>
        <v>389612720.17000008</v>
      </c>
      <c r="K381" s="32">
        <f t="shared" si="41"/>
        <v>4.5552472440006699</v>
      </c>
      <c r="L381" s="32">
        <f t="shared" si="42"/>
        <v>56289907.589999914</v>
      </c>
      <c r="M381" s="131">
        <v>8917369.1999999285</v>
      </c>
    </row>
    <row r="382" spans="1:13" hidden="1">
      <c r="A382" s="132" t="s">
        <v>320</v>
      </c>
      <c r="B382" s="133" t="s">
        <v>321</v>
      </c>
      <c r="C382" s="134">
        <f t="shared" si="45"/>
        <v>0</v>
      </c>
      <c r="D382" s="134">
        <f t="shared" si="45"/>
        <v>0</v>
      </c>
      <c r="E382" s="134">
        <f t="shared" si="45"/>
        <v>0</v>
      </c>
      <c r="F382" s="134">
        <f t="shared" si="45"/>
        <v>0</v>
      </c>
      <c r="G382" s="17">
        <f t="shared" si="39"/>
        <v>0</v>
      </c>
      <c r="H382" s="17">
        <f t="shared" si="40"/>
        <v>0</v>
      </c>
      <c r="I382" s="134">
        <f t="shared" si="46"/>
        <v>0</v>
      </c>
      <c r="J382" s="134">
        <f t="shared" si="46"/>
        <v>0</v>
      </c>
      <c r="K382" s="17">
        <f t="shared" si="41"/>
        <v>0</v>
      </c>
      <c r="L382" s="17">
        <f t="shared" si="42"/>
        <v>0</v>
      </c>
      <c r="M382" s="137">
        <v>0</v>
      </c>
    </row>
    <row r="383" spans="1:13">
      <c r="A383" s="132" t="s">
        <v>322</v>
      </c>
      <c r="B383" s="133" t="s">
        <v>323</v>
      </c>
      <c r="C383" s="134">
        <f t="shared" si="45"/>
        <v>171287000</v>
      </c>
      <c r="D383" s="134">
        <f t="shared" si="45"/>
        <v>198817015.80000001</v>
      </c>
      <c r="E383" s="134">
        <f t="shared" si="45"/>
        <v>107475191.29999997</v>
      </c>
      <c r="F383" s="134">
        <f t="shared" si="45"/>
        <v>177288488.75999996</v>
      </c>
      <c r="G383" s="17">
        <f t="shared" si="39"/>
        <v>1.9301934507058625</v>
      </c>
      <c r="H383" s="17">
        <f t="shared" si="40"/>
        <v>21528527.040000051</v>
      </c>
      <c r="I383" s="134">
        <f t="shared" si="46"/>
        <v>107475191.3</v>
      </c>
      <c r="J383" s="134">
        <f t="shared" si="46"/>
        <v>177288488.75999999</v>
      </c>
      <c r="K383" s="17">
        <f t="shared" si="41"/>
        <v>2.0728093771287961</v>
      </c>
      <c r="L383" s="17">
        <f t="shared" si="42"/>
        <v>21528527.040000021</v>
      </c>
      <c r="M383" s="137">
        <v>-2.9802322387695313E-8</v>
      </c>
    </row>
    <row r="384" spans="1:13">
      <c r="A384" s="132" t="s">
        <v>324</v>
      </c>
      <c r="B384" s="133" t="s">
        <v>325</v>
      </c>
      <c r="C384" s="134">
        <f t="shared" si="45"/>
        <v>49992000</v>
      </c>
      <c r="D384" s="134">
        <f t="shared" si="45"/>
        <v>63985024.120000005</v>
      </c>
      <c r="E384" s="134">
        <f t="shared" si="45"/>
        <v>153122.19</v>
      </c>
      <c r="F384" s="134">
        <f t="shared" si="45"/>
        <v>63044448.839999996</v>
      </c>
      <c r="G384" s="17">
        <f t="shared" si="39"/>
        <v>0.68638400104510444</v>
      </c>
      <c r="H384" s="17">
        <f t="shared" si="40"/>
        <v>940575.28000000864</v>
      </c>
      <c r="I384" s="134">
        <f t="shared" si="46"/>
        <v>153122.19</v>
      </c>
      <c r="J384" s="134">
        <f t="shared" si="46"/>
        <v>63044448.839999996</v>
      </c>
      <c r="K384" s="17">
        <f t="shared" si="41"/>
        <v>0.73709875720342088</v>
      </c>
      <c r="L384" s="17">
        <f t="shared" si="42"/>
        <v>940575.28000000864</v>
      </c>
      <c r="M384" s="137">
        <v>0</v>
      </c>
    </row>
    <row r="385" spans="1:13">
      <c r="A385" s="132" t="s">
        <v>326</v>
      </c>
      <c r="B385" s="133" t="s">
        <v>294</v>
      </c>
      <c r="C385" s="134">
        <f t="shared" si="45"/>
        <v>172718000</v>
      </c>
      <c r="D385" s="134">
        <f t="shared" si="45"/>
        <v>183100587.83999997</v>
      </c>
      <c r="E385" s="134">
        <f t="shared" si="45"/>
        <v>27160223.34</v>
      </c>
      <c r="F385" s="134">
        <f t="shared" si="45"/>
        <v>158197151.77000001</v>
      </c>
      <c r="G385" s="17">
        <f t="shared" si="39"/>
        <v>1.7223402850488339</v>
      </c>
      <c r="H385" s="17">
        <f t="shared" si="40"/>
        <v>24903436.069999963</v>
      </c>
      <c r="I385" s="134">
        <f t="shared" si="46"/>
        <v>32672932.930000007</v>
      </c>
      <c r="J385" s="134">
        <f t="shared" si="46"/>
        <v>149279782.57000002</v>
      </c>
      <c r="K385" s="17">
        <f t="shared" si="41"/>
        <v>1.7453391096684527</v>
      </c>
      <c r="L385" s="17">
        <f t="shared" si="42"/>
        <v>33820805.269999951</v>
      </c>
      <c r="M385" s="137">
        <v>8917369.1999999881</v>
      </c>
    </row>
    <row r="386" spans="1:13">
      <c r="A386" s="29">
        <v>99</v>
      </c>
      <c r="B386" s="128" t="s">
        <v>327</v>
      </c>
      <c r="C386" s="124">
        <f t="shared" si="45"/>
        <v>37939000</v>
      </c>
      <c r="D386" s="124">
        <f t="shared" si="45"/>
        <v>30766000</v>
      </c>
      <c r="E386" s="124">
        <f t="shared" si="45"/>
        <v>0</v>
      </c>
      <c r="F386" s="124">
        <f t="shared" si="45"/>
        <v>0</v>
      </c>
      <c r="G386" s="32">
        <f t="shared" si="39"/>
        <v>0</v>
      </c>
      <c r="H386" s="32">
        <f t="shared" si="40"/>
        <v>30766000</v>
      </c>
      <c r="I386" s="124">
        <f t="shared" si="46"/>
        <v>0</v>
      </c>
      <c r="J386" s="124">
        <f t="shared" si="46"/>
        <v>0</v>
      </c>
      <c r="K386" s="32">
        <f t="shared" si="41"/>
        <v>0</v>
      </c>
      <c r="L386" s="32">
        <f t="shared" si="42"/>
        <v>30766000</v>
      </c>
      <c r="M386" s="131">
        <v>0</v>
      </c>
    </row>
    <row r="387" spans="1:13">
      <c r="A387" s="132" t="s">
        <v>328</v>
      </c>
      <c r="B387" s="133" t="s">
        <v>329</v>
      </c>
      <c r="C387" s="134">
        <f t="shared" si="45"/>
        <v>0</v>
      </c>
      <c r="D387" s="134">
        <f>SUMIF($A$8:$A$246,$A387,D$8:D$246)</f>
        <v>0</v>
      </c>
      <c r="E387" s="134">
        <f t="shared" si="45"/>
        <v>0</v>
      </c>
      <c r="F387" s="134">
        <f t="shared" si="45"/>
        <v>0</v>
      </c>
      <c r="G387" s="17">
        <f t="shared" si="39"/>
        <v>0</v>
      </c>
      <c r="H387" s="17">
        <f t="shared" si="40"/>
        <v>0</v>
      </c>
      <c r="I387" s="134">
        <f t="shared" si="46"/>
        <v>0</v>
      </c>
      <c r="J387" s="134">
        <f t="shared" si="46"/>
        <v>0</v>
      </c>
      <c r="K387" s="17">
        <f t="shared" si="41"/>
        <v>0</v>
      </c>
      <c r="L387" s="17">
        <f t="shared" si="42"/>
        <v>0</v>
      </c>
      <c r="M387" s="137">
        <v>0</v>
      </c>
    </row>
    <row r="388" spans="1:13">
      <c r="A388" s="132" t="s">
        <v>330</v>
      </c>
      <c r="B388" s="133" t="s">
        <v>125</v>
      </c>
      <c r="C388" s="134">
        <f t="shared" si="45"/>
        <v>37939000</v>
      </c>
      <c r="D388" s="134">
        <f t="shared" si="45"/>
        <v>30766000</v>
      </c>
      <c r="E388" s="124">
        <f t="shared" si="45"/>
        <v>0</v>
      </c>
      <c r="F388" s="124">
        <f t="shared" si="45"/>
        <v>0</v>
      </c>
      <c r="G388" s="17">
        <f t="shared" si="39"/>
        <v>0</v>
      </c>
      <c r="H388" s="17">
        <f t="shared" si="40"/>
        <v>30766000</v>
      </c>
      <c r="I388" s="124">
        <f t="shared" si="46"/>
        <v>0</v>
      </c>
      <c r="J388" s="124">
        <f t="shared" si="46"/>
        <v>0</v>
      </c>
      <c r="K388" s="17">
        <f t="shared" si="41"/>
        <v>0</v>
      </c>
      <c r="L388" s="17">
        <f t="shared" si="42"/>
        <v>30766000</v>
      </c>
      <c r="M388" s="137">
        <v>0</v>
      </c>
    </row>
    <row r="389" spans="1:13" hidden="1">
      <c r="A389" s="145"/>
      <c r="B389" s="145"/>
      <c r="C389" s="146">
        <f t="shared" si="45"/>
        <v>0</v>
      </c>
      <c r="D389" s="146">
        <f t="shared" si="45"/>
        <v>0</v>
      </c>
      <c r="E389" s="146">
        <f t="shared" si="45"/>
        <v>0</v>
      </c>
      <c r="F389" s="146">
        <f t="shared" si="45"/>
        <v>0</v>
      </c>
      <c r="G389" s="198">
        <f t="shared" si="39"/>
        <v>0</v>
      </c>
      <c r="H389" s="198">
        <f t="shared" si="40"/>
        <v>0</v>
      </c>
      <c r="I389" s="146">
        <f t="shared" si="46"/>
        <v>0</v>
      </c>
      <c r="J389" s="146">
        <f t="shared" si="46"/>
        <v>0</v>
      </c>
      <c r="K389" s="198">
        <f t="shared" si="41"/>
        <v>0</v>
      </c>
      <c r="L389" s="198">
        <f t="shared" si="42"/>
        <v>0</v>
      </c>
      <c r="M389" s="149">
        <v>0</v>
      </c>
    </row>
    <row r="390" spans="1:13">
      <c r="A390" s="199"/>
      <c r="B390" s="104" t="s">
        <v>97</v>
      </c>
      <c r="C390" s="200">
        <f>C386+C381+C375+C369+C367+C355+C351+C348+C338+C330+C326+C315+C312+C321+C304+C297+C295+C284+C280+C278+C365+C336</f>
        <v>9425000000</v>
      </c>
      <c r="D390" s="200">
        <f t="shared" ref="D390:J390" si="47">D386+D381+D375+D369+D367+D355+D351+D348+D338+D330+D326+D315+D312+D321+D304+D297+D295+D284+D280+D278+D365+D336</f>
        <v>11261404231.599998</v>
      </c>
      <c r="E390" s="200">
        <f t="shared" si="47"/>
        <v>1786872544.1199994</v>
      </c>
      <c r="F390" s="200">
        <f t="shared" si="47"/>
        <v>9185011414.0200005</v>
      </c>
      <c r="G390" s="200">
        <v>100</v>
      </c>
      <c r="H390" s="200">
        <f t="shared" si="40"/>
        <v>2076392817.579998</v>
      </c>
      <c r="I390" s="200">
        <f t="shared" si="47"/>
        <v>1879398089.1599998</v>
      </c>
      <c r="J390" s="200">
        <f t="shared" si="47"/>
        <v>8553053199.9799995</v>
      </c>
      <c r="K390" s="200">
        <v>100</v>
      </c>
      <c r="L390" s="200">
        <f t="shared" si="42"/>
        <v>2708351031.6199989</v>
      </c>
      <c r="M390" s="200">
        <v>631958214.03999996</v>
      </c>
    </row>
  </sheetData>
  <mergeCells count="39">
    <mergeCell ref="M8:M9"/>
    <mergeCell ref="B1:M1"/>
    <mergeCell ref="B2:M2"/>
    <mergeCell ref="B3:M3"/>
    <mergeCell ref="B4:M4"/>
    <mergeCell ref="B5:M5"/>
    <mergeCell ref="B6:M6"/>
    <mergeCell ref="A8:B10"/>
    <mergeCell ref="C8:C10"/>
    <mergeCell ref="D8:D9"/>
    <mergeCell ref="E8:G8"/>
    <mergeCell ref="I8:K8"/>
    <mergeCell ref="A134:M134"/>
    <mergeCell ref="A136:B138"/>
    <mergeCell ref="C136:C138"/>
    <mergeCell ref="D136:D137"/>
    <mergeCell ref="E136:G136"/>
    <mergeCell ref="I136:K136"/>
    <mergeCell ref="M136:M137"/>
    <mergeCell ref="A248:M248"/>
    <mergeCell ref="A250:B252"/>
    <mergeCell ref="C250:C252"/>
    <mergeCell ref="D250:D251"/>
    <mergeCell ref="E250:G250"/>
    <mergeCell ref="I250:K250"/>
    <mergeCell ref="M250:M251"/>
    <mergeCell ref="I273:J273"/>
    <mergeCell ref="K273:K274"/>
    <mergeCell ref="M273:M274"/>
    <mergeCell ref="A260:G260"/>
    <mergeCell ref="A261:M261"/>
    <mergeCell ref="A262:M262"/>
    <mergeCell ref="D264:J264"/>
    <mergeCell ref="A271:M271"/>
    <mergeCell ref="A273:B275"/>
    <mergeCell ref="C273:C275"/>
    <mergeCell ref="D273:D274"/>
    <mergeCell ref="E273:F273"/>
    <mergeCell ref="G273:G274"/>
  </mergeCells>
  <conditionalFormatting sqref="D264:J264">
    <cfRule type="cellIs" dxfId="3" priority="3" stopIfTrue="1" operator="notEqual">
      <formula>0</formula>
    </cfRule>
  </conditionalFormatting>
  <conditionalFormatting sqref="K128">
    <cfRule type="expression" dxfId="2" priority="1" stopIfTrue="1">
      <formula>K128&lt;&gt;K140</formula>
    </cfRule>
  </conditionalFormatting>
  <conditionalFormatting sqref="C128:J128 C127:F127 H127:J127">
    <cfRule type="expression" dxfId="1" priority="2" stopIfTrue="1">
      <formula>C127&lt;&gt;C139</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4E63-49B0-4AAA-9E12-0D3408552F29}">
  <dimension ref="A1:K98"/>
  <sheetViews>
    <sheetView workbookViewId="0">
      <selection activeCell="B45" sqref="B45"/>
    </sheetView>
  </sheetViews>
  <sheetFormatPr defaultRowHeight="11.25"/>
  <cols>
    <col min="1" max="1" width="45.28515625" style="2" customWidth="1"/>
    <col min="2" max="8" width="15.5703125" style="2" customWidth="1"/>
    <col min="9" max="9" width="9.140625" style="2"/>
    <col min="10" max="11" width="14.28515625" style="2" bestFit="1" customWidth="1"/>
    <col min="12" max="16384" width="9.140625" style="2"/>
  </cols>
  <sheetData>
    <row r="1" spans="1:8">
      <c r="A1" s="914" t="s">
        <v>0</v>
      </c>
      <c r="B1" s="914"/>
      <c r="C1" s="914"/>
      <c r="D1" s="914"/>
      <c r="E1" s="914"/>
      <c r="F1" s="914"/>
      <c r="G1" s="914"/>
    </row>
    <row r="2" spans="1:8">
      <c r="A2" s="915" t="s">
        <v>1</v>
      </c>
      <c r="B2" s="915"/>
      <c r="C2" s="915"/>
      <c r="D2" s="915"/>
      <c r="E2" s="915"/>
      <c r="F2" s="915"/>
      <c r="G2" s="915"/>
    </row>
    <row r="3" spans="1:8">
      <c r="A3" s="914" t="s">
        <v>351</v>
      </c>
      <c r="B3" s="914"/>
      <c r="C3" s="914"/>
      <c r="D3" s="914"/>
      <c r="E3" s="914"/>
      <c r="F3" s="914"/>
      <c r="G3" s="914"/>
    </row>
    <row r="4" spans="1:8">
      <c r="A4" s="915" t="s">
        <v>352</v>
      </c>
      <c r="B4" s="915"/>
      <c r="C4" s="915"/>
      <c r="D4" s="915"/>
      <c r="E4" s="915"/>
      <c r="F4" s="915"/>
      <c r="G4" s="915"/>
    </row>
    <row r="5" spans="1:8">
      <c r="A5" s="915" t="s">
        <v>1144</v>
      </c>
      <c r="B5" s="915"/>
      <c r="C5" s="915"/>
      <c r="D5" s="915"/>
      <c r="E5" s="915"/>
      <c r="F5" s="915"/>
      <c r="G5" s="915"/>
    </row>
    <row r="6" spans="1:8">
      <c r="A6" s="2" t="s">
        <v>353</v>
      </c>
      <c r="B6" s="201"/>
      <c r="C6" s="201"/>
      <c r="D6" s="201"/>
      <c r="E6" s="201"/>
      <c r="F6" s="201"/>
      <c r="G6" s="201"/>
      <c r="H6" s="5">
        <v>1</v>
      </c>
    </row>
    <row r="7" spans="1:8" ht="11.25" customHeight="1">
      <c r="A7" s="935" t="s">
        <v>354</v>
      </c>
      <c r="B7" s="202"/>
      <c r="C7" s="202"/>
      <c r="D7" s="202"/>
      <c r="E7" s="202"/>
      <c r="F7" s="202"/>
      <c r="G7" s="202"/>
      <c r="H7" s="202"/>
    </row>
    <row r="8" spans="1:8">
      <c r="A8" s="936"/>
      <c r="B8" s="203"/>
      <c r="C8" s="203"/>
      <c r="D8" s="203"/>
      <c r="E8" s="203"/>
      <c r="F8" s="203"/>
      <c r="G8" s="203"/>
      <c r="H8" s="203"/>
    </row>
    <row r="9" spans="1:8">
      <c r="A9" s="937"/>
      <c r="B9" s="204" t="s">
        <v>1145</v>
      </c>
      <c r="C9" s="204" t="s">
        <v>1146</v>
      </c>
      <c r="D9" s="204" t="s">
        <v>1147</v>
      </c>
      <c r="E9" s="204" t="s">
        <v>1148</v>
      </c>
      <c r="F9" s="204" t="s">
        <v>1149</v>
      </c>
      <c r="G9" s="204" t="s">
        <v>1150</v>
      </c>
      <c r="H9" s="204" t="s">
        <v>1151</v>
      </c>
    </row>
    <row r="10" spans="1:8">
      <c r="A10" s="36" t="s">
        <v>355</v>
      </c>
      <c r="B10" s="205">
        <v>836138739.88999975</v>
      </c>
      <c r="C10" s="205">
        <v>1010019652.99</v>
      </c>
      <c r="D10" s="205">
        <v>662421813.76000011</v>
      </c>
      <c r="E10" s="205">
        <v>597264784.31000006</v>
      </c>
      <c r="F10" s="205">
        <v>568138180.14999986</v>
      </c>
      <c r="G10" s="205">
        <v>640199657.02999997</v>
      </c>
      <c r="H10" s="206">
        <v>756896878.82000017</v>
      </c>
    </row>
    <row r="11" spans="1:8" s="31" customFormat="1">
      <c r="A11" s="207" t="s">
        <v>356</v>
      </c>
      <c r="B11" s="124">
        <v>215198571.72999987</v>
      </c>
      <c r="C11" s="124">
        <v>550173283.81999993</v>
      </c>
      <c r="D11" s="124">
        <v>239291723.18000001</v>
      </c>
      <c r="E11" s="124">
        <v>203831949.59</v>
      </c>
      <c r="F11" s="124">
        <v>203590736.19999993</v>
      </c>
      <c r="G11" s="124">
        <v>212212831.93000001</v>
      </c>
      <c r="H11" s="131">
        <v>254730958.79000014</v>
      </c>
    </row>
    <row r="12" spans="1:8">
      <c r="A12" s="208" t="s">
        <v>92</v>
      </c>
      <c r="B12" s="134">
        <v>31128659.340000007</v>
      </c>
      <c r="C12" s="134">
        <v>318766984.21000004</v>
      </c>
      <c r="D12" s="134">
        <v>61317392.830000006</v>
      </c>
      <c r="E12" s="134">
        <v>50785764.489999995</v>
      </c>
      <c r="F12" s="134">
        <v>53823482.410000004</v>
      </c>
      <c r="G12" s="134">
        <v>57348024.319999993</v>
      </c>
      <c r="H12" s="137">
        <v>58934724.519999996</v>
      </c>
    </row>
    <row r="13" spans="1:8">
      <c r="A13" s="208" t="s">
        <v>94</v>
      </c>
      <c r="B13" s="134">
        <v>124682062.50999999</v>
      </c>
      <c r="C13" s="134">
        <v>106284190.36000001</v>
      </c>
      <c r="D13" s="134">
        <v>109364750.05999997</v>
      </c>
      <c r="E13" s="134">
        <v>88565828.030000016</v>
      </c>
      <c r="F13" s="134">
        <v>84235966.99000001</v>
      </c>
      <c r="G13" s="134">
        <v>83365065.890000001</v>
      </c>
      <c r="H13" s="137">
        <v>112826161.23</v>
      </c>
    </row>
    <row r="14" spans="1:8">
      <c r="A14" s="208" t="s">
        <v>93</v>
      </c>
      <c r="B14" s="134">
        <v>21756596.989999998</v>
      </c>
      <c r="C14" s="134">
        <v>23132267.659999996</v>
      </c>
      <c r="D14" s="134">
        <v>24827349.339999992</v>
      </c>
      <c r="E14" s="134">
        <v>16330669.080000002</v>
      </c>
      <c r="F14" s="134">
        <v>23512031.350000001</v>
      </c>
      <c r="G14" s="134">
        <v>28987066.650000006</v>
      </c>
      <c r="H14" s="137">
        <v>33396135.789999999</v>
      </c>
    </row>
    <row r="15" spans="1:8">
      <c r="A15" s="208" t="s">
        <v>357</v>
      </c>
      <c r="B15" s="134">
        <v>29990026.100000001</v>
      </c>
      <c r="C15" s="134">
        <v>33115543.140000001</v>
      </c>
      <c r="D15" s="134">
        <v>29225881.270000003</v>
      </c>
      <c r="E15" s="134">
        <v>36162352.359999992</v>
      </c>
      <c r="F15" s="134">
        <v>28895638.559999999</v>
      </c>
      <c r="G15" s="134">
        <v>29008763.150000002</v>
      </c>
      <c r="H15" s="137">
        <v>35214941.439999998</v>
      </c>
    </row>
    <row r="16" spans="1:8">
      <c r="A16" s="208" t="s">
        <v>358</v>
      </c>
      <c r="B16" s="134">
        <v>7641226.7899998724</v>
      </c>
      <c r="C16" s="134">
        <v>68874298.449999928</v>
      </c>
      <c r="D16" s="134">
        <v>14556349.680000007</v>
      </c>
      <c r="E16" s="134">
        <v>11987335.629999995</v>
      </c>
      <c r="F16" s="134">
        <v>13123616.889999926</v>
      </c>
      <c r="G16" s="134">
        <v>13503911.920000017</v>
      </c>
      <c r="H16" s="137">
        <v>14358995.810000151</v>
      </c>
    </row>
    <row r="17" spans="1:8">
      <c r="A17" s="207" t="s">
        <v>359</v>
      </c>
      <c r="B17" s="124">
        <v>30699813.770000007</v>
      </c>
      <c r="C17" s="124">
        <v>29902898.469999995</v>
      </c>
      <c r="D17" s="124">
        <v>29901009.419999994</v>
      </c>
      <c r="E17" s="124">
        <v>30824118.579999998</v>
      </c>
      <c r="F17" s="124">
        <v>29568967.390000001</v>
      </c>
      <c r="G17" s="124">
        <v>30355571.909999996</v>
      </c>
      <c r="H17" s="131">
        <v>30195792.090000004</v>
      </c>
    </row>
    <row r="18" spans="1:8">
      <c r="A18" s="207" t="s">
        <v>360</v>
      </c>
      <c r="B18" s="124">
        <v>53909692.710000008</v>
      </c>
      <c r="C18" s="124">
        <v>23176563.84</v>
      </c>
      <c r="D18" s="124">
        <v>9894126.589999998</v>
      </c>
      <c r="E18" s="124">
        <v>30050787.669999998</v>
      </c>
      <c r="F18" s="124">
        <v>42281527.820000008</v>
      </c>
      <c r="G18" s="124">
        <v>39172818.600000009</v>
      </c>
      <c r="H18" s="131">
        <v>62339050</v>
      </c>
    </row>
    <row r="19" spans="1:8">
      <c r="A19" s="37" t="s">
        <v>361</v>
      </c>
      <c r="B19" s="134">
        <v>17675443.699999999</v>
      </c>
      <c r="C19" s="134">
        <v>18457401.129999995</v>
      </c>
      <c r="D19" s="134">
        <v>6039124.4499999993</v>
      </c>
      <c r="E19" s="134">
        <v>26551813.07</v>
      </c>
      <c r="F19" s="134">
        <v>39791048.709999993</v>
      </c>
      <c r="G19" s="134">
        <v>38365920.000000007</v>
      </c>
      <c r="H19" s="137">
        <v>57584354.199999996</v>
      </c>
    </row>
    <row r="20" spans="1:8">
      <c r="A20" s="37" t="s">
        <v>362</v>
      </c>
      <c r="B20" s="134">
        <v>36234249.010000005</v>
      </c>
      <c r="C20" s="134">
        <v>4719162.7100000046</v>
      </c>
      <c r="D20" s="134">
        <v>3855002.1399999987</v>
      </c>
      <c r="E20" s="134">
        <v>3498974.5999999978</v>
      </c>
      <c r="F20" s="134">
        <v>2490479.1100000143</v>
      </c>
      <c r="G20" s="134">
        <v>806898.60000000149</v>
      </c>
      <c r="H20" s="137">
        <v>4754695.8000000045</v>
      </c>
    </row>
    <row r="21" spans="1:8">
      <c r="A21" s="207" t="s">
        <v>363</v>
      </c>
      <c r="B21" s="124">
        <v>0</v>
      </c>
      <c r="C21" s="124">
        <v>0</v>
      </c>
      <c r="D21" s="124">
        <v>0</v>
      </c>
      <c r="E21" s="124">
        <v>0</v>
      </c>
      <c r="F21" s="124">
        <v>0</v>
      </c>
      <c r="G21" s="124">
        <v>0</v>
      </c>
      <c r="H21" s="131">
        <v>0</v>
      </c>
    </row>
    <row r="22" spans="1:8">
      <c r="A22" s="207" t="s">
        <v>364</v>
      </c>
      <c r="B22" s="124">
        <v>0</v>
      </c>
      <c r="C22" s="124">
        <v>0</v>
      </c>
      <c r="D22" s="124">
        <v>0</v>
      </c>
      <c r="E22" s="124">
        <v>0</v>
      </c>
      <c r="F22" s="124">
        <v>0</v>
      </c>
      <c r="G22" s="124">
        <v>0</v>
      </c>
      <c r="H22" s="131">
        <v>0</v>
      </c>
    </row>
    <row r="23" spans="1:8">
      <c r="A23" s="207" t="s">
        <v>41</v>
      </c>
      <c r="B23" s="124">
        <v>60307891.469999984</v>
      </c>
      <c r="C23" s="124">
        <v>62482667.190000005</v>
      </c>
      <c r="D23" s="124">
        <v>52912717.75</v>
      </c>
      <c r="E23" s="124">
        <v>25699682.869999994</v>
      </c>
      <c r="F23" s="124">
        <v>28722330.790000003</v>
      </c>
      <c r="G23" s="124">
        <v>32819397.240000006</v>
      </c>
      <c r="H23" s="131">
        <v>30804360.59</v>
      </c>
    </row>
    <row r="24" spans="1:8">
      <c r="A24" s="207" t="s">
        <v>45</v>
      </c>
      <c r="B24" s="124">
        <v>457803479.89999992</v>
      </c>
      <c r="C24" s="124">
        <v>325642604.88000005</v>
      </c>
      <c r="D24" s="124">
        <v>317257034.25</v>
      </c>
      <c r="E24" s="124">
        <v>290565561.15000004</v>
      </c>
      <c r="F24" s="124">
        <v>253819463.65999994</v>
      </c>
      <c r="G24" s="124">
        <v>313552163.80999994</v>
      </c>
      <c r="H24" s="131">
        <v>369084028.38999999</v>
      </c>
    </row>
    <row r="25" spans="1:8">
      <c r="A25" s="208" t="s">
        <v>365</v>
      </c>
      <c r="B25" s="134">
        <v>27638153.419999994</v>
      </c>
      <c r="C25" s="134">
        <v>39935898.030000001</v>
      </c>
      <c r="D25" s="134">
        <v>23351624.820000004</v>
      </c>
      <c r="E25" s="134">
        <v>22889761.809999995</v>
      </c>
      <c r="F25" s="134">
        <v>23914619.069999993</v>
      </c>
      <c r="G25" s="134">
        <v>19467782.710000001</v>
      </c>
      <c r="H25" s="137">
        <v>33560466.210000001</v>
      </c>
    </row>
    <row r="26" spans="1:8">
      <c r="A26" s="208" t="s">
        <v>366</v>
      </c>
      <c r="B26" s="134">
        <v>67069808.929999992</v>
      </c>
      <c r="C26" s="134">
        <v>63003258.949999996</v>
      </c>
      <c r="D26" s="134">
        <v>64752941.200000003</v>
      </c>
      <c r="E26" s="134">
        <v>51114718.379999995</v>
      </c>
      <c r="F26" s="134">
        <v>36519052.780000001</v>
      </c>
      <c r="G26" s="134">
        <v>62744948.99000001</v>
      </c>
      <c r="H26" s="137">
        <v>59985797.789999999</v>
      </c>
    </row>
    <row r="27" spans="1:8">
      <c r="A27" s="208" t="s">
        <v>367</v>
      </c>
      <c r="B27" s="134">
        <v>212551008.24999997</v>
      </c>
      <c r="C27" s="134">
        <v>83280263.37000002</v>
      </c>
      <c r="D27" s="134">
        <v>71469714.629999995</v>
      </c>
      <c r="E27" s="134">
        <v>19083676.039999995</v>
      </c>
      <c r="F27" s="134">
        <v>17778317.779999997</v>
      </c>
      <c r="G27" s="134">
        <v>17097434.239999998</v>
      </c>
      <c r="H27" s="137">
        <v>15843654.699999997</v>
      </c>
    </row>
    <row r="28" spans="1:8">
      <c r="A28" s="208" t="s">
        <v>368</v>
      </c>
      <c r="B28" s="134">
        <v>17591.920000000002</v>
      </c>
      <c r="C28" s="134">
        <v>24.74</v>
      </c>
      <c r="D28" s="134">
        <v>49.480000000000004</v>
      </c>
      <c r="E28" s="134">
        <v>206.42</v>
      </c>
      <c r="F28" s="134">
        <v>21.53</v>
      </c>
      <c r="G28" s="134">
        <v>1785.7</v>
      </c>
      <c r="H28" s="137">
        <v>66.72999999999999</v>
      </c>
    </row>
    <row r="29" spans="1:8">
      <c r="A29" s="208" t="s">
        <v>369</v>
      </c>
      <c r="B29" s="134">
        <v>0</v>
      </c>
      <c r="C29" s="134">
        <v>0</v>
      </c>
      <c r="D29" s="134">
        <v>0</v>
      </c>
      <c r="E29" s="134">
        <v>0</v>
      </c>
      <c r="F29" s="134">
        <v>0</v>
      </c>
      <c r="G29" s="134">
        <v>0</v>
      </c>
      <c r="H29" s="137">
        <v>0</v>
      </c>
    </row>
    <row r="30" spans="1:8">
      <c r="A30" s="208" t="s">
        <v>370</v>
      </c>
      <c r="B30" s="134">
        <v>913845.52999999991</v>
      </c>
      <c r="C30" s="134">
        <v>962663.37000000011</v>
      </c>
      <c r="D30" s="134">
        <v>888398.3400000002</v>
      </c>
      <c r="E30" s="134">
        <v>797264.22000000009</v>
      </c>
      <c r="F30" s="134">
        <v>794922.43</v>
      </c>
      <c r="G30" s="134">
        <v>714867.03</v>
      </c>
      <c r="H30" s="137">
        <v>858754.71000000008</v>
      </c>
    </row>
    <row r="31" spans="1:8">
      <c r="A31" s="208" t="s">
        <v>371</v>
      </c>
      <c r="B31" s="134">
        <v>61771725.109999999</v>
      </c>
      <c r="C31" s="134">
        <v>60586885.340000004</v>
      </c>
      <c r="D31" s="134">
        <v>44818454.399999999</v>
      </c>
      <c r="E31" s="134">
        <v>42969718.629999995</v>
      </c>
      <c r="F31" s="134">
        <v>33061895.140000001</v>
      </c>
      <c r="G31" s="134">
        <v>36064318.859999999</v>
      </c>
      <c r="H31" s="137">
        <v>45490016.010000005</v>
      </c>
    </row>
    <row r="32" spans="1:8">
      <c r="A32" s="208" t="s">
        <v>372</v>
      </c>
      <c r="B32" s="134">
        <v>87841346.73999995</v>
      </c>
      <c r="C32" s="134">
        <v>77873611.080000013</v>
      </c>
      <c r="D32" s="134">
        <v>111975851.38</v>
      </c>
      <c r="E32" s="134">
        <v>153710215.64999998</v>
      </c>
      <c r="F32" s="134">
        <v>141750634.92999995</v>
      </c>
      <c r="G32" s="134">
        <v>177461026.27999997</v>
      </c>
      <c r="H32" s="137">
        <v>213345272.23999998</v>
      </c>
    </row>
    <row r="33" spans="1:8">
      <c r="A33" s="207" t="s">
        <v>58</v>
      </c>
      <c r="B33" s="124">
        <v>18219290.309999999</v>
      </c>
      <c r="C33" s="124">
        <v>18641634.790000007</v>
      </c>
      <c r="D33" s="124">
        <v>13165202.570000002</v>
      </c>
      <c r="E33" s="124">
        <v>16292684.450000001</v>
      </c>
      <c r="F33" s="124">
        <v>10155154.290000001</v>
      </c>
      <c r="G33" s="124">
        <v>12086873.539999997</v>
      </c>
      <c r="H33" s="131">
        <v>9742688.9600000009</v>
      </c>
    </row>
    <row r="34" spans="1:8">
      <c r="B34" s="134"/>
      <c r="C34" s="134"/>
      <c r="D34" s="134"/>
      <c r="E34" s="134"/>
      <c r="F34" s="134"/>
      <c r="G34" s="134"/>
      <c r="H34" s="137"/>
    </row>
    <row r="35" spans="1:8">
      <c r="A35" s="31" t="s">
        <v>373</v>
      </c>
      <c r="B35" s="124">
        <v>92652737.320000008</v>
      </c>
      <c r="C35" s="124">
        <v>69708335.400000006</v>
      </c>
      <c r="D35" s="124">
        <v>53602845.379999995</v>
      </c>
      <c r="E35" s="124">
        <v>63016284.590000004</v>
      </c>
      <c r="F35" s="124">
        <v>69075845.150000006</v>
      </c>
      <c r="G35" s="124">
        <v>73878798.569999993</v>
      </c>
      <c r="H35" s="131">
        <v>92880797.570000008</v>
      </c>
    </row>
    <row r="36" spans="1:8">
      <c r="A36" s="209" t="s">
        <v>374</v>
      </c>
      <c r="B36" s="134">
        <v>29667125.400000006</v>
      </c>
      <c r="C36" s="134">
        <v>30849343.069999993</v>
      </c>
      <c r="D36" s="134">
        <v>20111920.129999995</v>
      </c>
      <c r="E36" s="134">
        <v>42838453.850000001</v>
      </c>
      <c r="F36" s="134">
        <v>51874683.170000002</v>
      </c>
      <c r="G36" s="134">
        <v>52475500.569999993</v>
      </c>
      <c r="H36" s="137">
        <v>72154190.890000001</v>
      </c>
    </row>
    <row r="37" spans="1:8">
      <c r="A37" s="210" t="s">
        <v>375</v>
      </c>
      <c r="B37" s="134">
        <v>1347530.34</v>
      </c>
      <c r="C37" s="134">
        <v>1422570.67</v>
      </c>
      <c r="D37" s="134">
        <v>1398379.59</v>
      </c>
      <c r="E37" s="134">
        <v>1400705.4</v>
      </c>
      <c r="F37" s="134">
        <v>1399775.28</v>
      </c>
      <c r="G37" s="134">
        <v>1397934.26</v>
      </c>
      <c r="H37" s="137">
        <v>1396034.73</v>
      </c>
    </row>
    <row r="38" spans="1:8">
      <c r="A38" s="209" t="s">
        <v>376</v>
      </c>
      <c r="B38" s="134">
        <v>61638081.580000006</v>
      </c>
      <c r="C38" s="134">
        <v>37436421.660000004</v>
      </c>
      <c r="D38" s="134">
        <v>32092545.66</v>
      </c>
      <c r="E38" s="134">
        <v>18777125.34</v>
      </c>
      <c r="F38" s="134">
        <v>15801386.699999999</v>
      </c>
      <c r="G38" s="134">
        <v>20005363.739999998</v>
      </c>
      <c r="H38" s="137">
        <v>19330571.950000003</v>
      </c>
    </row>
    <row r="39" spans="1:8">
      <c r="A39" s="207" t="s">
        <v>134</v>
      </c>
      <c r="B39" s="124">
        <v>0</v>
      </c>
      <c r="C39" s="124">
        <v>0</v>
      </c>
      <c r="D39" s="124">
        <v>0</v>
      </c>
      <c r="E39" s="124">
        <v>0</v>
      </c>
      <c r="F39" s="124">
        <v>0</v>
      </c>
      <c r="G39" s="124">
        <v>0</v>
      </c>
      <c r="H39" s="131">
        <v>0</v>
      </c>
    </row>
    <row r="40" spans="1:8">
      <c r="A40" s="211" t="s">
        <v>377</v>
      </c>
      <c r="B40" s="168">
        <v>743486002.56999969</v>
      </c>
      <c r="C40" s="168">
        <v>940311317.59000003</v>
      </c>
      <c r="D40" s="168">
        <v>608818968.38000011</v>
      </c>
      <c r="E40" s="168">
        <v>534248499.72000003</v>
      </c>
      <c r="F40" s="168">
        <v>499062334.99999988</v>
      </c>
      <c r="G40" s="168">
        <v>566320858.46000004</v>
      </c>
      <c r="H40" s="171">
        <v>664016081.25000012</v>
      </c>
    </row>
    <row r="41" spans="1:8" ht="22.5">
      <c r="A41" s="212" t="s">
        <v>378</v>
      </c>
      <c r="B41" s="213">
        <v>0</v>
      </c>
      <c r="C41" s="213">
        <v>0</v>
      </c>
      <c r="D41" s="213">
        <v>0</v>
      </c>
      <c r="E41" s="213">
        <v>0</v>
      </c>
      <c r="F41" s="213">
        <v>0</v>
      </c>
      <c r="G41" s="213">
        <v>0</v>
      </c>
      <c r="H41" s="214">
        <v>0</v>
      </c>
    </row>
    <row r="42" spans="1:8" ht="22.5">
      <c r="A42" s="215" t="s">
        <v>379</v>
      </c>
      <c r="B42" s="216">
        <v>743486002.56999969</v>
      </c>
      <c r="C42" s="217">
        <v>940311317.59000003</v>
      </c>
      <c r="D42" s="217">
        <v>608818968.38000011</v>
      </c>
      <c r="E42" s="217">
        <v>534248499.72000003</v>
      </c>
      <c r="F42" s="217">
        <v>499062334.99999988</v>
      </c>
      <c r="G42" s="217">
        <v>566320858.46000004</v>
      </c>
      <c r="H42" s="218">
        <v>664016081.25000012</v>
      </c>
    </row>
    <row r="43" spans="1:8" ht="22.5">
      <c r="A43" s="219" t="s">
        <v>380</v>
      </c>
      <c r="B43" s="220">
        <v>58787464.449999988</v>
      </c>
      <c r="C43" s="220">
        <v>61109549.920000002</v>
      </c>
      <c r="D43" s="220">
        <v>52306462.669999994</v>
      </c>
      <c r="E43" s="220">
        <v>25370287.949999996</v>
      </c>
      <c r="F43" s="220">
        <v>28374797.590000004</v>
      </c>
      <c r="G43" s="220">
        <v>31655621.150000002</v>
      </c>
      <c r="H43" s="221">
        <v>29140868.869999997</v>
      </c>
    </row>
    <row r="44" spans="1:8" ht="22.5">
      <c r="A44" s="212" t="s">
        <v>381</v>
      </c>
      <c r="B44" s="222">
        <v>0</v>
      </c>
      <c r="C44" s="222">
        <v>2872901</v>
      </c>
      <c r="D44" s="222">
        <v>0</v>
      </c>
      <c r="E44" s="222">
        <v>2185039</v>
      </c>
      <c r="F44" s="222">
        <v>7993761</v>
      </c>
      <c r="G44" s="222">
        <v>15502960</v>
      </c>
      <c r="H44" s="223">
        <v>2201454</v>
      </c>
    </row>
    <row r="45" spans="1:8" ht="22.5">
      <c r="A45" s="215" t="s">
        <v>382</v>
      </c>
      <c r="B45" s="217">
        <v>684698538.11999965</v>
      </c>
      <c r="C45" s="217">
        <v>876328866.67000008</v>
      </c>
      <c r="D45" s="217">
        <v>556512505.71000016</v>
      </c>
      <c r="E45" s="217">
        <v>506693172.77000004</v>
      </c>
      <c r="F45" s="217">
        <v>462693776.40999985</v>
      </c>
      <c r="G45" s="217">
        <v>519162277.31000006</v>
      </c>
      <c r="H45" s="218">
        <v>632673758.38000011</v>
      </c>
    </row>
    <row r="46" spans="1:8">
      <c r="B46" s="28"/>
      <c r="C46" s="28"/>
      <c r="D46" s="28"/>
      <c r="E46" s="28"/>
      <c r="F46" s="28"/>
      <c r="G46" s="28"/>
      <c r="H46" s="28"/>
    </row>
    <row r="47" spans="1:8">
      <c r="A47" s="935" t="s">
        <v>354</v>
      </c>
      <c r="B47" s="202"/>
      <c r="C47" s="202"/>
      <c r="D47" s="202"/>
      <c r="E47" s="202"/>
      <c r="F47" s="202"/>
      <c r="G47" s="938" t="s">
        <v>383</v>
      </c>
      <c r="H47" s="941" t="s">
        <v>1139</v>
      </c>
    </row>
    <row r="48" spans="1:8">
      <c r="A48" s="936"/>
      <c r="B48" s="203"/>
      <c r="C48" s="203"/>
      <c r="D48" s="203"/>
      <c r="E48" s="203"/>
      <c r="F48" s="203"/>
      <c r="G48" s="939"/>
      <c r="H48" s="942"/>
    </row>
    <row r="49" spans="1:8">
      <c r="A49" s="937"/>
      <c r="B49" s="204" t="s">
        <v>1156</v>
      </c>
      <c r="C49" s="204" t="s">
        <v>1153</v>
      </c>
      <c r="D49" s="204" t="s">
        <v>1154</v>
      </c>
      <c r="E49" s="204" t="s">
        <v>1155</v>
      </c>
      <c r="F49" s="204" t="s">
        <v>1152</v>
      </c>
      <c r="G49" s="940"/>
      <c r="H49" s="943"/>
    </row>
    <row r="50" spans="1:8">
      <c r="A50" s="36" t="s">
        <v>355</v>
      </c>
      <c r="B50" s="205">
        <v>716350875.89999998</v>
      </c>
      <c r="C50" s="205">
        <v>671229507.79000008</v>
      </c>
      <c r="D50" s="205">
        <v>607172638.00000012</v>
      </c>
      <c r="E50" s="205">
        <v>676359792.60000002</v>
      </c>
      <c r="F50" s="205">
        <v>794881898.6099999</v>
      </c>
      <c r="G50" s="205">
        <v>8537074419.8500013</v>
      </c>
      <c r="H50" s="206">
        <v>8894677097.4500008</v>
      </c>
    </row>
    <row r="51" spans="1:8">
      <c r="A51" s="207" t="s">
        <v>356</v>
      </c>
      <c r="B51" s="124">
        <v>249756338.31999999</v>
      </c>
      <c r="C51" s="124">
        <v>255301271.85999998</v>
      </c>
      <c r="D51" s="124">
        <v>250732977.55000007</v>
      </c>
      <c r="E51" s="124">
        <v>276056124.19999999</v>
      </c>
      <c r="F51" s="124">
        <v>254866946.92999998</v>
      </c>
      <c r="G51" s="124">
        <v>3165743714.1000009</v>
      </c>
      <c r="H51" s="131">
        <v>3151003000</v>
      </c>
    </row>
    <row r="52" spans="1:8">
      <c r="A52" s="208" t="s">
        <v>92</v>
      </c>
      <c r="B52" s="134">
        <v>58524807.590000004</v>
      </c>
      <c r="C52" s="134">
        <v>56855487.579999991</v>
      </c>
      <c r="D52" s="134">
        <v>55226917.029999986</v>
      </c>
      <c r="E52" s="134">
        <v>54552687.399999999</v>
      </c>
      <c r="F52" s="134">
        <v>29147842.32</v>
      </c>
      <c r="G52" s="134">
        <v>886412774.0400002</v>
      </c>
      <c r="H52" s="137">
        <v>890500000</v>
      </c>
    </row>
    <row r="53" spans="1:8">
      <c r="A53" s="208" t="s">
        <v>94</v>
      </c>
      <c r="B53" s="134">
        <v>114002329.27999997</v>
      </c>
      <c r="C53" s="134">
        <v>117576361.66999997</v>
      </c>
      <c r="D53" s="134">
        <v>112245649.21000001</v>
      </c>
      <c r="E53" s="134">
        <v>115608593.63000004</v>
      </c>
      <c r="F53" s="134">
        <v>129387627.88000003</v>
      </c>
      <c r="G53" s="134">
        <v>1298144586.7400002</v>
      </c>
      <c r="H53" s="137">
        <v>1351400000</v>
      </c>
    </row>
    <row r="54" spans="1:8">
      <c r="A54" s="208" t="s">
        <v>93</v>
      </c>
      <c r="B54" s="134">
        <v>32015271.440000001</v>
      </c>
      <c r="C54" s="134">
        <v>36573758.86999999</v>
      </c>
      <c r="D54" s="134">
        <v>38220811.540000007</v>
      </c>
      <c r="E54" s="134">
        <v>37994815.779999994</v>
      </c>
      <c r="F54" s="134">
        <v>49284986.490000002</v>
      </c>
      <c r="G54" s="134">
        <v>366031760.97999996</v>
      </c>
      <c r="H54" s="137">
        <v>311513000</v>
      </c>
    </row>
    <row r="55" spans="1:8">
      <c r="A55" s="208" t="s">
        <v>357</v>
      </c>
      <c r="B55" s="134">
        <v>31289834.529999997</v>
      </c>
      <c r="C55" s="134">
        <v>31322834.699999999</v>
      </c>
      <c r="D55" s="134">
        <v>32037960.240000002</v>
      </c>
      <c r="E55" s="134">
        <v>55375192.499999993</v>
      </c>
      <c r="F55" s="134">
        <v>38509623.889999993</v>
      </c>
      <c r="G55" s="134">
        <v>410148591.88</v>
      </c>
      <c r="H55" s="137">
        <v>381000000</v>
      </c>
    </row>
    <row r="56" spans="1:8">
      <c r="A56" s="208" t="s">
        <v>358</v>
      </c>
      <c r="B56" s="134">
        <v>13924095.480000019</v>
      </c>
      <c r="C56" s="134">
        <v>12972829.040000051</v>
      </c>
      <c r="D56" s="134">
        <v>13001639.530000031</v>
      </c>
      <c r="E56" s="134">
        <v>12524834.889999956</v>
      </c>
      <c r="F56" s="134">
        <v>8536866.3499999642</v>
      </c>
      <c r="G56" s="134">
        <v>205006000.45999992</v>
      </c>
      <c r="H56" s="137">
        <v>216590000</v>
      </c>
    </row>
    <row r="57" spans="1:8">
      <c r="A57" s="207" t="s">
        <v>359</v>
      </c>
      <c r="B57" s="124">
        <v>31095774.280000001</v>
      </c>
      <c r="C57" s="124">
        <v>30965174.660000004</v>
      </c>
      <c r="D57" s="124">
        <v>30732704.539999999</v>
      </c>
      <c r="E57" s="124">
        <v>54501195.030000016</v>
      </c>
      <c r="F57" s="124">
        <v>35601885.74000001</v>
      </c>
      <c r="G57" s="124">
        <v>394344905.88000005</v>
      </c>
      <c r="H57" s="131">
        <v>384259000</v>
      </c>
    </row>
    <row r="58" spans="1:8">
      <c r="A58" s="207" t="s">
        <v>360</v>
      </c>
      <c r="B58" s="124">
        <v>13136497.099999998</v>
      </c>
      <c r="C58" s="124">
        <v>4071527.55</v>
      </c>
      <c r="D58" s="124">
        <v>9187408.4699999969</v>
      </c>
      <c r="E58" s="124">
        <v>42086736.259999998</v>
      </c>
      <c r="F58" s="124">
        <v>67043839.279999994</v>
      </c>
      <c r="G58" s="124">
        <v>396350575.88999999</v>
      </c>
      <c r="H58" s="131">
        <v>378455869.91999996</v>
      </c>
    </row>
    <row r="59" spans="1:8">
      <c r="A59" s="37" t="s">
        <v>361</v>
      </c>
      <c r="B59" s="134">
        <v>10444829.210000001</v>
      </c>
      <c r="C59" s="134">
        <v>1073001.54</v>
      </c>
      <c r="D59" s="134">
        <v>6194649.6799999988</v>
      </c>
      <c r="E59" s="134">
        <v>38970464.969999999</v>
      </c>
      <c r="F59" s="134">
        <v>64644902.119999997</v>
      </c>
      <c r="G59" s="134">
        <v>325792952.77999997</v>
      </c>
      <c r="H59" s="137">
        <v>299036869.92000002</v>
      </c>
    </row>
    <row r="60" spans="1:8">
      <c r="A60" s="37" t="s">
        <v>362</v>
      </c>
      <c r="B60" s="134">
        <v>2691667.8899999969</v>
      </c>
      <c r="C60" s="134">
        <v>2998526.01</v>
      </c>
      <c r="D60" s="134">
        <v>2992758.7899999982</v>
      </c>
      <c r="E60" s="134">
        <v>3116271.2899999991</v>
      </c>
      <c r="F60" s="134">
        <v>2398937.1599999964</v>
      </c>
      <c r="G60" s="134">
        <v>70557623.110000014</v>
      </c>
      <c r="H60" s="137">
        <v>79418999.99999994</v>
      </c>
    </row>
    <row r="61" spans="1:8">
      <c r="A61" s="207" t="s">
        <v>363</v>
      </c>
      <c r="B61" s="124">
        <v>0</v>
      </c>
      <c r="C61" s="124">
        <v>0</v>
      </c>
      <c r="D61" s="124">
        <v>0</v>
      </c>
      <c r="E61" s="124">
        <v>0</v>
      </c>
      <c r="F61" s="124">
        <v>0</v>
      </c>
      <c r="G61" s="124">
        <v>0</v>
      </c>
      <c r="H61" s="131">
        <v>0</v>
      </c>
    </row>
    <row r="62" spans="1:8">
      <c r="A62" s="207" t="s">
        <v>364</v>
      </c>
      <c r="B62" s="124">
        <v>0</v>
      </c>
      <c r="C62" s="124">
        <v>0</v>
      </c>
      <c r="D62" s="124">
        <v>0</v>
      </c>
      <c r="E62" s="124">
        <v>0</v>
      </c>
      <c r="F62" s="124">
        <v>0</v>
      </c>
      <c r="G62" s="124">
        <v>0</v>
      </c>
      <c r="H62" s="131">
        <v>0</v>
      </c>
    </row>
    <row r="63" spans="1:8">
      <c r="A63" s="207" t="s">
        <v>41</v>
      </c>
      <c r="B63" s="124">
        <v>31456788.390000001</v>
      </c>
      <c r="C63" s="124">
        <v>34142291.120000005</v>
      </c>
      <c r="D63" s="124">
        <v>37767615.81000001</v>
      </c>
      <c r="E63" s="124">
        <v>37902926.520000011</v>
      </c>
      <c r="F63" s="124">
        <v>36083143.010000013</v>
      </c>
      <c r="G63" s="124">
        <v>471101812.75</v>
      </c>
      <c r="H63" s="131">
        <v>814426000</v>
      </c>
    </row>
    <row r="64" spans="1:8">
      <c r="A64" s="207" t="s">
        <v>45</v>
      </c>
      <c r="B64" s="124">
        <v>377976423.71999991</v>
      </c>
      <c r="C64" s="124">
        <v>335225762.01999998</v>
      </c>
      <c r="D64" s="124">
        <v>262172005.02000004</v>
      </c>
      <c r="E64" s="124">
        <v>253509895.83000007</v>
      </c>
      <c r="F64" s="124">
        <v>384023086.71000004</v>
      </c>
      <c r="G64" s="124">
        <v>3940631509.3399997</v>
      </c>
      <c r="H64" s="131">
        <v>3945973095.3399997</v>
      </c>
    </row>
    <row r="65" spans="1:11">
      <c r="A65" s="208" t="s">
        <v>365</v>
      </c>
      <c r="B65" s="134">
        <v>21318416.91</v>
      </c>
      <c r="C65" s="134">
        <v>17172172.59</v>
      </c>
      <c r="D65" s="134">
        <v>23106812.66</v>
      </c>
      <c r="E65" s="134">
        <v>30626330.07</v>
      </c>
      <c r="F65" s="134">
        <v>45666223.629999995</v>
      </c>
      <c r="G65" s="134">
        <v>328648261.93000001</v>
      </c>
      <c r="H65" s="137">
        <v>358000000</v>
      </c>
    </row>
    <row r="66" spans="1:11">
      <c r="A66" s="208" t="s">
        <v>366</v>
      </c>
      <c r="B66" s="134">
        <v>58799528.510000005</v>
      </c>
      <c r="C66" s="134">
        <v>75765854.5</v>
      </c>
      <c r="D66" s="134">
        <v>69902928.909999996</v>
      </c>
      <c r="E66" s="134">
        <v>65951682.590000004</v>
      </c>
      <c r="F66" s="134">
        <v>83628217.949999988</v>
      </c>
      <c r="G66" s="134">
        <v>759238739.48000002</v>
      </c>
      <c r="H66" s="137">
        <v>787000000</v>
      </c>
    </row>
    <row r="67" spans="1:11">
      <c r="A67" s="208" t="s">
        <v>367</v>
      </c>
      <c r="B67" s="134">
        <v>15692315.419999998</v>
      </c>
      <c r="C67" s="134">
        <v>15058860.890000001</v>
      </c>
      <c r="D67" s="134">
        <v>14997341.070000002</v>
      </c>
      <c r="E67" s="134">
        <v>11918523.359999999</v>
      </c>
      <c r="F67" s="134">
        <v>15605454.439999998</v>
      </c>
      <c r="G67" s="134">
        <v>510376564.19</v>
      </c>
      <c r="H67" s="137">
        <v>500000000</v>
      </c>
    </row>
    <row r="68" spans="1:11">
      <c r="A68" s="208" t="s">
        <v>368</v>
      </c>
      <c r="B68" s="134">
        <v>9544.1699999999983</v>
      </c>
      <c r="C68" s="134">
        <v>1941.58</v>
      </c>
      <c r="D68" s="134">
        <v>8599.15</v>
      </c>
      <c r="E68" s="134">
        <v>1589.55</v>
      </c>
      <c r="F68" s="134">
        <v>50153.380000000005</v>
      </c>
      <c r="G68" s="134">
        <v>91574.35</v>
      </c>
      <c r="H68" s="137">
        <v>156000</v>
      </c>
    </row>
    <row r="69" spans="1:11">
      <c r="A69" s="208" t="s">
        <v>369</v>
      </c>
      <c r="B69" s="134">
        <v>0</v>
      </c>
      <c r="C69" s="134">
        <v>0</v>
      </c>
      <c r="D69" s="134">
        <v>0</v>
      </c>
      <c r="E69" s="134">
        <v>0</v>
      </c>
      <c r="F69" s="134">
        <v>0</v>
      </c>
      <c r="G69" s="134">
        <v>0</v>
      </c>
      <c r="H69" s="137">
        <v>0</v>
      </c>
    </row>
    <row r="70" spans="1:11">
      <c r="A70" s="208" t="s">
        <v>370</v>
      </c>
      <c r="B70" s="134">
        <v>993164.0199999999</v>
      </c>
      <c r="C70" s="134">
        <v>1166590.25</v>
      </c>
      <c r="D70" s="134">
        <v>1335116.02</v>
      </c>
      <c r="E70" s="134">
        <v>1463516.99</v>
      </c>
      <c r="F70" s="134">
        <v>1539240.4700000002</v>
      </c>
      <c r="G70" s="134">
        <v>12428343.380000001</v>
      </c>
      <c r="H70" s="137">
        <v>13000000</v>
      </c>
    </row>
    <row r="71" spans="1:11">
      <c r="A71" s="208" t="s">
        <v>371</v>
      </c>
      <c r="B71" s="134">
        <v>41767727.479999989</v>
      </c>
      <c r="C71" s="134">
        <v>48474186.950000003</v>
      </c>
      <c r="D71" s="134">
        <v>49117516.270000003</v>
      </c>
      <c r="E71" s="134">
        <v>50075813.359999999</v>
      </c>
      <c r="F71" s="134">
        <v>56980085.389999993</v>
      </c>
      <c r="G71" s="134">
        <v>571178342.94000006</v>
      </c>
      <c r="H71" s="137">
        <v>621000000</v>
      </c>
    </row>
    <row r="72" spans="1:11">
      <c r="A72" s="208" t="s">
        <v>372</v>
      </c>
      <c r="B72" s="134">
        <v>239395727.20999992</v>
      </c>
      <c r="C72" s="134">
        <v>177586155.25999999</v>
      </c>
      <c r="D72" s="134">
        <v>103703690.94000003</v>
      </c>
      <c r="E72" s="134">
        <v>93472439.910000056</v>
      </c>
      <c r="F72" s="134">
        <v>180553711.45000008</v>
      </c>
      <c r="G72" s="134">
        <v>1758669683.0699999</v>
      </c>
      <c r="H72" s="137">
        <v>1666817095.3399997</v>
      </c>
    </row>
    <row r="73" spans="1:11">
      <c r="A73" s="207" t="s">
        <v>58</v>
      </c>
      <c r="B73" s="124">
        <v>12929054.090000002</v>
      </c>
      <c r="C73" s="124">
        <v>11523480.58</v>
      </c>
      <c r="D73" s="124">
        <v>16579926.609999999</v>
      </c>
      <c r="E73" s="124">
        <v>12302914.760000002</v>
      </c>
      <c r="F73" s="124">
        <v>17262996.939999998</v>
      </c>
      <c r="G73" s="124">
        <v>168901901.88999999</v>
      </c>
      <c r="H73" s="131">
        <v>220560132.19</v>
      </c>
    </row>
    <row r="74" spans="1:11">
      <c r="B74" s="134"/>
      <c r="C74" s="134"/>
      <c r="D74" s="134"/>
      <c r="E74" s="134"/>
      <c r="F74" s="134"/>
      <c r="G74" s="134"/>
      <c r="H74" s="137"/>
    </row>
    <row r="75" spans="1:11">
      <c r="A75" s="31" t="s">
        <v>373</v>
      </c>
      <c r="B75" s="124">
        <v>47408656.640000001</v>
      </c>
      <c r="C75" s="124">
        <v>43466795.730000004</v>
      </c>
      <c r="D75" s="124">
        <v>45323803.729999997</v>
      </c>
      <c r="E75" s="124">
        <v>102249120.02000003</v>
      </c>
      <c r="F75" s="124">
        <v>109644308.69</v>
      </c>
      <c r="G75" s="124">
        <v>862908328.78999996</v>
      </c>
      <c r="H75" s="131">
        <v>396419000</v>
      </c>
    </row>
    <row r="76" spans="1:11">
      <c r="A76" s="209" t="s">
        <v>374</v>
      </c>
      <c r="B76" s="134">
        <v>26649098.25</v>
      </c>
      <c r="C76" s="134">
        <v>20241948.100000001</v>
      </c>
      <c r="D76" s="134">
        <v>22384630.039999999</v>
      </c>
      <c r="E76" s="134">
        <v>78870055.51000002</v>
      </c>
      <c r="F76" s="134">
        <v>83059841.829999998</v>
      </c>
      <c r="G76" s="134">
        <v>531176790.81</v>
      </c>
      <c r="H76" s="137">
        <v>54068000</v>
      </c>
    </row>
    <row r="77" spans="1:11">
      <c r="A77" s="210" t="s">
        <v>375</v>
      </c>
      <c r="B77" s="134">
        <v>1396964.59</v>
      </c>
      <c r="C77" s="134">
        <v>1391763.71</v>
      </c>
      <c r="D77" s="134">
        <v>1069014.08</v>
      </c>
      <c r="E77" s="134">
        <v>1386736.03</v>
      </c>
      <c r="F77" s="134">
        <v>0</v>
      </c>
      <c r="G77" s="134">
        <v>15007408.68</v>
      </c>
      <c r="H77" s="137">
        <v>16320000</v>
      </c>
    </row>
    <row r="78" spans="1:11">
      <c r="A78" s="209" t="s">
        <v>376</v>
      </c>
      <c r="B78" s="134">
        <v>19362593.799999997</v>
      </c>
      <c r="C78" s="134">
        <v>21833083.920000002</v>
      </c>
      <c r="D78" s="134">
        <v>21870159.609999999</v>
      </c>
      <c r="E78" s="134">
        <v>21992328.48</v>
      </c>
      <c r="F78" s="134">
        <v>26584466.859999999</v>
      </c>
      <c r="G78" s="134">
        <v>316724129.29999995</v>
      </c>
      <c r="H78" s="137">
        <v>326031000</v>
      </c>
    </row>
    <row r="79" spans="1:11">
      <c r="A79" s="209"/>
      <c r="B79" s="134"/>
      <c r="C79" s="134"/>
      <c r="D79" s="134"/>
      <c r="E79" s="134"/>
      <c r="F79" s="134"/>
      <c r="G79" s="134"/>
      <c r="H79" s="137"/>
    </row>
    <row r="80" spans="1:11">
      <c r="A80" s="211" t="s">
        <v>377</v>
      </c>
      <c r="B80" s="168">
        <f>B50-B75</f>
        <v>668942219.25999999</v>
      </c>
      <c r="C80" s="168">
        <f t="shared" ref="C80:H80" si="0">C50-C75</f>
        <v>627762712.06000006</v>
      </c>
      <c r="D80" s="168">
        <f t="shared" si="0"/>
        <v>561848834.2700001</v>
      </c>
      <c r="E80" s="168">
        <f t="shared" si="0"/>
        <v>574110672.58000004</v>
      </c>
      <c r="F80" s="168">
        <f t="shared" si="0"/>
        <v>685237589.91999984</v>
      </c>
      <c r="G80" s="168">
        <f t="shared" si="0"/>
        <v>7674166091.0600014</v>
      </c>
      <c r="H80" s="171">
        <f t="shared" si="0"/>
        <v>8498258097.4500008</v>
      </c>
      <c r="J80" s="28"/>
      <c r="K80" s="3"/>
    </row>
    <row r="81" spans="1:11" ht="22.5">
      <c r="A81" s="212" t="s">
        <v>378</v>
      </c>
      <c r="B81" s="213">
        <v>0</v>
      </c>
      <c r="C81" s="213">
        <v>0</v>
      </c>
      <c r="D81" s="213">
        <v>0</v>
      </c>
      <c r="E81" s="213">
        <v>0</v>
      </c>
      <c r="F81" s="213">
        <v>0</v>
      </c>
      <c r="G81" s="213">
        <v>0</v>
      </c>
      <c r="H81" s="214">
        <v>0</v>
      </c>
      <c r="J81" s="28"/>
      <c r="K81" s="3"/>
    </row>
    <row r="82" spans="1:11" ht="22.5">
      <c r="A82" s="215" t="s">
        <v>379</v>
      </c>
      <c r="B82" s="217">
        <f>B80-B81</f>
        <v>668942219.25999999</v>
      </c>
      <c r="C82" s="217">
        <f t="shared" ref="C82:H82" si="1">C80-C81</f>
        <v>627762712.06000006</v>
      </c>
      <c r="D82" s="217">
        <f t="shared" si="1"/>
        <v>561848834.2700001</v>
      </c>
      <c r="E82" s="217">
        <f t="shared" si="1"/>
        <v>574110672.58000004</v>
      </c>
      <c r="F82" s="217">
        <f t="shared" si="1"/>
        <v>685237589.91999984</v>
      </c>
      <c r="G82" s="217">
        <f t="shared" si="1"/>
        <v>7674166091.0600014</v>
      </c>
      <c r="H82" s="218">
        <f t="shared" si="1"/>
        <v>8498258097.4500008</v>
      </c>
      <c r="J82" s="28"/>
      <c r="K82" s="3"/>
    </row>
    <row r="83" spans="1:11" ht="22.5">
      <c r="A83" s="219" t="s">
        <v>380</v>
      </c>
      <c r="B83" s="220">
        <v>30061767.75</v>
      </c>
      <c r="C83" s="220">
        <v>32706928.990000006</v>
      </c>
      <c r="D83" s="220">
        <v>36234724.660000004</v>
      </c>
      <c r="E83" s="220">
        <v>36351705.730000004</v>
      </c>
      <c r="F83" s="220">
        <v>35483443.400000006</v>
      </c>
      <c r="G83" s="220">
        <v>457583623.13</v>
      </c>
      <c r="H83" s="221">
        <v>0</v>
      </c>
      <c r="J83" s="28"/>
      <c r="K83" s="3"/>
    </row>
    <row r="84" spans="1:11" ht="22.5">
      <c r="A84" s="212" t="s">
        <v>381</v>
      </c>
      <c r="B84" s="222">
        <v>0</v>
      </c>
      <c r="C84" s="222">
        <v>0</v>
      </c>
      <c r="D84" s="222">
        <v>0</v>
      </c>
      <c r="E84" s="222">
        <v>0</v>
      </c>
      <c r="F84" s="222">
        <v>0</v>
      </c>
      <c r="G84" s="222">
        <v>30756115</v>
      </c>
      <c r="H84" s="223">
        <v>0</v>
      </c>
      <c r="J84" s="28"/>
      <c r="K84" s="3"/>
    </row>
    <row r="85" spans="1:11" ht="22.5">
      <c r="A85" s="215" t="s">
        <v>382</v>
      </c>
      <c r="B85" s="217">
        <f>B82-B83-B84</f>
        <v>638880451.50999999</v>
      </c>
      <c r="C85" s="217">
        <f t="shared" ref="C85:H85" si="2">C82-C83-C84</f>
        <v>595055783.07000005</v>
      </c>
      <c r="D85" s="217">
        <f t="shared" si="2"/>
        <v>525614109.61000007</v>
      </c>
      <c r="E85" s="217">
        <f t="shared" si="2"/>
        <v>537758966.85000002</v>
      </c>
      <c r="F85" s="217">
        <f t="shared" si="2"/>
        <v>649754146.51999986</v>
      </c>
      <c r="G85" s="217">
        <f t="shared" si="2"/>
        <v>7185826352.9300013</v>
      </c>
      <c r="H85" s="218">
        <f t="shared" si="2"/>
        <v>8498258097.4500008</v>
      </c>
      <c r="J85" s="28"/>
      <c r="K85" s="3"/>
    </row>
    <row r="86" spans="1:11">
      <c r="B86" s="28"/>
      <c r="C86" s="28"/>
      <c r="D86" s="28"/>
      <c r="E86" s="28"/>
      <c r="F86" s="28"/>
      <c r="G86" s="28"/>
      <c r="H86" s="28"/>
      <c r="J86" s="28"/>
      <c r="K86" s="28"/>
    </row>
    <row r="87" spans="1:11">
      <c r="A87" s="2" t="s">
        <v>133</v>
      </c>
    </row>
    <row r="88" spans="1:11" hidden="1">
      <c r="A88" s="2" t="s">
        <v>1140</v>
      </c>
    </row>
    <row r="89" spans="1:11" hidden="1">
      <c r="A89" s="2" t="s">
        <v>1141</v>
      </c>
    </row>
    <row r="90" spans="1:11">
      <c r="A90" s="2" t="s">
        <v>342</v>
      </c>
      <c r="J90" s="60"/>
    </row>
    <row r="91" spans="1:11">
      <c r="A91" s="944" t="s">
        <v>1142</v>
      </c>
      <c r="B91" s="944"/>
      <c r="C91" s="944"/>
      <c r="D91" s="944"/>
      <c r="E91" s="944"/>
      <c r="F91" s="944"/>
      <c r="G91" s="944"/>
      <c r="H91" s="944"/>
      <c r="J91" s="60"/>
    </row>
    <row r="92" spans="1:11" ht="23.25" customHeight="1">
      <c r="A92" s="945" t="s">
        <v>1143</v>
      </c>
      <c r="B92" s="945"/>
      <c r="C92" s="945"/>
      <c r="D92" s="945"/>
      <c r="E92" s="945"/>
      <c r="F92" s="945"/>
      <c r="G92" s="945"/>
      <c r="H92" s="945"/>
      <c r="J92" s="28"/>
    </row>
    <row r="95" spans="1:11">
      <c r="A95" s="2" t="s">
        <v>1130</v>
      </c>
    </row>
    <row r="96" spans="1:11">
      <c r="A96" s="2" t="s">
        <v>1131</v>
      </c>
    </row>
    <row r="97" spans="1:1">
      <c r="A97" s="2" t="s">
        <v>1132</v>
      </c>
    </row>
    <row r="98" spans="1:1">
      <c r="A98" s="2" t="s">
        <v>1133</v>
      </c>
    </row>
  </sheetData>
  <mergeCells count="11">
    <mergeCell ref="A7:A9"/>
    <mergeCell ref="A1:G1"/>
    <mergeCell ref="A2:G2"/>
    <mergeCell ref="A3:G3"/>
    <mergeCell ref="A4:G4"/>
    <mergeCell ref="A5:G5"/>
    <mergeCell ref="A47:A49"/>
    <mergeCell ref="G47:G49"/>
    <mergeCell ref="H47:H49"/>
    <mergeCell ref="A91:H91"/>
    <mergeCell ref="A92:H9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2D09-D5C5-4B9A-A3CB-E09AB140CD4A}">
  <dimension ref="A1:I178"/>
  <sheetViews>
    <sheetView workbookViewId="0">
      <selection sqref="A1:I1"/>
    </sheetView>
  </sheetViews>
  <sheetFormatPr defaultRowHeight="12"/>
  <cols>
    <col min="1" max="1" width="61" style="225" customWidth="1"/>
    <col min="2" max="9" width="16" style="225" customWidth="1"/>
    <col min="10" max="202" width="9.140625" style="225"/>
    <col min="203" max="203" width="79.85546875" style="225" customWidth="1"/>
    <col min="204" max="204" width="24" style="225" customWidth="1"/>
    <col min="205" max="205" width="25.28515625" style="225" customWidth="1"/>
    <col min="206" max="209" width="23.7109375" style="225" customWidth="1"/>
    <col min="210" max="211" width="26.5703125" style="225" customWidth="1"/>
    <col min="212" max="458" width="9.140625" style="225"/>
    <col min="459" max="459" width="79.85546875" style="225" customWidth="1"/>
    <col min="460" max="460" width="24" style="225" customWidth="1"/>
    <col min="461" max="461" width="25.28515625" style="225" customWidth="1"/>
    <col min="462" max="465" width="23.7109375" style="225" customWidth="1"/>
    <col min="466" max="467" width="26.5703125" style="225" customWidth="1"/>
    <col min="468" max="714" width="9.140625" style="225"/>
    <col min="715" max="715" width="79.85546875" style="225" customWidth="1"/>
    <col min="716" max="716" width="24" style="225" customWidth="1"/>
    <col min="717" max="717" width="25.28515625" style="225" customWidth="1"/>
    <col min="718" max="721" width="23.7109375" style="225" customWidth="1"/>
    <col min="722" max="723" width="26.5703125" style="225" customWidth="1"/>
    <col min="724" max="970" width="9.140625" style="225"/>
    <col min="971" max="971" width="79.85546875" style="225" customWidth="1"/>
    <col min="972" max="972" width="24" style="225" customWidth="1"/>
    <col min="973" max="973" width="25.28515625" style="225" customWidth="1"/>
    <col min="974" max="977" width="23.7109375" style="225" customWidth="1"/>
    <col min="978" max="979" width="26.5703125" style="225" customWidth="1"/>
    <col min="980" max="1226" width="9.140625" style="225"/>
    <col min="1227" max="1227" width="79.85546875" style="225" customWidth="1"/>
    <col min="1228" max="1228" width="24" style="225" customWidth="1"/>
    <col min="1229" max="1229" width="25.28515625" style="225" customWidth="1"/>
    <col min="1230" max="1233" width="23.7109375" style="225" customWidth="1"/>
    <col min="1234" max="1235" width="26.5703125" style="225" customWidth="1"/>
    <col min="1236" max="1482" width="9.140625" style="225"/>
    <col min="1483" max="1483" width="79.85546875" style="225" customWidth="1"/>
    <col min="1484" max="1484" width="24" style="225" customWidth="1"/>
    <col min="1485" max="1485" width="25.28515625" style="225" customWidth="1"/>
    <col min="1486" max="1489" width="23.7109375" style="225" customWidth="1"/>
    <col min="1490" max="1491" width="26.5703125" style="225" customWidth="1"/>
    <col min="1492" max="1738" width="9.140625" style="225"/>
    <col min="1739" max="1739" width="79.85546875" style="225" customWidth="1"/>
    <col min="1740" max="1740" width="24" style="225" customWidth="1"/>
    <col min="1741" max="1741" width="25.28515625" style="225" customWidth="1"/>
    <col min="1742" max="1745" width="23.7109375" style="225" customWidth="1"/>
    <col min="1746" max="1747" width="26.5703125" style="225" customWidth="1"/>
    <col min="1748" max="1994" width="9.140625" style="225"/>
    <col min="1995" max="1995" width="79.85546875" style="225" customWidth="1"/>
    <col min="1996" max="1996" width="24" style="225" customWidth="1"/>
    <col min="1997" max="1997" width="25.28515625" style="225" customWidth="1"/>
    <col min="1998" max="2001" width="23.7109375" style="225" customWidth="1"/>
    <col min="2002" max="2003" width="26.5703125" style="225" customWidth="1"/>
    <col min="2004" max="2250" width="9.140625" style="225"/>
    <col min="2251" max="2251" width="79.85546875" style="225" customWidth="1"/>
    <col min="2252" max="2252" width="24" style="225" customWidth="1"/>
    <col min="2253" max="2253" width="25.28515625" style="225" customWidth="1"/>
    <col min="2254" max="2257" width="23.7109375" style="225" customWidth="1"/>
    <col min="2258" max="2259" width="26.5703125" style="225" customWidth="1"/>
    <col min="2260" max="2506" width="9.140625" style="225"/>
    <col min="2507" max="2507" width="79.85546875" style="225" customWidth="1"/>
    <col min="2508" max="2508" width="24" style="225" customWidth="1"/>
    <col min="2509" max="2509" width="25.28515625" style="225" customWidth="1"/>
    <col min="2510" max="2513" width="23.7109375" style="225" customWidth="1"/>
    <col min="2514" max="2515" width="26.5703125" style="225" customWidth="1"/>
    <col min="2516" max="2762" width="9.140625" style="225"/>
    <col min="2763" max="2763" width="79.85546875" style="225" customWidth="1"/>
    <col min="2764" max="2764" width="24" style="225" customWidth="1"/>
    <col min="2765" max="2765" width="25.28515625" style="225" customWidth="1"/>
    <col min="2766" max="2769" width="23.7109375" style="225" customWidth="1"/>
    <col min="2770" max="2771" width="26.5703125" style="225" customWidth="1"/>
    <col min="2772" max="3018" width="9.140625" style="225"/>
    <col min="3019" max="3019" width="79.85546875" style="225" customWidth="1"/>
    <col min="3020" max="3020" width="24" style="225" customWidth="1"/>
    <col min="3021" max="3021" width="25.28515625" style="225" customWidth="1"/>
    <col min="3022" max="3025" width="23.7109375" style="225" customWidth="1"/>
    <col min="3026" max="3027" width="26.5703125" style="225" customWidth="1"/>
    <col min="3028" max="3274" width="9.140625" style="225"/>
    <col min="3275" max="3275" width="79.85546875" style="225" customWidth="1"/>
    <col min="3276" max="3276" width="24" style="225" customWidth="1"/>
    <col min="3277" max="3277" width="25.28515625" style="225" customWidth="1"/>
    <col min="3278" max="3281" width="23.7109375" style="225" customWidth="1"/>
    <col min="3282" max="3283" width="26.5703125" style="225" customWidth="1"/>
    <col min="3284" max="3530" width="9.140625" style="225"/>
    <col min="3531" max="3531" width="79.85546875" style="225" customWidth="1"/>
    <col min="3532" max="3532" width="24" style="225" customWidth="1"/>
    <col min="3533" max="3533" width="25.28515625" style="225" customWidth="1"/>
    <col min="3534" max="3537" width="23.7109375" style="225" customWidth="1"/>
    <col min="3538" max="3539" width="26.5703125" style="225" customWidth="1"/>
    <col min="3540" max="3786" width="9.140625" style="225"/>
    <col min="3787" max="3787" width="79.85546875" style="225" customWidth="1"/>
    <col min="3788" max="3788" width="24" style="225" customWidth="1"/>
    <col min="3789" max="3789" width="25.28515625" style="225" customWidth="1"/>
    <col min="3790" max="3793" width="23.7109375" style="225" customWidth="1"/>
    <col min="3794" max="3795" width="26.5703125" style="225" customWidth="1"/>
    <col min="3796" max="4042" width="9.140625" style="225"/>
    <col min="4043" max="4043" width="79.85546875" style="225" customWidth="1"/>
    <col min="4044" max="4044" width="24" style="225" customWidth="1"/>
    <col min="4045" max="4045" width="25.28515625" style="225" customWidth="1"/>
    <col min="4046" max="4049" width="23.7109375" style="225" customWidth="1"/>
    <col min="4050" max="4051" width="26.5703125" style="225" customWidth="1"/>
    <col min="4052" max="4298" width="9.140625" style="225"/>
    <col min="4299" max="4299" width="79.85546875" style="225" customWidth="1"/>
    <col min="4300" max="4300" width="24" style="225" customWidth="1"/>
    <col min="4301" max="4301" width="25.28515625" style="225" customWidth="1"/>
    <col min="4302" max="4305" width="23.7109375" style="225" customWidth="1"/>
    <col min="4306" max="4307" width="26.5703125" style="225" customWidth="1"/>
    <col min="4308" max="4554" width="9.140625" style="225"/>
    <col min="4555" max="4555" width="79.85546875" style="225" customWidth="1"/>
    <col min="4556" max="4556" width="24" style="225" customWidth="1"/>
    <col min="4557" max="4557" width="25.28515625" style="225" customWidth="1"/>
    <col min="4558" max="4561" width="23.7109375" style="225" customWidth="1"/>
    <col min="4562" max="4563" width="26.5703125" style="225" customWidth="1"/>
    <col min="4564" max="4810" width="9.140625" style="225"/>
    <col min="4811" max="4811" width="79.85546875" style="225" customWidth="1"/>
    <col min="4812" max="4812" width="24" style="225" customWidth="1"/>
    <col min="4813" max="4813" width="25.28515625" style="225" customWidth="1"/>
    <col min="4814" max="4817" width="23.7109375" style="225" customWidth="1"/>
    <col min="4818" max="4819" width="26.5703125" style="225" customWidth="1"/>
    <col min="4820" max="5066" width="9.140625" style="225"/>
    <col min="5067" max="5067" width="79.85546875" style="225" customWidth="1"/>
    <col min="5068" max="5068" width="24" style="225" customWidth="1"/>
    <col min="5069" max="5069" width="25.28515625" style="225" customWidth="1"/>
    <col min="5070" max="5073" width="23.7109375" style="225" customWidth="1"/>
    <col min="5074" max="5075" width="26.5703125" style="225" customWidth="1"/>
    <col min="5076" max="5322" width="9.140625" style="225"/>
    <col min="5323" max="5323" width="79.85546875" style="225" customWidth="1"/>
    <col min="5324" max="5324" width="24" style="225" customWidth="1"/>
    <col min="5325" max="5325" width="25.28515625" style="225" customWidth="1"/>
    <col min="5326" max="5329" width="23.7109375" style="225" customWidth="1"/>
    <col min="5330" max="5331" width="26.5703125" style="225" customWidth="1"/>
    <col min="5332" max="5578" width="9.140625" style="225"/>
    <col min="5579" max="5579" width="79.85546875" style="225" customWidth="1"/>
    <col min="5580" max="5580" width="24" style="225" customWidth="1"/>
    <col min="5581" max="5581" width="25.28515625" style="225" customWidth="1"/>
    <col min="5582" max="5585" width="23.7109375" style="225" customWidth="1"/>
    <col min="5586" max="5587" width="26.5703125" style="225" customWidth="1"/>
    <col min="5588" max="5834" width="9.140625" style="225"/>
    <col min="5835" max="5835" width="79.85546875" style="225" customWidth="1"/>
    <col min="5836" max="5836" width="24" style="225" customWidth="1"/>
    <col min="5837" max="5837" width="25.28515625" style="225" customWidth="1"/>
    <col min="5838" max="5841" width="23.7109375" style="225" customWidth="1"/>
    <col min="5842" max="5843" width="26.5703125" style="225" customWidth="1"/>
    <col min="5844" max="6090" width="9.140625" style="225"/>
    <col min="6091" max="6091" width="79.85546875" style="225" customWidth="1"/>
    <col min="6092" max="6092" width="24" style="225" customWidth="1"/>
    <col min="6093" max="6093" width="25.28515625" style="225" customWidth="1"/>
    <col min="6094" max="6097" width="23.7109375" style="225" customWidth="1"/>
    <col min="6098" max="6099" width="26.5703125" style="225" customWidth="1"/>
    <col min="6100" max="6346" width="9.140625" style="225"/>
    <col min="6347" max="6347" width="79.85546875" style="225" customWidth="1"/>
    <col min="6348" max="6348" width="24" style="225" customWidth="1"/>
    <col min="6349" max="6349" width="25.28515625" style="225" customWidth="1"/>
    <col min="6350" max="6353" width="23.7109375" style="225" customWidth="1"/>
    <col min="6354" max="6355" width="26.5703125" style="225" customWidth="1"/>
    <col min="6356" max="6602" width="9.140625" style="225"/>
    <col min="6603" max="6603" width="79.85546875" style="225" customWidth="1"/>
    <col min="6604" max="6604" width="24" style="225" customWidth="1"/>
    <col min="6605" max="6605" width="25.28515625" style="225" customWidth="1"/>
    <col min="6606" max="6609" width="23.7109375" style="225" customWidth="1"/>
    <col min="6610" max="6611" width="26.5703125" style="225" customWidth="1"/>
    <col min="6612" max="6858" width="9.140625" style="225"/>
    <col min="6859" max="6859" width="79.85546875" style="225" customWidth="1"/>
    <col min="6860" max="6860" width="24" style="225" customWidth="1"/>
    <col min="6861" max="6861" width="25.28515625" style="225" customWidth="1"/>
    <col min="6862" max="6865" width="23.7109375" style="225" customWidth="1"/>
    <col min="6866" max="6867" width="26.5703125" style="225" customWidth="1"/>
    <col min="6868" max="7114" width="9.140625" style="225"/>
    <col min="7115" max="7115" width="79.85546875" style="225" customWidth="1"/>
    <col min="7116" max="7116" width="24" style="225" customWidth="1"/>
    <col min="7117" max="7117" width="25.28515625" style="225" customWidth="1"/>
    <col min="7118" max="7121" width="23.7109375" style="225" customWidth="1"/>
    <col min="7122" max="7123" width="26.5703125" style="225" customWidth="1"/>
    <col min="7124" max="7370" width="9.140625" style="225"/>
    <col min="7371" max="7371" width="79.85546875" style="225" customWidth="1"/>
    <col min="7372" max="7372" width="24" style="225" customWidth="1"/>
    <col min="7373" max="7373" width="25.28515625" style="225" customWidth="1"/>
    <col min="7374" max="7377" width="23.7109375" style="225" customWidth="1"/>
    <col min="7378" max="7379" width="26.5703125" style="225" customWidth="1"/>
    <col min="7380" max="7626" width="9.140625" style="225"/>
    <col min="7627" max="7627" width="79.85546875" style="225" customWidth="1"/>
    <col min="7628" max="7628" width="24" style="225" customWidth="1"/>
    <col min="7629" max="7629" width="25.28515625" style="225" customWidth="1"/>
    <col min="7630" max="7633" width="23.7109375" style="225" customWidth="1"/>
    <col min="7634" max="7635" width="26.5703125" style="225" customWidth="1"/>
    <col min="7636" max="7882" width="9.140625" style="225"/>
    <col min="7883" max="7883" width="79.85546875" style="225" customWidth="1"/>
    <col min="7884" max="7884" width="24" style="225" customWidth="1"/>
    <col min="7885" max="7885" width="25.28515625" style="225" customWidth="1"/>
    <col min="7886" max="7889" width="23.7109375" style="225" customWidth="1"/>
    <col min="7890" max="7891" width="26.5703125" style="225" customWidth="1"/>
    <col min="7892" max="8138" width="9.140625" style="225"/>
    <col min="8139" max="8139" width="79.85546875" style="225" customWidth="1"/>
    <col min="8140" max="8140" width="24" style="225" customWidth="1"/>
    <col min="8141" max="8141" width="25.28515625" style="225" customWidth="1"/>
    <col min="8142" max="8145" width="23.7109375" style="225" customWidth="1"/>
    <col min="8146" max="8147" width="26.5703125" style="225" customWidth="1"/>
    <col min="8148" max="8394" width="9.140625" style="225"/>
    <col min="8395" max="8395" width="79.85546875" style="225" customWidth="1"/>
    <col min="8396" max="8396" width="24" style="225" customWidth="1"/>
    <col min="8397" max="8397" width="25.28515625" style="225" customWidth="1"/>
    <col min="8398" max="8401" width="23.7109375" style="225" customWidth="1"/>
    <col min="8402" max="8403" width="26.5703125" style="225" customWidth="1"/>
    <col min="8404" max="8650" width="9.140625" style="225"/>
    <col min="8651" max="8651" width="79.85546875" style="225" customWidth="1"/>
    <col min="8652" max="8652" width="24" style="225" customWidth="1"/>
    <col min="8653" max="8653" width="25.28515625" style="225" customWidth="1"/>
    <col min="8654" max="8657" width="23.7109375" style="225" customWidth="1"/>
    <col min="8658" max="8659" width="26.5703125" style="225" customWidth="1"/>
    <col min="8660" max="8906" width="9.140625" style="225"/>
    <col min="8907" max="8907" width="79.85546875" style="225" customWidth="1"/>
    <col min="8908" max="8908" width="24" style="225" customWidth="1"/>
    <col min="8909" max="8909" width="25.28515625" style="225" customWidth="1"/>
    <col min="8910" max="8913" width="23.7109375" style="225" customWidth="1"/>
    <col min="8914" max="8915" width="26.5703125" style="225" customWidth="1"/>
    <col min="8916" max="9162" width="9.140625" style="225"/>
    <col min="9163" max="9163" width="79.85546875" style="225" customWidth="1"/>
    <col min="9164" max="9164" width="24" style="225" customWidth="1"/>
    <col min="9165" max="9165" width="25.28515625" style="225" customWidth="1"/>
    <col min="9166" max="9169" width="23.7109375" style="225" customWidth="1"/>
    <col min="9170" max="9171" width="26.5703125" style="225" customWidth="1"/>
    <col min="9172" max="9418" width="9.140625" style="225"/>
    <col min="9419" max="9419" width="79.85546875" style="225" customWidth="1"/>
    <col min="9420" max="9420" width="24" style="225" customWidth="1"/>
    <col min="9421" max="9421" width="25.28515625" style="225" customWidth="1"/>
    <col min="9422" max="9425" width="23.7109375" style="225" customWidth="1"/>
    <col min="9426" max="9427" width="26.5703125" style="225" customWidth="1"/>
    <col min="9428" max="9674" width="9.140625" style="225"/>
    <col min="9675" max="9675" width="79.85546875" style="225" customWidth="1"/>
    <col min="9676" max="9676" width="24" style="225" customWidth="1"/>
    <col min="9677" max="9677" width="25.28515625" style="225" customWidth="1"/>
    <col min="9678" max="9681" width="23.7109375" style="225" customWidth="1"/>
    <col min="9682" max="9683" width="26.5703125" style="225" customWidth="1"/>
    <col min="9684" max="9930" width="9.140625" style="225"/>
    <col min="9931" max="9931" width="79.85546875" style="225" customWidth="1"/>
    <col min="9932" max="9932" width="24" style="225" customWidth="1"/>
    <col min="9933" max="9933" width="25.28515625" style="225" customWidth="1"/>
    <col min="9934" max="9937" width="23.7109375" style="225" customWidth="1"/>
    <col min="9938" max="9939" width="26.5703125" style="225" customWidth="1"/>
    <col min="9940" max="10186" width="9.140625" style="225"/>
    <col min="10187" max="10187" width="79.85546875" style="225" customWidth="1"/>
    <col min="10188" max="10188" width="24" style="225" customWidth="1"/>
    <col min="10189" max="10189" width="25.28515625" style="225" customWidth="1"/>
    <col min="10190" max="10193" width="23.7109375" style="225" customWidth="1"/>
    <col min="10194" max="10195" width="26.5703125" style="225" customWidth="1"/>
    <col min="10196" max="10442" width="9.140625" style="225"/>
    <col min="10443" max="10443" width="79.85546875" style="225" customWidth="1"/>
    <col min="10444" max="10444" width="24" style="225" customWidth="1"/>
    <col min="10445" max="10445" width="25.28515625" style="225" customWidth="1"/>
    <col min="10446" max="10449" width="23.7109375" style="225" customWidth="1"/>
    <col min="10450" max="10451" width="26.5703125" style="225" customWidth="1"/>
    <col min="10452" max="10698" width="9.140625" style="225"/>
    <col min="10699" max="10699" width="79.85546875" style="225" customWidth="1"/>
    <col min="10700" max="10700" width="24" style="225" customWidth="1"/>
    <col min="10701" max="10701" width="25.28515625" style="225" customWidth="1"/>
    <col min="10702" max="10705" width="23.7109375" style="225" customWidth="1"/>
    <col min="10706" max="10707" width="26.5703125" style="225" customWidth="1"/>
    <col min="10708" max="10954" width="9.140625" style="225"/>
    <col min="10955" max="10955" width="79.85546875" style="225" customWidth="1"/>
    <col min="10956" max="10956" width="24" style="225" customWidth="1"/>
    <col min="10957" max="10957" width="25.28515625" style="225" customWidth="1"/>
    <col min="10958" max="10961" width="23.7109375" style="225" customWidth="1"/>
    <col min="10962" max="10963" width="26.5703125" style="225" customWidth="1"/>
    <col min="10964" max="11210" width="9.140625" style="225"/>
    <col min="11211" max="11211" width="79.85546875" style="225" customWidth="1"/>
    <col min="11212" max="11212" width="24" style="225" customWidth="1"/>
    <col min="11213" max="11213" width="25.28515625" style="225" customWidth="1"/>
    <col min="11214" max="11217" width="23.7109375" style="225" customWidth="1"/>
    <col min="11218" max="11219" width="26.5703125" style="225" customWidth="1"/>
    <col min="11220" max="11466" width="9.140625" style="225"/>
    <col min="11467" max="11467" width="79.85546875" style="225" customWidth="1"/>
    <col min="11468" max="11468" width="24" style="225" customWidth="1"/>
    <col min="11469" max="11469" width="25.28515625" style="225" customWidth="1"/>
    <col min="11470" max="11473" width="23.7109375" style="225" customWidth="1"/>
    <col min="11474" max="11475" width="26.5703125" style="225" customWidth="1"/>
    <col min="11476" max="11722" width="9.140625" style="225"/>
    <col min="11723" max="11723" width="79.85546875" style="225" customWidth="1"/>
    <col min="11724" max="11724" width="24" style="225" customWidth="1"/>
    <col min="11725" max="11725" width="25.28515625" style="225" customWidth="1"/>
    <col min="11726" max="11729" width="23.7109375" style="225" customWidth="1"/>
    <col min="11730" max="11731" width="26.5703125" style="225" customWidth="1"/>
    <col min="11732" max="11978" width="9.140625" style="225"/>
    <col min="11979" max="11979" width="79.85546875" style="225" customWidth="1"/>
    <col min="11980" max="11980" width="24" style="225" customWidth="1"/>
    <col min="11981" max="11981" width="25.28515625" style="225" customWidth="1"/>
    <col min="11982" max="11985" width="23.7109375" style="225" customWidth="1"/>
    <col min="11986" max="11987" width="26.5703125" style="225" customWidth="1"/>
    <col min="11988" max="12234" width="9.140625" style="225"/>
    <col min="12235" max="12235" width="79.85546875" style="225" customWidth="1"/>
    <col min="12236" max="12236" width="24" style="225" customWidth="1"/>
    <col min="12237" max="12237" width="25.28515625" style="225" customWidth="1"/>
    <col min="12238" max="12241" width="23.7109375" style="225" customWidth="1"/>
    <col min="12242" max="12243" width="26.5703125" style="225" customWidth="1"/>
    <col min="12244" max="12490" width="9.140625" style="225"/>
    <col min="12491" max="12491" width="79.85546875" style="225" customWidth="1"/>
    <col min="12492" max="12492" width="24" style="225" customWidth="1"/>
    <col min="12493" max="12493" width="25.28515625" style="225" customWidth="1"/>
    <col min="12494" max="12497" width="23.7109375" style="225" customWidth="1"/>
    <col min="12498" max="12499" width="26.5703125" style="225" customWidth="1"/>
    <col min="12500" max="12746" width="9.140625" style="225"/>
    <col min="12747" max="12747" width="79.85546875" style="225" customWidth="1"/>
    <col min="12748" max="12748" width="24" style="225" customWidth="1"/>
    <col min="12749" max="12749" width="25.28515625" style="225" customWidth="1"/>
    <col min="12750" max="12753" width="23.7109375" style="225" customWidth="1"/>
    <col min="12754" max="12755" width="26.5703125" style="225" customWidth="1"/>
    <col min="12756" max="13002" width="9.140625" style="225"/>
    <col min="13003" max="13003" width="79.85546875" style="225" customWidth="1"/>
    <col min="13004" max="13004" width="24" style="225" customWidth="1"/>
    <col min="13005" max="13005" width="25.28515625" style="225" customWidth="1"/>
    <col min="13006" max="13009" width="23.7109375" style="225" customWidth="1"/>
    <col min="13010" max="13011" width="26.5703125" style="225" customWidth="1"/>
    <col min="13012" max="13258" width="9.140625" style="225"/>
    <col min="13259" max="13259" width="79.85546875" style="225" customWidth="1"/>
    <col min="13260" max="13260" width="24" style="225" customWidth="1"/>
    <col min="13261" max="13261" width="25.28515625" style="225" customWidth="1"/>
    <col min="13262" max="13265" width="23.7109375" style="225" customWidth="1"/>
    <col min="13266" max="13267" width="26.5703125" style="225" customWidth="1"/>
    <col min="13268" max="13514" width="9.140625" style="225"/>
    <col min="13515" max="13515" width="79.85546875" style="225" customWidth="1"/>
    <col min="13516" max="13516" width="24" style="225" customWidth="1"/>
    <col min="13517" max="13517" width="25.28515625" style="225" customWidth="1"/>
    <col min="13518" max="13521" width="23.7109375" style="225" customWidth="1"/>
    <col min="13522" max="13523" width="26.5703125" style="225" customWidth="1"/>
    <col min="13524" max="13770" width="9.140625" style="225"/>
    <col min="13771" max="13771" width="79.85546875" style="225" customWidth="1"/>
    <col min="13772" max="13772" width="24" style="225" customWidth="1"/>
    <col min="13773" max="13773" width="25.28515625" style="225" customWidth="1"/>
    <col min="13774" max="13777" width="23.7109375" style="225" customWidth="1"/>
    <col min="13778" max="13779" width="26.5703125" style="225" customWidth="1"/>
    <col min="13780" max="14026" width="9.140625" style="225"/>
    <col min="14027" max="14027" width="79.85546875" style="225" customWidth="1"/>
    <col min="14028" max="14028" width="24" style="225" customWidth="1"/>
    <col min="14029" max="14029" width="25.28515625" style="225" customWidth="1"/>
    <col min="14030" max="14033" width="23.7109375" style="225" customWidth="1"/>
    <col min="14034" max="14035" width="26.5703125" style="225" customWidth="1"/>
    <col min="14036" max="14282" width="9.140625" style="225"/>
    <col min="14283" max="14283" width="79.85546875" style="225" customWidth="1"/>
    <col min="14284" max="14284" width="24" style="225" customWidth="1"/>
    <col min="14285" max="14285" width="25.28515625" style="225" customWidth="1"/>
    <col min="14286" max="14289" width="23.7109375" style="225" customWidth="1"/>
    <col min="14290" max="14291" width="26.5703125" style="225" customWidth="1"/>
    <col min="14292" max="14538" width="9.140625" style="225"/>
    <col min="14539" max="14539" width="79.85546875" style="225" customWidth="1"/>
    <col min="14540" max="14540" width="24" style="225" customWidth="1"/>
    <col min="14541" max="14541" width="25.28515625" style="225" customWidth="1"/>
    <col min="14542" max="14545" width="23.7109375" style="225" customWidth="1"/>
    <col min="14546" max="14547" width="26.5703125" style="225" customWidth="1"/>
    <col min="14548" max="14794" width="9.140625" style="225"/>
    <col min="14795" max="14795" width="79.85546875" style="225" customWidth="1"/>
    <col min="14796" max="14796" width="24" style="225" customWidth="1"/>
    <col min="14797" max="14797" width="25.28515625" style="225" customWidth="1"/>
    <col min="14798" max="14801" width="23.7109375" style="225" customWidth="1"/>
    <col min="14802" max="14803" width="26.5703125" style="225" customWidth="1"/>
    <col min="14804" max="15050" width="9.140625" style="225"/>
    <col min="15051" max="15051" width="79.85546875" style="225" customWidth="1"/>
    <col min="15052" max="15052" width="24" style="225" customWidth="1"/>
    <col min="15053" max="15053" width="25.28515625" style="225" customWidth="1"/>
    <col min="15054" max="15057" width="23.7109375" style="225" customWidth="1"/>
    <col min="15058" max="15059" width="26.5703125" style="225" customWidth="1"/>
    <col min="15060" max="15306" width="9.140625" style="225"/>
    <col min="15307" max="15307" width="79.85546875" style="225" customWidth="1"/>
    <col min="15308" max="15308" width="24" style="225" customWidth="1"/>
    <col min="15309" max="15309" width="25.28515625" style="225" customWidth="1"/>
    <col min="15310" max="15313" width="23.7109375" style="225" customWidth="1"/>
    <col min="15314" max="15315" width="26.5703125" style="225" customWidth="1"/>
    <col min="15316" max="15562" width="9.140625" style="225"/>
    <col min="15563" max="15563" width="79.85546875" style="225" customWidth="1"/>
    <col min="15564" max="15564" width="24" style="225" customWidth="1"/>
    <col min="15565" max="15565" width="25.28515625" style="225" customWidth="1"/>
    <col min="15566" max="15569" width="23.7109375" style="225" customWidth="1"/>
    <col min="15570" max="15571" width="26.5703125" style="225" customWidth="1"/>
    <col min="15572" max="15818" width="9.140625" style="225"/>
    <col min="15819" max="15819" width="79.85546875" style="225" customWidth="1"/>
    <col min="15820" max="15820" width="24" style="225" customWidth="1"/>
    <col min="15821" max="15821" width="25.28515625" style="225" customWidth="1"/>
    <col min="15822" max="15825" width="23.7109375" style="225" customWidth="1"/>
    <col min="15826" max="15827" width="26.5703125" style="225" customWidth="1"/>
    <col min="15828" max="16074" width="9.140625" style="225"/>
    <col min="16075" max="16075" width="79.85546875" style="225" customWidth="1"/>
    <col min="16076" max="16076" width="24" style="225" customWidth="1"/>
    <col min="16077" max="16077" width="25.28515625" style="225" customWidth="1"/>
    <col min="16078" max="16081" width="23.7109375" style="225" customWidth="1"/>
    <col min="16082" max="16083" width="26.5703125" style="225" customWidth="1"/>
    <col min="16084" max="16384" width="9.140625" style="225"/>
  </cols>
  <sheetData>
    <row r="1" spans="1:9">
      <c r="A1" s="965" t="s">
        <v>0</v>
      </c>
      <c r="B1" s="965"/>
      <c r="C1" s="965"/>
      <c r="D1" s="965"/>
      <c r="E1" s="965"/>
      <c r="F1" s="965"/>
      <c r="G1" s="965"/>
      <c r="H1" s="965"/>
      <c r="I1" s="965"/>
    </row>
    <row r="2" spans="1:9">
      <c r="A2" s="965" t="s">
        <v>1</v>
      </c>
      <c r="B2" s="965"/>
      <c r="C2" s="965"/>
      <c r="D2" s="965"/>
      <c r="E2" s="965"/>
      <c r="F2" s="965"/>
      <c r="G2" s="965"/>
      <c r="H2" s="965"/>
      <c r="I2" s="965"/>
    </row>
    <row r="3" spans="1:9">
      <c r="A3" s="966" t="s">
        <v>384</v>
      </c>
      <c r="B3" s="966"/>
      <c r="C3" s="966"/>
      <c r="D3" s="966"/>
      <c r="E3" s="966"/>
      <c r="F3" s="966"/>
      <c r="G3" s="966"/>
      <c r="H3" s="966"/>
      <c r="I3" s="966"/>
    </row>
    <row r="4" spans="1:9">
      <c r="A4" s="965" t="s">
        <v>385</v>
      </c>
      <c r="B4" s="965"/>
      <c r="C4" s="965"/>
      <c r="D4" s="965"/>
      <c r="E4" s="965"/>
      <c r="F4" s="965"/>
      <c r="G4" s="965"/>
      <c r="H4" s="965"/>
      <c r="I4" s="965"/>
    </row>
    <row r="5" spans="1:9">
      <c r="A5" s="965" t="s">
        <v>1129</v>
      </c>
      <c r="B5" s="965"/>
      <c r="C5" s="965"/>
      <c r="D5" s="965"/>
      <c r="E5" s="965"/>
      <c r="F5" s="965"/>
      <c r="G5" s="965"/>
      <c r="H5" s="965"/>
      <c r="I5" s="965"/>
    </row>
    <row r="7" spans="1:9">
      <c r="A7" s="225" t="s">
        <v>388</v>
      </c>
      <c r="C7" s="224"/>
      <c r="H7" s="227"/>
      <c r="I7" s="228">
        <v>1</v>
      </c>
    </row>
    <row r="8" spans="1:9">
      <c r="A8" s="963" t="s">
        <v>389</v>
      </c>
      <c r="B8" s="963"/>
      <c r="C8" s="963"/>
      <c r="D8" s="963"/>
      <c r="E8" s="963"/>
      <c r="F8" s="963"/>
      <c r="G8" s="963"/>
      <c r="H8" s="963"/>
      <c r="I8" s="963"/>
    </row>
    <row r="9" spans="1:9" ht="30" customHeight="1">
      <c r="A9" s="956" t="s">
        <v>390</v>
      </c>
      <c r="B9" s="957" t="s">
        <v>391</v>
      </c>
      <c r="C9" s="958"/>
      <c r="D9" s="957" t="s">
        <v>7</v>
      </c>
      <c r="E9" s="958"/>
      <c r="F9" s="961" t="s">
        <v>392</v>
      </c>
      <c r="G9" s="961"/>
      <c r="H9" s="961"/>
      <c r="I9" s="961"/>
    </row>
    <row r="10" spans="1:9" ht="30" customHeight="1">
      <c r="A10" s="948"/>
      <c r="B10" s="959"/>
      <c r="C10" s="960"/>
      <c r="D10" s="959"/>
      <c r="E10" s="960"/>
      <c r="F10" s="962" t="s">
        <v>1135</v>
      </c>
      <c r="G10" s="956"/>
      <c r="H10" s="962" t="s">
        <v>1136</v>
      </c>
      <c r="I10" s="953"/>
    </row>
    <row r="11" spans="1:9" s="232" customFormat="1" ht="12.75" customHeight="1">
      <c r="A11" s="229" t="s">
        <v>393</v>
      </c>
      <c r="B11" s="230"/>
      <c r="C11" s="231"/>
      <c r="D11" s="230"/>
      <c r="E11" s="231"/>
      <c r="F11" s="230"/>
      <c r="G11" s="231"/>
      <c r="H11" s="230"/>
      <c r="I11" s="226"/>
    </row>
    <row r="12" spans="1:9" s="232" customFormat="1" ht="12.75" customHeight="1">
      <c r="A12" s="233" t="s">
        <v>394</v>
      </c>
      <c r="B12" s="234"/>
      <c r="C12" s="235">
        <v>1326723000</v>
      </c>
      <c r="D12" s="234"/>
      <c r="E12" s="235">
        <v>1326723000</v>
      </c>
      <c r="F12" s="234"/>
      <c r="G12" s="235">
        <v>1398155536.2400002</v>
      </c>
      <c r="H12" s="234"/>
      <c r="I12" s="236">
        <v>1409440411.8900001</v>
      </c>
    </row>
    <row r="13" spans="1:9" ht="12.75" customHeight="1">
      <c r="A13" s="237" t="s">
        <v>395</v>
      </c>
      <c r="B13" s="238"/>
      <c r="C13" s="239">
        <v>261259000</v>
      </c>
      <c r="D13" s="238"/>
      <c r="E13" s="239">
        <v>261259000</v>
      </c>
      <c r="F13" s="238"/>
      <c r="G13" s="239">
        <v>268979243.51000005</v>
      </c>
      <c r="H13" s="238"/>
      <c r="I13" s="240">
        <v>250315530.99000001</v>
      </c>
    </row>
    <row r="14" spans="1:9" ht="12.75" customHeight="1">
      <c r="A14" s="237" t="s">
        <v>396</v>
      </c>
      <c r="B14" s="238"/>
      <c r="C14" s="239">
        <v>261259000</v>
      </c>
      <c r="D14" s="238"/>
      <c r="E14" s="239">
        <v>261259000</v>
      </c>
      <c r="F14" s="238"/>
      <c r="G14" s="239">
        <v>268979243.51000005</v>
      </c>
      <c r="H14" s="238"/>
      <c r="I14" s="240">
        <v>250315530.99000001</v>
      </c>
    </row>
    <row r="15" spans="1:9" ht="12.75" customHeight="1">
      <c r="A15" s="237" t="s">
        <v>397</v>
      </c>
      <c r="B15" s="238"/>
      <c r="C15" s="239">
        <v>226880000</v>
      </c>
      <c r="D15" s="238"/>
      <c r="E15" s="239">
        <v>226880000</v>
      </c>
      <c r="F15" s="238"/>
      <c r="G15" s="239">
        <v>230268090.29000002</v>
      </c>
      <c r="H15" s="238"/>
      <c r="I15" s="240">
        <v>216743672.19</v>
      </c>
    </row>
    <row r="16" spans="1:9" ht="12.75" customHeight="1">
      <c r="A16" s="237" t="s">
        <v>398</v>
      </c>
      <c r="B16" s="238"/>
      <c r="C16" s="239">
        <v>31940000</v>
      </c>
      <c r="D16" s="238"/>
      <c r="E16" s="239">
        <v>31940000</v>
      </c>
      <c r="F16" s="238"/>
      <c r="G16" s="239">
        <v>36041848.920000002</v>
      </c>
      <c r="H16" s="238"/>
      <c r="I16" s="240">
        <v>31217103.619999997</v>
      </c>
    </row>
    <row r="17" spans="1:9" ht="12.75" customHeight="1">
      <c r="A17" s="237" t="s">
        <v>399</v>
      </c>
      <c r="B17" s="238"/>
      <c r="C17" s="239">
        <v>2439000</v>
      </c>
      <c r="D17" s="238"/>
      <c r="E17" s="239">
        <v>2439000</v>
      </c>
      <c r="F17" s="238"/>
      <c r="G17" s="239">
        <v>2669304.2999999998</v>
      </c>
      <c r="H17" s="238"/>
      <c r="I17" s="240">
        <v>2354755.1800000002</v>
      </c>
    </row>
    <row r="18" spans="1:9" ht="12.75" customHeight="1">
      <c r="A18" s="237" t="s">
        <v>400</v>
      </c>
      <c r="B18" s="238"/>
      <c r="C18" s="239">
        <v>0</v>
      </c>
      <c r="D18" s="238"/>
      <c r="E18" s="239">
        <v>0</v>
      </c>
      <c r="F18" s="238"/>
      <c r="G18" s="239">
        <v>0</v>
      </c>
      <c r="H18" s="238"/>
      <c r="I18" s="240">
        <v>0</v>
      </c>
    </row>
    <row r="19" spans="1:9" ht="12.75" customHeight="1">
      <c r="A19" s="237" t="s">
        <v>397</v>
      </c>
      <c r="B19" s="238"/>
      <c r="C19" s="239">
        <v>0</v>
      </c>
      <c r="D19" s="238"/>
      <c r="E19" s="239">
        <v>0</v>
      </c>
      <c r="F19" s="238"/>
      <c r="G19" s="239">
        <v>0</v>
      </c>
      <c r="H19" s="238"/>
      <c r="I19" s="240">
        <v>0</v>
      </c>
    </row>
    <row r="20" spans="1:9" ht="12.75" customHeight="1">
      <c r="A20" s="237" t="s">
        <v>398</v>
      </c>
      <c r="B20" s="238"/>
      <c r="C20" s="239">
        <v>0</v>
      </c>
      <c r="D20" s="238"/>
      <c r="E20" s="239">
        <v>0</v>
      </c>
      <c r="F20" s="238"/>
      <c r="G20" s="239">
        <v>0</v>
      </c>
      <c r="H20" s="238"/>
      <c r="I20" s="240">
        <v>0</v>
      </c>
    </row>
    <row r="21" spans="1:9" ht="12.75" customHeight="1">
      <c r="A21" s="237" t="s">
        <v>399</v>
      </c>
      <c r="B21" s="238"/>
      <c r="C21" s="239">
        <v>0</v>
      </c>
      <c r="D21" s="238"/>
      <c r="E21" s="239">
        <v>0</v>
      </c>
      <c r="F21" s="238"/>
      <c r="G21" s="239">
        <v>0</v>
      </c>
      <c r="H21" s="238"/>
      <c r="I21" s="240">
        <v>0</v>
      </c>
    </row>
    <row r="22" spans="1:9" ht="12.75" customHeight="1">
      <c r="A22" s="237" t="s">
        <v>401</v>
      </c>
      <c r="B22" s="238"/>
      <c r="C22" s="239">
        <v>466910000</v>
      </c>
      <c r="D22" s="238"/>
      <c r="E22" s="239">
        <v>466910000</v>
      </c>
      <c r="F22" s="238"/>
      <c r="G22" s="239">
        <v>460930551.07000005</v>
      </c>
      <c r="H22" s="238"/>
      <c r="I22" s="240">
        <v>441507992.88999999</v>
      </c>
    </row>
    <row r="23" spans="1:9" ht="12.75" customHeight="1">
      <c r="A23" s="237" t="s">
        <v>396</v>
      </c>
      <c r="B23" s="238"/>
      <c r="C23" s="239">
        <v>466910000</v>
      </c>
      <c r="D23" s="238"/>
      <c r="E23" s="239">
        <v>466910000</v>
      </c>
      <c r="F23" s="238"/>
      <c r="G23" s="239">
        <v>460930551.07000005</v>
      </c>
      <c r="H23" s="238"/>
      <c r="I23" s="240">
        <v>441507992.88999999</v>
      </c>
    </row>
    <row r="24" spans="1:9" ht="12.75" customHeight="1">
      <c r="A24" s="237" t="s">
        <v>397</v>
      </c>
      <c r="B24" s="238"/>
      <c r="C24" s="239">
        <v>466910000</v>
      </c>
      <c r="D24" s="238"/>
      <c r="E24" s="239">
        <v>466910000</v>
      </c>
      <c r="F24" s="238"/>
      <c r="G24" s="239">
        <v>460930551.07000005</v>
      </c>
      <c r="H24" s="238"/>
      <c r="I24" s="240">
        <v>441507992.88999999</v>
      </c>
    </row>
    <row r="25" spans="1:9" ht="12.75" customHeight="1">
      <c r="A25" s="237" t="s">
        <v>398</v>
      </c>
      <c r="B25" s="238"/>
      <c r="C25" s="239">
        <v>0</v>
      </c>
      <c r="D25" s="238"/>
      <c r="E25" s="239">
        <v>0</v>
      </c>
      <c r="F25" s="238"/>
      <c r="G25" s="239">
        <v>0</v>
      </c>
      <c r="H25" s="238"/>
      <c r="I25" s="240">
        <v>0</v>
      </c>
    </row>
    <row r="26" spans="1:9" ht="12.75" customHeight="1">
      <c r="A26" s="237" t="s">
        <v>399</v>
      </c>
      <c r="B26" s="238"/>
      <c r="C26" s="239">
        <v>0</v>
      </c>
      <c r="D26" s="238"/>
      <c r="E26" s="239">
        <v>0</v>
      </c>
      <c r="F26" s="238"/>
      <c r="G26" s="239">
        <v>0</v>
      </c>
      <c r="H26" s="238"/>
      <c r="I26" s="240">
        <v>0</v>
      </c>
    </row>
    <row r="27" spans="1:9" ht="12.75" customHeight="1">
      <c r="A27" s="237" t="s">
        <v>400</v>
      </c>
      <c r="B27" s="238"/>
      <c r="C27" s="239">
        <v>0</v>
      </c>
      <c r="D27" s="238"/>
      <c r="E27" s="239">
        <v>0</v>
      </c>
      <c r="F27" s="238"/>
      <c r="G27" s="239">
        <v>0</v>
      </c>
      <c r="H27" s="238"/>
      <c r="I27" s="240">
        <v>0</v>
      </c>
    </row>
    <row r="28" spans="1:9" ht="12.75" customHeight="1">
      <c r="A28" s="237" t="s">
        <v>397</v>
      </c>
      <c r="B28" s="238"/>
      <c r="C28" s="239">
        <v>0</v>
      </c>
      <c r="D28" s="238"/>
      <c r="E28" s="239">
        <v>0</v>
      </c>
      <c r="F28" s="238"/>
      <c r="G28" s="239">
        <v>0</v>
      </c>
      <c r="H28" s="238"/>
      <c r="I28" s="240">
        <v>0</v>
      </c>
    </row>
    <row r="29" spans="1:9" ht="12.75" customHeight="1">
      <c r="A29" s="237" t="s">
        <v>398</v>
      </c>
      <c r="B29" s="238"/>
      <c r="C29" s="239">
        <v>0</v>
      </c>
      <c r="D29" s="238"/>
      <c r="E29" s="239">
        <v>0</v>
      </c>
      <c r="F29" s="238"/>
      <c r="G29" s="239">
        <v>0</v>
      </c>
      <c r="H29" s="238"/>
      <c r="I29" s="240">
        <v>0</v>
      </c>
    </row>
    <row r="30" spans="1:9" ht="12.75" customHeight="1">
      <c r="A30" s="237" t="s">
        <v>399</v>
      </c>
      <c r="B30" s="238"/>
      <c r="C30" s="239">
        <v>0</v>
      </c>
      <c r="D30" s="238"/>
      <c r="E30" s="239">
        <v>0</v>
      </c>
      <c r="F30" s="238"/>
      <c r="G30" s="239">
        <v>0</v>
      </c>
      <c r="H30" s="238"/>
      <c r="I30" s="240">
        <v>0</v>
      </c>
    </row>
    <row r="31" spans="1:9" ht="12.75" customHeight="1">
      <c r="A31" s="237"/>
      <c r="B31" s="238"/>
      <c r="C31" s="239">
        <v>0</v>
      </c>
      <c r="D31" s="238"/>
      <c r="E31" s="239">
        <v>0</v>
      </c>
      <c r="F31" s="238"/>
      <c r="G31" s="239">
        <v>0</v>
      </c>
      <c r="H31" s="238"/>
      <c r="I31" s="240">
        <v>0</v>
      </c>
    </row>
    <row r="32" spans="1:9" ht="12.75" customHeight="1">
      <c r="A32" s="237" t="s">
        <v>402</v>
      </c>
      <c r="B32" s="238"/>
      <c r="C32" s="239">
        <v>197732000</v>
      </c>
      <c r="D32" s="238"/>
      <c r="E32" s="239">
        <v>197732000</v>
      </c>
      <c r="F32" s="238"/>
      <c r="G32" s="239">
        <v>267610652.89000005</v>
      </c>
      <c r="H32" s="238"/>
      <c r="I32" s="240">
        <v>339609885.12</v>
      </c>
    </row>
    <row r="33" spans="1:9" ht="12.75" customHeight="1">
      <c r="A33" s="237" t="s">
        <v>403</v>
      </c>
      <c r="B33" s="238"/>
      <c r="C33" s="239">
        <v>6900000</v>
      </c>
      <c r="D33" s="238"/>
      <c r="E33" s="239">
        <v>6900000</v>
      </c>
      <c r="F33" s="238"/>
      <c r="G33" s="239">
        <v>5413105.5899999999</v>
      </c>
      <c r="H33" s="238"/>
      <c r="I33" s="240">
        <v>6470959.0300000003</v>
      </c>
    </row>
    <row r="34" spans="1:9" ht="12.75" customHeight="1">
      <c r="A34" s="237" t="s">
        <v>404</v>
      </c>
      <c r="B34" s="238"/>
      <c r="C34" s="239">
        <v>190832000</v>
      </c>
      <c r="D34" s="238"/>
      <c r="E34" s="239">
        <v>190832000</v>
      </c>
      <c r="F34" s="238"/>
      <c r="G34" s="239">
        <v>262197547.30000004</v>
      </c>
      <c r="H34" s="238"/>
      <c r="I34" s="240">
        <v>333138926.09000003</v>
      </c>
    </row>
    <row r="35" spans="1:9" ht="12.75" customHeight="1">
      <c r="A35" s="237" t="s">
        <v>362</v>
      </c>
      <c r="B35" s="238"/>
      <c r="C35" s="239">
        <v>0</v>
      </c>
      <c r="D35" s="238"/>
      <c r="E35" s="239">
        <v>0</v>
      </c>
      <c r="F35" s="238"/>
      <c r="G35" s="239">
        <v>0</v>
      </c>
      <c r="H35" s="238"/>
      <c r="I35" s="240">
        <v>0</v>
      </c>
    </row>
    <row r="36" spans="1:9" ht="12.75" customHeight="1">
      <c r="A36" s="237" t="s">
        <v>405</v>
      </c>
      <c r="B36" s="238"/>
      <c r="C36" s="239">
        <v>0</v>
      </c>
      <c r="D36" s="238"/>
      <c r="E36" s="239">
        <v>0</v>
      </c>
      <c r="F36" s="238"/>
      <c r="G36" s="239">
        <v>0</v>
      </c>
      <c r="H36" s="238"/>
      <c r="I36" s="240">
        <v>0</v>
      </c>
    </row>
    <row r="37" spans="1:9" ht="12.75" hidden="1" customHeight="1">
      <c r="A37" s="237" t="s">
        <v>406</v>
      </c>
      <c r="B37" s="238"/>
      <c r="C37" s="239">
        <v>0</v>
      </c>
      <c r="D37" s="238"/>
      <c r="E37" s="239">
        <v>0</v>
      </c>
      <c r="F37" s="238"/>
      <c r="G37" s="239">
        <v>0</v>
      </c>
      <c r="H37" s="238"/>
      <c r="I37" s="240">
        <v>0</v>
      </c>
    </row>
    <row r="38" spans="1:9" ht="12.75" customHeight="1">
      <c r="A38" s="237" t="s">
        <v>407</v>
      </c>
      <c r="B38" s="238"/>
      <c r="C38" s="239">
        <v>400822000</v>
      </c>
      <c r="D38" s="238"/>
      <c r="E38" s="239">
        <v>400822000</v>
      </c>
      <c r="F38" s="238"/>
      <c r="G38" s="239">
        <v>400635088.77000004</v>
      </c>
      <c r="H38" s="238"/>
      <c r="I38" s="240">
        <v>378007002.89000005</v>
      </c>
    </row>
    <row r="39" spans="1:9" ht="12.75" customHeight="1">
      <c r="A39" s="237" t="s">
        <v>408</v>
      </c>
      <c r="B39" s="238"/>
      <c r="C39" s="239">
        <v>16320000</v>
      </c>
      <c r="D39" s="238"/>
      <c r="E39" s="239">
        <v>16320000</v>
      </c>
      <c r="F39" s="238"/>
      <c r="G39" s="239">
        <v>15007408.68</v>
      </c>
      <c r="H39" s="238"/>
      <c r="I39" s="240">
        <v>17567747.32</v>
      </c>
    </row>
    <row r="40" spans="1:9" ht="12.75" customHeight="1">
      <c r="A40" s="237" t="s">
        <v>409</v>
      </c>
      <c r="B40" s="238"/>
      <c r="C40" s="239">
        <v>351819000</v>
      </c>
      <c r="D40" s="238"/>
      <c r="E40" s="239">
        <v>351819000</v>
      </c>
      <c r="F40" s="238"/>
      <c r="G40" s="239">
        <v>351245695.81000006</v>
      </c>
      <c r="H40" s="238"/>
      <c r="I40" s="240">
        <v>326588280.63000005</v>
      </c>
    </row>
    <row r="41" spans="1:9" ht="12.75" customHeight="1">
      <c r="A41" s="237" t="s">
        <v>410</v>
      </c>
      <c r="B41" s="238"/>
      <c r="C41" s="239">
        <v>32683000</v>
      </c>
      <c r="D41" s="238"/>
      <c r="E41" s="239">
        <v>32683000</v>
      </c>
      <c r="F41" s="238"/>
      <c r="G41" s="239">
        <v>34381984.279999971</v>
      </c>
      <c r="H41" s="238"/>
      <c r="I41" s="240">
        <v>33850974.939999998</v>
      </c>
    </row>
    <row r="42" spans="1:9" s="232" customFormat="1" ht="12.75" customHeight="1">
      <c r="A42" s="233" t="s">
        <v>411</v>
      </c>
      <c r="B42" s="234"/>
      <c r="C42" s="235">
        <v>0</v>
      </c>
      <c r="D42" s="234"/>
      <c r="E42" s="235">
        <v>0</v>
      </c>
      <c r="F42" s="234"/>
      <c r="G42" s="235">
        <v>10078700</v>
      </c>
      <c r="H42" s="234"/>
      <c r="I42" s="236">
        <v>0</v>
      </c>
    </row>
    <row r="43" spans="1:9" ht="12.75" customHeight="1">
      <c r="A43" s="237" t="s">
        <v>412</v>
      </c>
      <c r="B43" s="238"/>
      <c r="C43" s="239">
        <v>0</v>
      </c>
      <c r="D43" s="238"/>
      <c r="E43" s="239">
        <v>0</v>
      </c>
      <c r="F43" s="238"/>
      <c r="G43" s="239">
        <v>10078700</v>
      </c>
      <c r="H43" s="238"/>
      <c r="I43" s="240">
        <v>0</v>
      </c>
    </row>
    <row r="44" spans="1:9" ht="12.75" customHeight="1">
      <c r="A44" s="237" t="s">
        <v>413</v>
      </c>
      <c r="B44" s="238"/>
      <c r="C44" s="239">
        <v>0</v>
      </c>
      <c r="D44" s="238"/>
      <c r="E44" s="239">
        <v>0</v>
      </c>
      <c r="F44" s="238"/>
      <c r="G44" s="239">
        <v>0</v>
      </c>
      <c r="H44" s="238"/>
      <c r="I44" s="240">
        <v>0</v>
      </c>
    </row>
    <row r="45" spans="1:9" ht="12.75" customHeight="1">
      <c r="A45" s="241" t="s">
        <v>414</v>
      </c>
      <c r="B45" s="242"/>
      <c r="C45" s="243">
        <v>0</v>
      </c>
      <c r="D45" s="242"/>
      <c r="E45" s="243">
        <v>0</v>
      </c>
      <c r="F45" s="242"/>
      <c r="G45" s="243">
        <v>0</v>
      </c>
      <c r="H45" s="242"/>
      <c r="I45" s="244">
        <v>0</v>
      </c>
    </row>
    <row r="46" spans="1:9" s="232" customFormat="1" ht="12.75" customHeight="1">
      <c r="A46" s="245" t="s">
        <v>415</v>
      </c>
      <c r="B46" s="246"/>
      <c r="C46" s="247">
        <v>974904000</v>
      </c>
      <c r="D46" s="246"/>
      <c r="E46" s="247">
        <v>974904000</v>
      </c>
      <c r="F46" s="246"/>
      <c r="G46" s="247">
        <v>1056988540.4300002</v>
      </c>
      <c r="H46" s="246"/>
      <c r="I46" s="248">
        <v>1082852131.26</v>
      </c>
    </row>
    <row r="49" spans="1:9" ht="30" customHeight="1">
      <c r="A49" s="956" t="s">
        <v>416</v>
      </c>
      <c r="B49" s="949" t="s">
        <v>417</v>
      </c>
      <c r="C49" s="949"/>
      <c r="D49" s="949"/>
      <c r="E49" s="949"/>
      <c r="F49" s="949"/>
      <c r="G49" s="949"/>
      <c r="H49" s="949"/>
      <c r="I49" s="950"/>
    </row>
    <row r="50" spans="1:9" ht="30" customHeight="1">
      <c r="A50" s="948"/>
      <c r="B50" s="949" t="s">
        <v>418</v>
      </c>
      <c r="C50" s="949" t="s">
        <v>419</v>
      </c>
      <c r="D50" s="949" t="s">
        <v>420</v>
      </c>
      <c r="E50" s="949"/>
      <c r="F50" s="949" t="s">
        <v>421</v>
      </c>
      <c r="G50" s="949"/>
      <c r="H50" s="949" t="s">
        <v>422</v>
      </c>
      <c r="I50" s="950"/>
    </row>
    <row r="51" spans="1:9" ht="30" customHeight="1">
      <c r="A51" s="948"/>
      <c r="B51" s="951"/>
      <c r="C51" s="951"/>
      <c r="D51" s="250" t="s">
        <v>1135</v>
      </c>
      <c r="E51" s="250" t="s">
        <v>1136</v>
      </c>
      <c r="F51" s="250" t="s">
        <v>1135</v>
      </c>
      <c r="G51" s="250" t="s">
        <v>1136</v>
      </c>
      <c r="H51" s="250" t="s">
        <v>1137</v>
      </c>
      <c r="I51" s="251" t="s">
        <v>1138</v>
      </c>
    </row>
    <row r="52" spans="1:9" ht="12.75" hidden="1" customHeight="1" thickBot="1">
      <c r="A52" s="252"/>
      <c r="B52" s="253"/>
      <c r="C52" s="253"/>
      <c r="D52" s="253"/>
      <c r="E52" s="253"/>
      <c r="F52" s="253"/>
      <c r="G52" s="253"/>
      <c r="H52" s="253"/>
      <c r="I52" s="254"/>
    </row>
    <row r="53" spans="1:9" ht="12.75" hidden="1" customHeight="1">
      <c r="A53" s="255"/>
      <c r="B53" s="256"/>
      <c r="C53" s="256"/>
      <c r="D53" s="256"/>
      <c r="E53" s="256"/>
      <c r="F53" s="256"/>
      <c r="G53" s="256"/>
      <c r="H53" s="256"/>
      <c r="I53" s="257"/>
    </row>
    <row r="54" spans="1:9" ht="12.75" hidden="1" customHeight="1">
      <c r="A54" s="255"/>
      <c r="B54" s="256"/>
      <c r="C54" s="256"/>
      <c r="D54" s="256"/>
      <c r="E54" s="256"/>
      <c r="F54" s="256"/>
      <c r="G54" s="256"/>
      <c r="H54" s="256"/>
      <c r="I54" s="257"/>
    </row>
    <row r="55" spans="1:9" ht="12.75" hidden="1" customHeight="1">
      <c r="A55" s="255"/>
      <c r="B55" s="256"/>
      <c r="C55" s="256"/>
      <c r="D55" s="256"/>
      <c r="E55" s="256"/>
      <c r="F55" s="256"/>
      <c r="G55" s="256"/>
      <c r="H55" s="256"/>
      <c r="I55" s="257"/>
    </row>
    <row r="56" spans="1:9" ht="12.75" hidden="1" customHeight="1">
      <c r="A56" s="255"/>
      <c r="B56" s="256"/>
      <c r="C56" s="256"/>
      <c r="D56" s="256"/>
      <c r="E56" s="256"/>
      <c r="F56" s="256"/>
      <c r="G56" s="256"/>
      <c r="H56" s="256"/>
      <c r="I56" s="257"/>
    </row>
    <row r="57" spans="1:9" ht="12.75" customHeight="1">
      <c r="A57" s="259" t="s">
        <v>423</v>
      </c>
      <c r="B57" s="258">
        <v>1351414000</v>
      </c>
      <c r="C57" s="258">
        <v>1430344000</v>
      </c>
      <c r="D57" s="258">
        <v>1322989419.2099998</v>
      </c>
      <c r="E57" s="258">
        <v>0</v>
      </c>
      <c r="F57" s="258">
        <v>1322989419.2099998</v>
      </c>
      <c r="G57" s="258">
        <v>0</v>
      </c>
      <c r="H57" s="258">
        <v>0</v>
      </c>
      <c r="I57" s="260">
        <v>0</v>
      </c>
    </row>
    <row r="58" spans="1:9" ht="12.75" customHeight="1">
      <c r="A58" s="259" t="s">
        <v>424</v>
      </c>
      <c r="B58" s="258">
        <v>1211996000</v>
      </c>
      <c r="C58" s="258">
        <v>1211996000</v>
      </c>
      <c r="D58" s="258">
        <v>1196183608</v>
      </c>
      <c r="E58" s="258">
        <v>1081127473</v>
      </c>
      <c r="F58" s="258">
        <v>1196183608</v>
      </c>
      <c r="G58" s="258">
        <v>1081127473</v>
      </c>
      <c r="H58" s="258">
        <v>0</v>
      </c>
      <c r="I58" s="260">
        <v>0</v>
      </c>
    </row>
    <row r="59" spans="1:9" ht="12.75" customHeight="1">
      <c r="A59" s="259" t="s">
        <v>425</v>
      </c>
      <c r="B59" s="258">
        <v>129154000</v>
      </c>
      <c r="C59" s="258">
        <v>208154000</v>
      </c>
      <c r="D59" s="258">
        <v>120927272.60000002</v>
      </c>
      <c r="E59" s="258">
        <v>112659505.90000001</v>
      </c>
      <c r="F59" s="258">
        <v>120927272.60000002</v>
      </c>
      <c r="G59" s="258">
        <v>112659505.90000001</v>
      </c>
      <c r="H59" s="258">
        <v>0</v>
      </c>
      <c r="I59" s="260">
        <v>0</v>
      </c>
    </row>
    <row r="60" spans="1:9" ht="12.75" customHeight="1">
      <c r="A60" s="259" t="s">
        <v>426</v>
      </c>
      <c r="B60" s="258">
        <v>10264000</v>
      </c>
      <c r="C60" s="258">
        <v>10194000</v>
      </c>
      <c r="D60" s="258">
        <v>5878538.6100000003</v>
      </c>
      <c r="E60" s="258">
        <v>7360038.5700000012</v>
      </c>
      <c r="F60" s="258">
        <v>5878538.6099999994</v>
      </c>
      <c r="G60" s="258">
        <v>7360038.5700000003</v>
      </c>
      <c r="H60" s="258">
        <v>0</v>
      </c>
      <c r="I60" s="260">
        <v>0</v>
      </c>
    </row>
    <row r="61" spans="1:9" ht="12.75" customHeight="1">
      <c r="A61" s="259" t="s">
        <v>427</v>
      </c>
      <c r="B61" s="258">
        <v>0</v>
      </c>
      <c r="C61" s="258">
        <v>0</v>
      </c>
      <c r="D61" s="258">
        <v>0</v>
      </c>
      <c r="E61" s="258">
        <v>0</v>
      </c>
      <c r="F61" s="258">
        <v>0</v>
      </c>
      <c r="G61" s="258">
        <v>0</v>
      </c>
      <c r="H61" s="258">
        <v>0</v>
      </c>
      <c r="I61" s="260">
        <v>0</v>
      </c>
    </row>
    <row r="62" spans="1:9" ht="12.75" customHeight="1">
      <c r="A62" s="259" t="s">
        <v>428</v>
      </c>
      <c r="B62" s="258">
        <v>0</v>
      </c>
      <c r="C62" s="258">
        <v>0</v>
      </c>
      <c r="D62" s="258">
        <v>0</v>
      </c>
      <c r="E62" s="258">
        <v>0</v>
      </c>
      <c r="F62" s="258">
        <v>0</v>
      </c>
      <c r="G62" s="258">
        <v>0</v>
      </c>
      <c r="H62" s="258">
        <v>0</v>
      </c>
      <c r="I62" s="260">
        <v>0</v>
      </c>
    </row>
    <row r="63" spans="1:9" ht="12.75" customHeight="1">
      <c r="A63" s="259" t="s">
        <v>425</v>
      </c>
      <c r="B63" s="258">
        <v>0</v>
      </c>
      <c r="C63" s="258">
        <v>0</v>
      </c>
      <c r="D63" s="258">
        <v>0</v>
      </c>
      <c r="E63" s="258">
        <v>0</v>
      </c>
      <c r="F63" s="258">
        <v>0</v>
      </c>
      <c r="G63" s="258">
        <v>0</v>
      </c>
      <c r="H63" s="258">
        <v>0</v>
      </c>
      <c r="I63" s="260">
        <v>0</v>
      </c>
    </row>
    <row r="64" spans="1:9" ht="12.75" customHeight="1">
      <c r="A64" s="259" t="s">
        <v>426</v>
      </c>
      <c r="B64" s="258">
        <v>0</v>
      </c>
      <c r="C64" s="258">
        <v>0</v>
      </c>
      <c r="D64" s="258">
        <v>0</v>
      </c>
      <c r="E64" s="258">
        <v>0</v>
      </c>
      <c r="F64" s="258">
        <v>0</v>
      </c>
      <c r="G64" s="258">
        <v>0</v>
      </c>
      <c r="H64" s="258">
        <v>0</v>
      </c>
      <c r="I64" s="260">
        <v>0</v>
      </c>
    </row>
    <row r="65" spans="1:9" ht="12.75" customHeight="1">
      <c r="A65" s="259" t="s">
        <v>429</v>
      </c>
      <c r="B65" s="258">
        <v>29158000</v>
      </c>
      <c r="C65" s="258">
        <v>40228000</v>
      </c>
      <c r="D65" s="258">
        <v>33916907.680000067</v>
      </c>
      <c r="E65" s="258">
        <v>1228341900.0900002</v>
      </c>
      <c r="F65" s="258">
        <v>33904709.860000134</v>
      </c>
      <c r="G65" s="258">
        <v>1228330190.5900002</v>
      </c>
      <c r="H65" s="258">
        <v>12197</v>
      </c>
      <c r="I65" s="260">
        <v>11709</v>
      </c>
    </row>
    <row r="66" spans="1:9" ht="12.75" customHeight="1">
      <c r="A66" s="259" t="s">
        <v>430</v>
      </c>
      <c r="B66" s="258">
        <v>0</v>
      </c>
      <c r="C66" s="258">
        <v>0</v>
      </c>
      <c r="D66" s="258">
        <v>0</v>
      </c>
      <c r="E66" s="258">
        <v>0</v>
      </c>
      <c r="F66" s="258">
        <v>0</v>
      </c>
      <c r="G66" s="258">
        <v>0</v>
      </c>
      <c r="H66" s="258">
        <v>0</v>
      </c>
      <c r="I66" s="260">
        <v>0</v>
      </c>
    </row>
    <row r="67" spans="1:9" ht="12.75" customHeight="1">
      <c r="A67" s="259" t="s">
        <v>431</v>
      </c>
      <c r="B67" s="258">
        <v>29158000</v>
      </c>
      <c r="C67" s="258">
        <v>40228000</v>
      </c>
      <c r="D67" s="258">
        <v>33916907.680000067</v>
      </c>
      <c r="E67" s="258">
        <v>1228341900.0900002</v>
      </c>
      <c r="F67" s="258">
        <v>33904709.860000134</v>
      </c>
      <c r="G67" s="258">
        <v>1228330190.5900002</v>
      </c>
      <c r="H67" s="258">
        <v>12197</v>
      </c>
      <c r="I67" s="260">
        <v>11709</v>
      </c>
    </row>
    <row r="68" spans="1:9" ht="12.75" customHeight="1">
      <c r="A68" s="261" t="s">
        <v>432</v>
      </c>
      <c r="B68" s="262">
        <v>1380572000</v>
      </c>
      <c r="C68" s="262">
        <v>1470572000</v>
      </c>
      <c r="D68" s="262">
        <v>1356906326.8899999</v>
      </c>
      <c r="E68" s="262">
        <v>1228341900.0900002</v>
      </c>
      <c r="F68" s="262">
        <v>1356894129.0699999</v>
      </c>
      <c r="G68" s="262">
        <v>1228330190.5900002</v>
      </c>
      <c r="H68" s="262">
        <v>12197</v>
      </c>
      <c r="I68" s="263">
        <v>11709</v>
      </c>
    </row>
    <row r="69" spans="1:9" ht="12.75" customHeight="1">
      <c r="A69" s="264" t="s">
        <v>433</v>
      </c>
      <c r="B69" s="265">
        <v>-405668000</v>
      </c>
      <c r="C69" s="265">
        <v>-495668000</v>
      </c>
      <c r="D69" s="265">
        <v>-299917786.45999968</v>
      </c>
      <c r="E69" s="265">
        <v>-145489768.83000016</v>
      </c>
      <c r="F69" s="265">
        <v>-299905588.63999975</v>
      </c>
      <c r="G69" s="265">
        <v>-145478059.33000016</v>
      </c>
      <c r="H69" s="265">
        <v>0</v>
      </c>
      <c r="I69" s="266">
        <v>0</v>
      </c>
    </row>
    <row r="70" spans="1:9">
      <c r="B70" s="249"/>
    </row>
    <row r="72" spans="1:9" ht="30" customHeight="1">
      <c r="A72" s="952" t="s">
        <v>434</v>
      </c>
      <c r="B72" s="953"/>
      <c r="C72" s="953"/>
      <c r="D72" s="953"/>
      <c r="E72" s="953"/>
      <c r="F72" s="953"/>
      <c r="G72" s="956"/>
      <c r="H72" s="962" t="s">
        <v>435</v>
      </c>
      <c r="I72" s="955"/>
    </row>
    <row r="73" spans="1:9" ht="12.75" customHeight="1">
      <c r="A73" s="267" t="s">
        <v>436</v>
      </c>
      <c r="B73" s="268"/>
      <c r="C73" s="268"/>
      <c r="D73" s="268"/>
      <c r="E73" s="268"/>
      <c r="F73" s="268"/>
      <c r="G73" s="269"/>
      <c r="H73" s="270"/>
      <c r="I73" s="271">
        <v>53849000</v>
      </c>
    </row>
    <row r="74" spans="1:9" ht="12.75" customHeight="1">
      <c r="A74" s="272"/>
      <c r="B74" s="273"/>
    </row>
    <row r="75" spans="1:9" ht="30" customHeight="1">
      <c r="A75" s="274" t="s">
        <v>437</v>
      </c>
      <c r="B75" s="275"/>
      <c r="C75" s="275"/>
      <c r="D75" s="275"/>
      <c r="E75" s="275"/>
      <c r="F75" s="275"/>
      <c r="G75" s="276"/>
      <c r="H75" s="962" t="s">
        <v>435</v>
      </c>
      <c r="I75" s="955"/>
    </row>
    <row r="76" spans="1:9" ht="12.75" customHeight="1">
      <c r="A76" s="267" t="s">
        <v>438</v>
      </c>
      <c r="B76" s="268"/>
      <c r="C76" s="268"/>
      <c r="D76" s="268"/>
      <c r="E76" s="268"/>
      <c r="F76" s="268"/>
      <c r="G76" s="269"/>
      <c r="H76" s="270"/>
      <c r="I76" s="271">
        <v>0</v>
      </c>
    </row>
    <row r="77" spans="1:9" ht="12.75" customHeight="1">
      <c r="A77" s="272"/>
      <c r="B77" s="273"/>
    </row>
    <row r="78" spans="1:9" ht="30" customHeight="1">
      <c r="A78" s="953" t="s">
        <v>439</v>
      </c>
      <c r="B78" s="953"/>
      <c r="C78" s="953"/>
      <c r="D78" s="953"/>
      <c r="E78" s="953"/>
      <c r="F78" s="953"/>
      <c r="G78" s="956"/>
      <c r="H78" s="962" t="s">
        <v>440</v>
      </c>
      <c r="I78" s="955"/>
    </row>
    <row r="79" spans="1:9" ht="12.75" customHeight="1">
      <c r="A79" s="277" t="s">
        <v>439</v>
      </c>
      <c r="B79" s="277"/>
      <c r="C79" s="277"/>
      <c r="D79" s="277"/>
      <c r="E79" s="277"/>
      <c r="F79" s="277"/>
      <c r="G79" s="278"/>
      <c r="H79" s="279"/>
      <c r="I79" s="280">
        <v>0</v>
      </c>
    </row>
    <row r="80" spans="1:9" ht="12.75" customHeight="1">
      <c r="A80" s="281" t="s">
        <v>441</v>
      </c>
      <c r="B80" s="281"/>
      <c r="C80" s="281"/>
      <c r="D80" s="281"/>
      <c r="E80" s="281"/>
      <c r="F80" s="281"/>
      <c r="G80" s="282"/>
      <c r="I80" s="283">
        <v>0</v>
      </c>
    </row>
    <row r="81" spans="1:9" ht="12.75" customHeight="1">
      <c r="A81" s="281" t="s">
        <v>442</v>
      </c>
      <c r="B81" s="281"/>
      <c r="C81" s="281"/>
      <c r="D81" s="281"/>
      <c r="E81" s="281"/>
      <c r="F81" s="281"/>
      <c r="G81" s="282"/>
      <c r="I81" s="283">
        <v>0</v>
      </c>
    </row>
    <row r="82" spans="1:9" ht="12.75" customHeight="1">
      <c r="A82" s="281" t="s">
        <v>443</v>
      </c>
      <c r="B82" s="281"/>
      <c r="C82" s="281"/>
      <c r="D82" s="281"/>
      <c r="E82" s="281"/>
      <c r="F82" s="281"/>
      <c r="G82" s="282"/>
      <c r="I82" s="283">
        <v>0</v>
      </c>
    </row>
    <row r="83" spans="1:9" ht="12.75" customHeight="1">
      <c r="A83" s="284" t="s">
        <v>444</v>
      </c>
      <c r="B83" s="284"/>
      <c r="C83" s="284"/>
      <c r="D83" s="284"/>
      <c r="E83" s="284"/>
      <c r="F83" s="284"/>
      <c r="G83" s="285"/>
      <c r="H83" s="286"/>
      <c r="I83" s="287">
        <v>0</v>
      </c>
    </row>
    <row r="85" spans="1:9" ht="30" customHeight="1">
      <c r="A85" s="961" t="s">
        <v>445</v>
      </c>
      <c r="B85" s="961"/>
      <c r="C85" s="961"/>
      <c r="D85" s="961"/>
      <c r="E85" s="961"/>
      <c r="F85" s="961"/>
      <c r="G85" s="958"/>
      <c r="H85" s="949" t="s">
        <v>446</v>
      </c>
      <c r="I85" s="950"/>
    </row>
    <row r="86" spans="1:9" ht="30" customHeight="1">
      <c r="A86" s="964"/>
      <c r="B86" s="964"/>
      <c r="C86" s="964"/>
      <c r="D86" s="964"/>
      <c r="E86" s="964"/>
      <c r="F86" s="964"/>
      <c r="G86" s="960"/>
      <c r="H86" s="250">
        <v>2020</v>
      </c>
      <c r="I86" s="251">
        <v>2019</v>
      </c>
    </row>
    <row r="87" spans="1:9" ht="12.75" customHeight="1">
      <c r="A87" s="277" t="s">
        <v>447</v>
      </c>
      <c r="B87" s="277"/>
      <c r="C87" s="277"/>
      <c r="D87" s="277"/>
      <c r="E87" s="277"/>
      <c r="F87" s="277"/>
      <c r="G87" s="278"/>
      <c r="H87" s="288">
        <v>1842232381.0900002</v>
      </c>
      <c r="I87" s="289">
        <v>1968855222.9200001</v>
      </c>
    </row>
    <row r="88" spans="1:9" ht="12.75" customHeight="1">
      <c r="A88" s="290" t="s">
        <v>448</v>
      </c>
      <c r="B88" s="281"/>
      <c r="C88" s="281"/>
      <c r="D88" s="281"/>
      <c r="E88" s="281"/>
      <c r="F88" s="281"/>
      <c r="G88" s="282"/>
      <c r="H88" s="258">
        <v>92417.849999953964</v>
      </c>
      <c r="I88" s="260">
        <v>78343.179999999993</v>
      </c>
    </row>
    <row r="89" spans="1:9" ht="12.75" customHeight="1">
      <c r="A89" s="290" t="s">
        <v>449</v>
      </c>
      <c r="B89" s="281"/>
      <c r="C89" s="281"/>
      <c r="D89" s="281"/>
      <c r="E89" s="281"/>
      <c r="F89" s="281"/>
      <c r="G89" s="282"/>
      <c r="H89" s="258">
        <v>1708036481.3600001</v>
      </c>
      <c r="I89" s="260">
        <v>1818543365.52</v>
      </c>
    </row>
    <row r="90" spans="1:9" ht="12.75" customHeight="1">
      <c r="A90" s="291" t="s">
        <v>450</v>
      </c>
      <c r="B90" s="284"/>
      <c r="C90" s="284"/>
      <c r="D90" s="284"/>
      <c r="E90" s="284"/>
      <c r="F90" s="284"/>
      <c r="G90" s="285"/>
      <c r="H90" s="292">
        <v>134103481.88</v>
      </c>
      <c r="I90" s="293">
        <v>150233514.22</v>
      </c>
    </row>
    <row r="91" spans="1:9">
      <c r="I91" s="294" t="s">
        <v>451</v>
      </c>
    </row>
    <row r="92" spans="1:9">
      <c r="I92" s="294" t="s">
        <v>452</v>
      </c>
    </row>
    <row r="93" spans="1:9">
      <c r="A93" s="963" t="s">
        <v>453</v>
      </c>
      <c r="B93" s="963"/>
      <c r="C93" s="963"/>
      <c r="D93" s="963"/>
      <c r="E93" s="963"/>
      <c r="F93" s="963"/>
      <c r="G93" s="963"/>
      <c r="H93" s="963"/>
      <c r="I93" s="963"/>
    </row>
    <row r="94" spans="1:9" ht="30" customHeight="1">
      <c r="A94" s="956" t="s">
        <v>390</v>
      </c>
      <c r="B94" s="957" t="s">
        <v>391</v>
      </c>
      <c r="C94" s="958"/>
      <c r="D94" s="957" t="s">
        <v>7</v>
      </c>
      <c r="E94" s="958"/>
      <c r="F94" s="962" t="s">
        <v>392</v>
      </c>
      <c r="G94" s="953"/>
      <c r="H94" s="953"/>
      <c r="I94" s="953"/>
    </row>
    <row r="95" spans="1:9" ht="30" customHeight="1">
      <c r="A95" s="948"/>
      <c r="B95" s="959"/>
      <c r="C95" s="960"/>
      <c r="D95" s="959"/>
      <c r="E95" s="960"/>
      <c r="F95" s="962" t="str">
        <f>F10</f>
        <v>Até o Bimestre / 2020</v>
      </c>
      <c r="G95" s="956"/>
      <c r="H95" s="962" t="str">
        <f>H10</f>
        <v>Até o Bimestre / 2019</v>
      </c>
      <c r="I95" s="953"/>
    </row>
    <row r="96" spans="1:9" ht="12.75" customHeight="1">
      <c r="A96" s="295" t="s">
        <v>454</v>
      </c>
      <c r="B96" s="296"/>
      <c r="C96" s="297">
        <v>0</v>
      </c>
      <c r="D96" s="296"/>
      <c r="E96" s="297">
        <v>0</v>
      </c>
      <c r="F96" s="296"/>
      <c r="G96" s="297">
        <v>0</v>
      </c>
      <c r="H96" s="296"/>
      <c r="I96" s="297">
        <v>0</v>
      </c>
    </row>
    <row r="97" spans="1:9" ht="12.75" customHeight="1">
      <c r="A97" s="237" t="s">
        <v>395</v>
      </c>
      <c r="B97" s="296"/>
      <c r="C97" s="239">
        <v>0</v>
      </c>
      <c r="D97" s="296"/>
      <c r="E97" s="239">
        <v>0</v>
      </c>
      <c r="F97" s="296"/>
      <c r="G97" s="239">
        <v>0</v>
      </c>
      <c r="H97" s="296"/>
      <c r="I97" s="239">
        <v>0</v>
      </c>
    </row>
    <row r="98" spans="1:9" ht="12.75" customHeight="1">
      <c r="A98" s="237" t="s">
        <v>396</v>
      </c>
      <c r="B98" s="296"/>
      <c r="C98" s="239">
        <v>0</v>
      </c>
      <c r="D98" s="296"/>
      <c r="E98" s="239">
        <v>0</v>
      </c>
      <c r="F98" s="296"/>
      <c r="G98" s="239">
        <v>0</v>
      </c>
      <c r="H98" s="296"/>
      <c r="I98" s="239">
        <v>0</v>
      </c>
    </row>
    <row r="99" spans="1:9" ht="12.75" customHeight="1">
      <c r="A99" s="237" t="s">
        <v>397</v>
      </c>
      <c r="B99" s="296"/>
      <c r="C99" s="239">
        <v>0</v>
      </c>
      <c r="D99" s="296"/>
      <c r="E99" s="239">
        <v>0</v>
      </c>
      <c r="F99" s="296"/>
      <c r="G99" s="239">
        <v>0</v>
      </c>
      <c r="H99" s="296"/>
      <c r="I99" s="239">
        <v>0</v>
      </c>
    </row>
    <row r="100" spans="1:9" ht="12.75" customHeight="1">
      <c r="A100" s="237" t="s">
        <v>398</v>
      </c>
      <c r="B100" s="296"/>
      <c r="C100" s="239">
        <v>0</v>
      </c>
      <c r="D100" s="296"/>
      <c r="E100" s="239">
        <v>0</v>
      </c>
      <c r="F100" s="296"/>
      <c r="G100" s="239">
        <v>0</v>
      </c>
      <c r="H100" s="296"/>
      <c r="I100" s="239">
        <v>0</v>
      </c>
    </row>
    <row r="101" spans="1:9" ht="12.75" customHeight="1">
      <c r="A101" s="237" t="s">
        <v>399</v>
      </c>
      <c r="B101" s="296"/>
      <c r="C101" s="239">
        <v>0</v>
      </c>
      <c r="D101" s="296"/>
      <c r="E101" s="239">
        <v>0</v>
      </c>
      <c r="F101" s="296"/>
      <c r="G101" s="239">
        <v>0</v>
      </c>
      <c r="H101" s="296"/>
      <c r="I101" s="239">
        <v>0</v>
      </c>
    </row>
    <row r="102" spans="1:9" ht="12.75" customHeight="1">
      <c r="A102" s="237" t="s">
        <v>400</v>
      </c>
      <c r="B102" s="296"/>
      <c r="C102" s="239">
        <v>0</v>
      </c>
      <c r="D102" s="296"/>
      <c r="E102" s="239">
        <v>0</v>
      </c>
      <c r="F102" s="296"/>
      <c r="G102" s="239">
        <v>0</v>
      </c>
      <c r="H102" s="296"/>
      <c r="I102" s="239">
        <v>0</v>
      </c>
    </row>
    <row r="103" spans="1:9" ht="12.75" customHeight="1">
      <c r="A103" s="237" t="s">
        <v>397</v>
      </c>
      <c r="B103" s="296"/>
      <c r="C103" s="239">
        <v>0</v>
      </c>
      <c r="D103" s="296"/>
      <c r="E103" s="239">
        <v>0</v>
      </c>
      <c r="F103" s="296"/>
      <c r="G103" s="239">
        <v>0</v>
      </c>
      <c r="H103" s="296"/>
      <c r="I103" s="239">
        <v>0</v>
      </c>
    </row>
    <row r="104" spans="1:9" ht="12.75" customHeight="1">
      <c r="A104" s="237" t="s">
        <v>398</v>
      </c>
      <c r="B104" s="296"/>
      <c r="C104" s="239">
        <v>0</v>
      </c>
      <c r="D104" s="296"/>
      <c r="E104" s="239">
        <v>0</v>
      </c>
      <c r="F104" s="296"/>
      <c r="G104" s="239">
        <v>0</v>
      </c>
      <c r="H104" s="296"/>
      <c r="I104" s="239">
        <v>0</v>
      </c>
    </row>
    <row r="105" spans="1:9" ht="12.75" customHeight="1">
      <c r="A105" s="237" t="s">
        <v>399</v>
      </c>
      <c r="B105" s="296"/>
      <c r="C105" s="239">
        <v>0</v>
      </c>
      <c r="D105" s="296"/>
      <c r="E105" s="239">
        <v>0</v>
      </c>
      <c r="F105" s="296"/>
      <c r="G105" s="239">
        <v>0</v>
      </c>
      <c r="H105" s="296"/>
      <c r="I105" s="239">
        <v>0</v>
      </c>
    </row>
    <row r="106" spans="1:9" ht="12.75" customHeight="1">
      <c r="A106" s="237" t="s">
        <v>401</v>
      </c>
      <c r="B106" s="296"/>
      <c r="C106" s="239">
        <v>0</v>
      </c>
      <c r="D106" s="296"/>
      <c r="E106" s="239">
        <v>0</v>
      </c>
      <c r="F106" s="296"/>
      <c r="G106" s="239">
        <v>0</v>
      </c>
      <c r="H106" s="296"/>
      <c r="I106" s="239">
        <v>0</v>
      </c>
    </row>
    <row r="107" spans="1:9" ht="12.75" customHeight="1">
      <c r="A107" s="237" t="s">
        <v>396</v>
      </c>
      <c r="B107" s="296"/>
      <c r="C107" s="239">
        <v>0</v>
      </c>
      <c r="D107" s="296"/>
      <c r="E107" s="239">
        <v>0</v>
      </c>
      <c r="F107" s="296"/>
      <c r="G107" s="239">
        <v>0</v>
      </c>
      <c r="H107" s="296"/>
      <c r="I107" s="239">
        <v>0</v>
      </c>
    </row>
    <row r="108" spans="1:9" ht="12.75" customHeight="1">
      <c r="A108" s="237" t="s">
        <v>397</v>
      </c>
      <c r="B108" s="296"/>
      <c r="C108" s="239">
        <v>0</v>
      </c>
      <c r="D108" s="296"/>
      <c r="E108" s="239">
        <v>0</v>
      </c>
      <c r="F108" s="296"/>
      <c r="G108" s="239">
        <v>0</v>
      </c>
      <c r="H108" s="296"/>
      <c r="I108" s="239">
        <v>0</v>
      </c>
    </row>
    <row r="109" spans="1:9" ht="12.75" customHeight="1">
      <c r="A109" s="237" t="s">
        <v>398</v>
      </c>
      <c r="B109" s="296"/>
      <c r="C109" s="239">
        <v>0</v>
      </c>
      <c r="D109" s="296"/>
      <c r="E109" s="239">
        <v>0</v>
      </c>
      <c r="F109" s="296"/>
      <c r="G109" s="239">
        <v>0</v>
      </c>
      <c r="H109" s="296"/>
      <c r="I109" s="239">
        <v>0</v>
      </c>
    </row>
    <row r="110" spans="1:9" ht="12.75" customHeight="1">
      <c r="A110" s="237" t="s">
        <v>399</v>
      </c>
      <c r="B110" s="296"/>
      <c r="C110" s="239">
        <v>0</v>
      </c>
      <c r="D110" s="296"/>
      <c r="E110" s="239">
        <v>0</v>
      </c>
      <c r="F110" s="296"/>
      <c r="G110" s="239">
        <v>0</v>
      </c>
      <c r="H110" s="296"/>
      <c r="I110" s="239">
        <v>0</v>
      </c>
    </row>
    <row r="111" spans="1:9" ht="12.75" customHeight="1">
      <c r="A111" s="237" t="s">
        <v>400</v>
      </c>
      <c r="B111" s="296"/>
      <c r="C111" s="239">
        <v>0</v>
      </c>
      <c r="D111" s="296"/>
      <c r="E111" s="239">
        <v>0</v>
      </c>
      <c r="F111" s="296"/>
      <c r="G111" s="239">
        <v>0</v>
      </c>
      <c r="H111" s="296"/>
      <c r="I111" s="239">
        <v>0</v>
      </c>
    </row>
    <row r="112" spans="1:9" ht="12.75" customHeight="1">
      <c r="A112" s="237" t="s">
        <v>397</v>
      </c>
      <c r="B112" s="296"/>
      <c r="C112" s="239">
        <v>0</v>
      </c>
      <c r="D112" s="296"/>
      <c r="E112" s="239">
        <v>0</v>
      </c>
      <c r="F112" s="296"/>
      <c r="G112" s="239">
        <v>0</v>
      </c>
      <c r="H112" s="296"/>
      <c r="I112" s="239">
        <v>0</v>
      </c>
    </row>
    <row r="113" spans="1:9" ht="12.75" customHeight="1">
      <c r="A113" s="237" t="s">
        <v>398</v>
      </c>
      <c r="B113" s="296"/>
      <c r="C113" s="239">
        <v>0</v>
      </c>
      <c r="D113" s="296"/>
      <c r="E113" s="239">
        <v>0</v>
      </c>
      <c r="F113" s="296"/>
      <c r="G113" s="239">
        <v>0</v>
      </c>
      <c r="H113" s="296"/>
      <c r="I113" s="239">
        <v>0</v>
      </c>
    </row>
    <row r="114" spans="1:9" ht="12.75" customHeight="1">
      <c r="A114" s="237" t="s">
        <v>399</v>
      </c>
      <c r="B114" s="296"/>
      <c r="C114" s="239">
        <v>0</v>
      </c>
      <c r="D114" s="296"/>
      <c r="E114" s="239">
        <v>0</v>
      </c>
      <c r="F114" s="296"/>
      <c r="G114" s="239">
        <v>0</v>
      </c>
      <c r="H114" s="296"/>
      <c r="I114" s="239">
        <v>0</v>
      </c>
    </row>
    <row r="115" spans="1:9" ht="12.75" customHeight="1">
      <c r="A115" s="237" t="s">
        <v>455</v>
      </c>
      <c r="B115" s="296"/>
      <c r="C115" s="239">
        <v>0</v>
      </c>
      <c r="D115" s="296"/>
      <c r="E115" s="239">
        <v>0</v>
      </c>
      <c r="F115" s="296"/>
      <c r="G115" s="239">
        <v>0</v>
      </c>
      <c r="H115" s="296"/>
      <c r="I115" s="239">
        <v>0</v>
      </c>
    </row>
    <row r="116" spans="1:9" ht="12.75" customHeight="1">
      <c r="A116" s="237" t="s">
        <v>402</v>
      </c>
      <c r="B116" s="296"/>
      <c r="C116" s="239">
        <v>0</v>
      </c>
      <c r="D116" s="296"/>
      <c r="E116" s="239">
        <v>0</v>
      </c>
      <c r="F116" s="296"/>
      <c r="G116" s="239">
        <v>0</v>
      </c>
      <c r="H116" s="296"/>
      <c r="I116" s="239">
        <v>0</v>
      </c>
    </row>
    <row r="117" spans="1:9" ht="12.75" customHeight="1">
      <c r="A117" s="237" t="s">
        <v>403</v>
      </c>
      <c r="B117" s="296"/>
      <c r="C117" s="239">
        <v>0</v>
      </c>
      <c r="D117" s="296"/>
      <c r="E117" s="239">
        <v>0</v>
      </c>
      <c r="F117" s="296"/>
      <c r="G117" s="239">
        <v>0</v>
      </c>
      <c r="H117" s="296"/>
      <c r="I117" s="239">
        <v>0</v>
      </c>
    </row>
    <row r="118" spans="1:9" ht="12.75" customHeight="1">
      <c r="A118" s="237" t="s">
        <v>404</v>
      </c>
      <c r="B118" s="296"/>
      <c r="C118" s="239">
        <v>0</v>
      </c>
      <c r="D118" s="296"/>
      <c r="E118" s="239">
        <v>0</v>
      </c>
      <c r="F118" s="296"/>
      <c r="G118" s="239">
        <v>0</v>
      </c>
      <c r="H118" s="296"/>
      <c r="I118" s="239">
        <v>0</v>
      </c>
    </row>
    <row r="119" spans="1:9" ht="12.75" customHeight="1">
      <c r="A119" s="237" t="s">
        <v>362</v>
      </c>
      <c r="B119" s="296"/>
      <c r="C119" s="239">
        <v>0</v>
      </c>
      <c r="D119" s="296"/>
      <c r="E119" s="239">
        <v>0</v>
      </c>
      <c r="F119" s="296"/>
      <c r="G119" s="239">
        <v>0</v>
      </c>
      <c r="H119" s="296"/>
      <c r="I119" s="239">
        <v>0</v>
      </c>
    </row>
    <row r="120" spans="1:9" ht="12.75" customHeight="1">
      <c r="A120" s="237" t="s">
        <v>405</v>
      </c>
      <c r="B120" s="296"/>
      <c r="C120" s="239">
        <v>0</v>
      </c>
      <c r="D120" s="296"/>
      <c r="E120" s="239">
        <v>0</v>
      </c>
      <c r="F120" s="296"/>
      <c r="G120" s="239">
        <v>0</v>
      </c>
      <c r="H120" s="296"/>
      <c r="I120" s="239">
        <v>0</v>
      </c>
    </row>
    <row r="121" spans="1:9" ht="12.75" customHeight="1">
      <c r="A121" s="237" t="s">
        <v>407</v>
      </c>
      <c r="B121" s="296"/>
      <c r="C121" s="239">
        <v>0</v>
      </c>
      <c r="D121" s="296"/>
      <c r="E121" s="239">
        <v>0</v>
      </c>
      <c r="F121" s="296"/>
      <c r="G121" s="239">
        <v>0</v>
      </c>
      <c r="H121" s="296"/>
      <c r="I121" s="239">
        <v>0</v>
      </c>
    </row>
    <row r="122" spans="1:9" ht="12.75" customHeight="1">
      <c r="A122" s="237" t="s">
        <v>408</v>
      </c>
      <c r="B122" s="296"/>
      <c r="C122" s="239">
        <v>0</v>
      </c>
      <c r="D122" s="296"/>
      <c r="E122" s="239">
        <v>0</v>
      </c>
      <c r="F122" s="296"/>
      <c r="G122" s="239">
        <v>0</v>
      </c>
      <c r="H122" s="296"/>
      <c r="I122" s="239">
        <v>0</v>
      </c>
    </row>
    <row r="123" spans="1:9" ht="12.75" customHeight="1">
      <c r="A123" s="237" t="s">
        <v>410</v>
      </c>
      <c r="B123" s="296"/>
      <c r="C123" s="239">
        <v>0</v>
      </c>
      <c r="D123" s="296"/>
      <c r="E123" s="239">
        <v>0</v>
      </c>
      <c r="F123" s="296"/>
      <c r="G123" s="239">
        <v>0</v>
      </c>
      <c r="H123" s="296"/>
      <c r="I123" s="239">
        <v>0</v>
      </c>
    </row>
    <row r="124" spans="1:9" ht="12.75" customHeight="1">
      <c r="A124" s="237" t="s">
        <v>456</v>
      </c>
      <c r="B124" s="296"/>
      <c r="C124" s="239">
        <v>0</v>
      </c>
      <c r="D124" s="296"/>
      <c r="E124" s="239">
        <v>0</v>
      </c>
      <c r="F124" s="296"/>
      <c r="G124" s="239">
        <v>0</v>
      </c>
      <c r="H124" s="296"/>
      <c r="I124" s="239">
        <v>0</v>
      </c>
    </row>
    <row r="125" spans="1:9" ht="12.75" customHeight="1">
      <c r="A125" s="237" t="s">
        <v>412</v>
      </c>
      <c r="B125" s="296"/>
      <c r="C125" s="239">
        <v>0</v>
      </c>
      <c r="D125" s="296"/>
      <c r="E125" s="239">
        <v>0</v>
      </c>
      <c r="F125" s="296"/>
      <c r="G125" s="239">
        <v>0</v>
      </c>
      <c r="H125" s="296"/>
      <c r="I125" s="239">
        <v>0</v>
      </c>
    </row>
    <row r="126" spans="1:9" ht="12.75" customHeight="1">
      <c r="A126" s="237" t="s">
        <v>413</v>
      </c>
      <c r="B126" s="296"/>
      <c r="C126" s="239">
        <v>0</v>
      </c>
      <c r="D126" s="296"/>
      <c r="E126" s="239">
        <v>0</v>
      </c>
      <c r="F126" s="296"/>
      <c r="G126" s="239">
        <v>0</v>
      </c>
      <c r="H126" s="296"/>
      <c r="I126" s="239">
        <v>0</v>
      </c>
    </row>
    <row r="127" spans="1:9" ht="12.75" customHeight="1">
      <c r="A127" s="241" t="s">
        <v>414</v>
      </c>
      <c r="B127" s="296"/>
      <c r="C127" s="243">
        <v>0</v>
      </c>
      <c r="D127" s="296"/>
      <c r="E127" s="243">
        <v>0</v>
      </c>
      <c r="F127" s="296"/>
      <c r="G127" s="243">
        <v>0</v>
      </c>
      <c r="H127" s="296"/>
      <c r="I127" s="243">
        <v>0</v>
      </c>
    </row>
    <row r="128" spans="1:9" ht="12.75" customHeight="1">
      <c r="A128" s="261" t="s">
        <v>457</v>
      </c>
      <c r="B128" s="298"/>
      <c r="C128" s="299">
        <v>0</v>
      </c>
      <c r="D128" s="298"/>
      <c r="E128" s="299">
        <v>0</v>
      </c>
      <c r="F128" s="298"/>
      <c r="G128" s="299">
        <v>0</v>
      </c>
      <c r="H128" s="298"/>
      <c r="I128" s="299">
        <v>0</v>
      </c>
    </row>
    <row r="131" spans="1:9" ht="30" customHeight="1">
      <c r="A131" s="947" t="s">
        <v>458</v>
      </c>
      <c r="B131" s="949" t="s">
        <v>417</v>
      </c>
      <c r="C131" s="949"/>
      <c r="D131" s="949"/>
      <c r="E131" s="949"/>
      <c r="F131" s="949"/>
      <c r="G131" s="949"/>
      <c r="H131" s="949"/>
      <c r="I131" s="950"/>
    </row>
    <row r="132" spans="1:9" ht="30" customHeight="1">
      <c r="A132" s="948"/>
      <c r="B132" s="949" t="s">
        <v>418</v>
      </c>
      <c r="C132" s="949" t="s">
        <v>419</v>
      </c>
      <c r="D132" s="949" t="s">
        <v>420</v>
      </c>
      <c r="E132" s="949"/>
      <c r="F132" s="949" t="s">
        <v>421</v>
      </c>
      <c r="G132" s="949"/>
      <c r="H132" s="949" t="s">
        <v>422</v>
      </c>
      <c r="I132" s="950"/>
    </row>
    <row r="133" spans="1:9" ht="30" customHeight="1">
      <c r="A133" s="948"/>
      <c r="B133" s="951"/>
      <c r="C133" s="951"/>
      <c r="D133" s="250" t="str">
        <f>D51</f>
        <v>Até o Bimestre / 2020</v>
      </c>
      <c r="E133" s="250" t="str">
        <f t="shared" ref="E133:I133" si="0">E51</f>
        <v>Até o Bimestre / 2019</v>
      </c>
      <c r="F133" s="250" t="str">
        <f t="shared" si="0"/>
        <v>Até o Bimestre / 2020</v>
      </c>
      <c r="G133" s="250" t="str">
        <f t="shared" si="0"/>
        <v>Até o Bimestre / 2019</v>
      </c>
      <c r="H133" s="250" t="str">
        <f t="shared" si="0"/>
        <v>Em  2020</v>
      </c>
      <c r="I133" s="251" t="str">
        <f t="shared" si="0"/>
        <v>Em  2019</v>
      </c>
    </row>
    <row r="134" spans="1:9" ht="12.75" customHeight="1">
      <c r="A134" s="237" t="s">
        <v>423</v>
      </c>
      <c r="B134" s="300">
        <v>0</v>
      </c>
      <c r="C134" s="300">
        <v>0</v>
      </c>
      <c r="D134" s="300">
        <v>0</v>
      </c>
      <c r="E134" s="300">
        <v>0</v>
      </c>
      <c r="F134" s="300">
        <v>0</v>
      </c>
      <c r="G134" s="300">
        <v>0</v>
      </c>
      <c r="H134" s="300">
        <v>0</v>
      </c>
      <c r="I134" s="301">
        <v>0</v>
      </c>
    </row>
    <row r="135" spans="1:9" ht="12.75" customHeight="1">
      <c r="A135" s="237" t="s">
        <v>424</v>
      </c>
      <c r="B135" s="300">
        <v>0</v>
      </c>
      <c r="C135" s="300">
        <v>0</v>
      </c>
      <c r="D135" s="300">
        <v>0</v>
      </c>
      <c r="E135" s="300">
        <v>0</v>
      </c>
      <c r="F135" s="300">
        <v>0</v>
      </c>
      <c r="G135" s="300">
        <v>0</v>
      </c>
      <c r="H135" s="300">
        <v>0</v>
      </c>
      <c r="I135" s="301">
        <v>0</v>
      </c>
    </row>
    <row r="136" spans="1:9" ht="12.75" customHeight="1">
      <c r="A136" s="237" t="s">
        <v>425</v>
      </c>
      <c r="B136" s="300">
        <v>0</v>
      </c>
      <c r="C136" s="300">
        <v>0</v>
      </c>
      <c r="D136" s="300">
        <v>0</v>
      </c>
      <c r="E136" s="300">
        <v>0</v>
      </c>
      <c r="F136" s="300">
        <v>0</v>
      </c>
      <c r="G136" s="300">
        <v>0</v>
      </c>
      <c r="H136" s="300">
        <v>0</v>
      </c>
      <c r="I136" s="301">
        <v>0</v>
      </c>
    </row>
    <row r="137" spans="1:9" ht="12.75" customHeight="1">
      <c r="A137" s="237" t="s">
        <v>426</v>
      </c>
      <c r="B137" s="300">
        <v>0</v>
      </c>
      <c r="C137" s="300">
        <v>0</v>
      </c>
      <c r="D137" s="300">
        <v>0</v>
      </c>
      <c r="E137" s="300">
        <v>0</v>
      </c>
      <c r="F137" s="300">
        <v>0</v>
      </c>
      <c r="G137" s="300">
        <v>0</v>
      </c>
      <c r="H137" s="300">
        <v>0</v>
      </c>
      <c r="I137" s="301">
        <v>0</v>
      </c>
    </row>
    <row r="138" spans="1:9" ht="12.75" customHeight="1">
      <c r="A138" s="237" t="s">
        <v>427</v>
      </c>
      <c r="B138" s="300">
        <v>0</v>
      </c>
      <c r="C138" s="300">
        <v>0</v>
      </c>
      <c r="D138" s="300">
        <v>0</v>
      </c>
      <c r="E138" s="300">
        <v>0</v>
      </c>
      <c r="F138" s="300">
        <v>0</v>
      </c>
      <c r="G138" s="300">
        <v>0</v>
      </c>
      <c r="H138" s="300">
        <v>0</v>
      </c>
      <c r="I138" s="301">
        <v>0</v>
      </c>
    </row>
    <row r="139" spans="1:9" ht="12.75" customHeight="1">
      <c r="A139" s="237" t="s">
        <v>428</v>
      </c>
      <c r="B139" s="300">
        <v>0</v>
      </c>
      <c r="C139" s="300">
        <v>0</v>
      </c>
      <c r="D139" s="300">
        <v>0</v>
      </c>
      <c r="E139" s="300">
        <v>0</v>
      </c>
      <c r="F139" s="300">
        <v>0</v>
      </c>
      <c r="G139" s="300">
        <v>0</v>
      </c>
      <c r="H139" s="300">
        <v>0</v>
      </c>
      <c r="I139" s="301">
        <v>0</v>
      </c>
    </row>
    <row r="140" spans="1:9" ht="12.75" customHeight="1">
      <c r="A140" s="237" t="s">
        <v>425</v>
      </c>
      <c r="B140" s="300">
        <v>0</v>
      </c>
      <c r="C140" s="300">
        <v>0</v>
      </c>
      <c r="D140" s="300">
        <v>0</v>
      </c>
      <c r="E140" s="300">
        <v>0</v>
      </c>
      <c r="F140" s="300">
        <v>0</v>
      </c>
      <c r="G140" s="300">
        <v>0</v>
      </c>
      <c r="H140" s="300">
        <v>0</v>
      </c>
      <c r="I140" s="301">
        <v>0</v>
      </c>
    </row>
    <row r="141" spans="1:9" ht="12.75" customHeight="1">
      <c r="A141" s="237" t="s">
        <v>426</v>
      </c>
      <c r="B141" s="300">
        <v>0</v>
      </c>
      <c r="C141" s="300">
        <v>0</v>
      </c>
      <c r="D141" s="300">
        <v>0</v>
      </c>
      <c r="E141" s="300">
        <v>0</v>
      </c>
      <c r="F141" s="300">
        <v>0</v>
      </c>
      <c r="G141" s="300">
        <v>0</v>
      </c>
      <c r="H141" s="300">
        <v>0</v>
      </c>
      <c r="I141" s="301">
        <v>0</v>
      </c>
    </row>
    <row r="142" spans="1:9" ht="12.75" customHeight="1">
      <c r="A142" s="237" t="s">
        <v>429</v>
      </c>
      <c r="B142" s="300">
        <v>0</v>
      </c>
      <c r="C142" s="300">
        <v>0</v>
      </c>
      <c r="D142" s="300">
        <v>0</v>
      </c>
      <c r="E142" s="300">
        <v>0</v>
      </c>
      <c r="F142" s="300">
        <v>0</v>
      </c>
      <c r="G142" s="300">
        <v>0</v>
      </c>
      <c r="H142" s="300">
        <v>0</v>
      </c>
      <c r="I142" s="301">
        <v>0</v>
      </c>
    </row>
    <row r="143" spans="1:9" ht="12.75" customHeight="1">
      <c r="A143" s="237" t="s">
        <v>430</v>
      </c>
      <c r="B143" s="300">
        <v>0</v>
      </c>
      <c r="C143" s="300">
        <v>0</v>
      </c>
      <c r="D143" s="300">
        <v>0</v>
      </c>
      <c r="E143" s="300">
        <v>0</v>
      </c>
      <c r="F143" s="300">
        <v>0</v>
      </c>
      <c r="G143" s="300">
        <v>0</v>
      </c>
      <c r="H143" s="300">
        <v>0</v>
      </c>
      <c r="I143" s="301">
        <v>0</v>
      </c>
    </row>
    <row r="144" spans="1:9" ht="12.75" customHeight="1">
      <c r="A144" s="302" t="s">
        <v>431</v>
      </c>
      <c r="B144" s="303">
        <v>0</v>
      </c>
      <c r="C144" s="303">
        <v>0</v>
      </c>
      <c r="D144" s="303">
        <v>0</v>
      </c>
      <c r="E144" s="303">
        <v>0</v>
      </c>
      <c r="F144" s="303">
        <v>0</v>
      </c>
      <c r="G144" s="303">
        <v>0</v>
      </c>
      <c r="H144" s="303">
        <v>0</v>
      </c>
      <c r="I144" s="304">
        <v>0</v>
      </c>
    </row>
    <row r="145" spans="1:9" ht="12.75" customHeight="1">
      <c r="A145" s="305" t="s">
        <v>459</v>
      </c>
      <c r="B145" s="306">
        <v>0</v>
      </c>
      <c r="C145" s="306">
        <v>0</v>
      </c>
      <c r="D145" s="306">
        <v>0</v>
      </c>
      <c r="E145" s="306">
        <v>0</v>
      </c>
      <c r="F145" s="306">
        <v>0</v>
      </c>
      <c r="G145" s="306">
        <v>0</v>
      </c>
      <c r="H145" s="306">
        <v>0</v>
      </c>
      <c r="I145" s="307">
        <v>0</v>
      </c>
    </row>
    <row r="146" spans="1:9" ht="12.75" customHeight="1">
      <c r="A146" s="305" t="s">
        <v>460</v>
      </c>
      <c r="B146" s="306">
        <v>0</v>
      </c>
      <c r="C146" s="306">
        <v>0</v>
      </c>
      <c r="D146" s="306">
        <v>0</v>
      </c>
      <c r="E146" s="306">
        <v>0</v>
      </c>
      <c r="F146" s="306">
        <v>0</v>
      </c>
      <c r="G146" s="306">
        <v>0</v>
      </c>
      <c r="H146" s="306">
        <v>0</v>
      </c>
      <c r="I146" s="307">
        <v>0</v>
      </c>
    </row>
    <row r="148" spans="1:9" ht="30" customHeight="1">
      <c r="A148" s="952" t="s">
        <v>461</v>
      </c>
      <c r="B148" s="953"/>
      <c r="C148" s="953"/>
      <c r="D148" s="953"/>
      <c r="E148" s="953"/>
      <c r="F148" s="953"/>
      <c r="G148" s="954"/>
      <c r="H148" s="953" t="s">
        <v>440</v>
      </c>
      <c r="I148" s="955"/>
    </row>
    <row r="149" spans="1:9" ht="12.75" customHeight="1">
      <c r="A149" s="308" t="s">
        <v>462</v>
      </c>
      <c r="B149" s="281"/>
      <c r="C149" s="281"/>
      <c r="D149" s="281"/>
      <c r="E149" s="281"/>
      <c r="F149" s="281"/>
      <c r="G149" s="309"/>
      <c r="I149" s="283">
        <v>0</v>
      </c>
    </row>
    <row r="150" spans="1:9" ht="12.75" customHeight="1">
      <c r="A150" s="310" t="s">
        <v>463</v>
      </c>
      <c r="B150" s="281"/>
      <c r="C150" s="281"/>
      <c r="D150" s="281"/>
      <c r="E150" s="281"/>
      <c r="F150" s="281"/>
      <c r="G150" s="309"/>
      <c r="I150" s="283">
        <v>0</v>
      </c>
    </row>
    <row r="151" spans="1:9" ht="12.75" customHeight="1">
      <c r="A151" s="311" t="s">
        <v>464</v>
      </c>
      <c r="B151" s="312"/>
      <c r="C151" s="312"/>
      <c r="D151" s="312"/>
      <c r="E151" s="312"/>
      <c r="F151" s="312"/>
      <c r="G151" s="313"/>
      <c r="H151" s="286"/>
      <c r="I151" s="287">
        <v>0</v>
      </c>
    </row>
    <row r="152" spans="1:9" ht="12.75" customHeight="1">
      <c r="A152" s="281"/>
      <c r="B152" s="281"/>
      <c r="C152" s="281"/>
      <c r="D152" s="281"/>
      <c r="E152" s="281"/>
      <c r="F152" s="281"/>
      <c r="G152" s="281"/>
      <c r="I152" s="314"/>
    </row>
    <row r="153" spans="1:9" ht="12.75" customHeight="1">
      <c r="A153" s="956" t="s">
        <v>465</v>
      </c>
      <c r="B153" s="957" t="s">
        <v>391</v>
      </c>
      <c r="C153" s="958"/>
      <c r="D153" s="957" t="s">
        <v>7</v>
      </c>
      <c r="E153" s="958"/>
      <c r="F153" s="961" t="s">
        <v>392</v>
      </c>
      <c r="G153" s="961"/>
      <c r="H153" s="961"/>
      <c r="I153" s="961"/>
    </row>
    <row r="154" spans="1:9" ht="26.25" customHeight="1">
      <c r="A154" s="948"/>
      <c r="B154" s="959"/>
      <c r="C154" s="960"/>
      <c r="D154" s="959"/>
      <c r="E154" s="960"/>
      <c r="F154" s="962" t="str">
        <f>F10</f>
        <v>Até o Bimestre / 2020</v>
      </c>
      <c r="G154" s="956"/>
      <c r="H154" s="962" t="str">
        <f>H10</f>
        <v>Até o Bimestre / 2019</v>
      </c>
      <c r="I154" s="953"/>
    </row>
    <row r="155" spans="1:9" ht="12.75" customHeight="1">
      <c r="A155" s="295" t="s">
        <v>19</v>
      </c>
      <c r="B155" s="315"/>
      <c r="C155" s="316">
        <v>1262000</v>
      </c>
      <c r="D155" s="315"/>
      <c r="E155" s="316">
        <v>1262000</v>
      </c>
      <c r="F155" s="315"/>
      <c r="G155" s="316">
        <v>1782021.5599999998</v>
      </c>
      <c r="H155" s="315"/>
      <c r="I155" s="317">
        <v>2654168.09</v>
      </c>
    </row>
    <row r="156" spans="1:9" ht="12.75" customHeight="1">
      <c r="A156" s="318" t="s">
        <v>466</v>
      </c>
      <c r="B156" s="315"/>
      <c r="C156" s="316">
        <v>32043000</v>
      </c>
      <c r="D156" s="315"/>
      <c r="E156" s="316">
        <v>32043000</v>
      </c>
      <c r="F156" s="315"/>
      <c r="G156" s="316">
        <v>12372952.370000001</v>
      </c>
      <c r="H156" s="315"/>
      <c r="I156" s="317">
        <v>3795184.22</v>
      </c>
    </row>
    <row r="157" spans="1:9" ht="12.75" customHeight="1">
      <c r="A157" s="305" t="s">
        <v>467</v>
      </c>
      <c r="B157" s="319"/>
      <c r="C157" s="320">
        <v>33305000</v>
      </c>
      <c r="D157" s="319"/>
      <c r="E157" s="320">
        <v>33305000</v>
      </c>
      <c r="F157" s="319"/>
      <c r="G157" s="320">
        <v>14154973.930000002</v>
      </c>
      <c r="H157" s="319"/>
      <c r="I157" s="321">
        <v>6449352.3100000005</v>
      </c>
    </row>
    <row r="158" spans="1:9" ht="12.75" customHeight="1">
      <c r="A158" s="281"/>
      <c r="B158" s="281"/>
      <c r="C158" s="281"/>
      <c r="D158" s="281"/>
      <c r="E158" s="281"/>
      <c r="F158" s="281"/>
      <c r="G158" s="281"/>
      <c r="I158" s="314"/>
    </row>
    <row r="159" spans="1:9" ht="12.75" customHeight="1">
      <c r="A159" s="947" t="s">
        <v>468</v>
      </c>
      <c r="B159" s="949" t="s">
        <v>417</v>
      </c>
      <c r="C159" s="949"/>
      <c r="D159" s="949"/>
      <c r="E159" s="949"/>
      <c r="F159" s="949"/>
      <c r="G159" s="949"/>
      <c r="H159" s="949"/>
      <c r="I159" s="950"/>
    </row>
    <row r="160" spans="1:9" ht="27" customHeight="1">
      <c r="A160" s="948"/>
      <c r="B160" s="949" t="s">
        <v>418</v>
      </c>
      <c r="C160" s="949" t="s">
        <v>419</v>
      </c>
      <c r="D160" s="949" t="s">
        <v>420</v>
      </c>
      <c r="E160" s="949"/>
      <c r="F160" s="949" t="s">
        <v>421</v>
      </c>
      <c r="G160" s="949"/>
      <c r="H160" s="949" t="s">
        <v>422</v>
      </c>
      <c r="I160" s="950"/>
    </row>
    <row r="161" spans="1:9" ht="27.75" customHeight="1">
      <c r="A161" s="948"/>
      <c r="B161" s="951"/>
      <c r="C161" s="951"/>
      <c r="D161" s="250" t="str">
        <f>D133</f>
        <v>Até o Bimestre / 2020</v>
      </c>
      <c r="E161" s="250" t="str">
        <f t="shared" ref="E161:I161" si="1">E133</f>
        <v>Até o Bimestre / 2019</v>
      </c>
      <c r="F161" s="250" t="str">
        <f t="shared" si="1"/>
        <v>Até o Bimestre / 2020</v>
      </c>
      <c r="G161" s="250" t="str">
        <f t="shared" si="1"/>
        <v>Até o Bimestre / 2019</v>
      </c>
      <c r="H161" s="250" t="str">
        <f t="shared" si="1"/>
        <v>Em  2020</v>
      </c>
      <c r="I161" s="251" t="str">
        <f t="shared" si="1"/>
        <v>Em  2019</v>
      </c>
    </row>
    <row r="162" spans="1:9" ht="12.75" customHeight="1">
      <c r="A162" s="295" t="s">
        <v>469</v>
      </c>
      <c r="B162" s="322">
        <v>31952000</v>
      </c>
      <c r="C162" s="322">
        <v>31952000</v>
      </c>
      <c r="D162" s="322">
        <v>12792261.760000002</v>
      </c>
      <c r="E162" s="322">
        <v>15133111.629999999</v>
      </c>
      <c r="F162" s="322">
        <v>12116807.800000001</v>
      </c>
      <c r="G162" s="322">
        <v>13928312.810000001</v>
      </c>
      <c r="H162" s="322">
        <v>675453.96000000089</v>
      </c>
      <c r="I162" s="323">
        <v>1204798.8199999984</v>
      </c>
    </row>
    <row r="163" spans="1:9" ht="12.75" customHeight="1">
      <c r="A163" s="324" t="s">
        <v>470</v>
      </c>
      <c r="B163" s="325">
        <v>1353000</v>
      </c>
      <c r="C163" s="325">
        <v>1353000</v>
      </c>
      <c r="D163" s="258">
        <v>523210.81000000006</v>
      </c>
      <c r="E163" s="288">
        <v>821345.44000000006</v>
      </c>
      <c r="F163" s="258">
        <v>523210.81000000006</v>
      </c>
      <c r="G163" s="288">
        <v>562913.44000000006</v>
      </c>
      <c r="H163" s="325">
        <v>0</v>
      </c>
      <c r="I163" s="326">
        <v>258432</v>
      </c>
    </row>
    <row r="164" spans="1:9" ht="12.75" customHeight="1">
      <c r="A164" s="305" t="s">
        <v>471</v>
      </c>
      <c r="B164" s="306">
        <v>33305000</v>
      </c>
      <c r="C164" s="306">
        <v>33305000</v>
      </c>
      <c r="D164" s="306">
        <v>13315472.570000002</v>
      </c>
      <c r="E164" s="306">
        <v>15954457.069999998</v>
      </c>
      <c r="F164" s="306">
        <v>12640018.610000001</v>
      </c>
      <c r="G164" s="306">
        <v>14491226.25</v>
      </c>
      <c r="H164" s="306">
        <v>675453.96000000089</v>
      </c>
      <c r="I164" s="307">
        <v>1463230.8199999984</v>
      </c>
    </row>
    <row r="165" spans="1:9" ht="12.75" customHeight="1">
      <c r="A165" s="305" t="s">
        <v>472</v>
      </c>
      <c r="B165" s="306">
        <v>0</v>
      </c>
      <c r="C165" s="306">
        <v>0</v>
      </c>
      <c r="D165" s="306">
        <v>839501.3599999994</v>
      </c>
      <c r="E165" s="306">
        <v>-9505104.7599999979</v>
      </c>
      <c r="F165" s="306">
        <v>1514955.3200000003</v>
      </c>
      <c r="G165" s="306">
        <v>-8041873.9399999995</v>
      </c>
      <c r="H165" s="306">
        <v>0</v>
      </c>
      <c r="I165" s="307">
        <v>0</v>
      </c>
    </row>
    <row r="166" spans="1:9">
      <c r="A166" s="225" t="s">
        <v>133</v>
      </c>
    </row>
    <row r="167" spans="1:9">
      <c r="A167" s="225" t="s">
        <v>342</v>
      </c>
    </row>
    <row r="168" spans="1:9" ht="26.25" customHeight="1">
      <c r="A168" s="946" t="s">
        <v>473</v>
      </c>
      <c r="B168" s="946"/>
      <c r="C168" s="946"/>
      <c r="D168" s="946"/>
      <c r="E168" s="946"/>
      <c r="F168" s="946"/>
      <c r="G168" s="946"/>
      <c r="H168" s="946"/>
      <c r="I168" s="946"/>
    </row>
    <row r="169" spans="1:9">
      <c r="A169" s="225" t="s">
        <v>474</v>
      </c>
    </row>
    <row r="170" spans="1:9">
      <c r="A170" s="225" t="s">
        <v>475</v>
      </c>
    </row>
    <row r="175" spans="1:9">
      <c r="A175" s="225" t="s">
        <v>1130</v>
      </c>
    </row>
    <row r="176" spans="1:9">
      <c r="A176" s="225" t="s">
        <v>1131</v>
      </c>
    </row>
    <row r="177" spans="1:1">
      <c r="A177" s="225" t="s">
        <v>1132</v>
      </c>
    </row>
    <row r="178" spans="1:1">
      <c r="A178" s="225" t="s">
        <v>1133</v>
      </c>
    </row>
  </sheetData>
  <mergeCells count="56">
    <mergeCell ref="A8:I8"/>
    <mergeCell ref="A1:I1"/>
    <mergeCell ref="A2:I2"/>
    <mergeCell ref="A3:I3"/>
    <mergeCell ref="A4:I4"/>
    <mergeCell ref="A5:I5"/>
    <mergeCell ref="A9:A10"/>
    <mergeCell ref="B9:C10"/>
    <mergeCell ref="D9:E10"/>
    <mergeCell ref="F9:I9"/>
    <mergeCell ref="F10:G10"/>
    <mergeCell ref="H10:I10"/>
    <mergeCell ref="A85:G86"/>
    <mergeCell ref="H85:I85"/>
    <mergeCell ref="A49:A51"/>
    <mergeCell ref="B49:I49"/>
    <mergeCell ref="B50:B51"/>
    <mergeCell ref="C50:C51"/>
    <mergeCell ref="D50:E50"/>
    <mergeCell ref="F50:G50"/>
    <mergeCell ref="H50:I50"/>
    <mergeCell ref="A72:G72"/>
    <mergeCell ref="H72:I72"/>
    <mergeCell ref="H75:I75"/>
    <mergeCell ref="A78:G78"/>
    <mergeCell ref="H78:I78"/>
    <mergeCell ref="A93:I93"/>
    <mergeCell ref="A94:A95"/>
    <mergeCell ref="B94:C95"/>
    <mergeCell ref="D94:E95"/>
    <mergeCell ref="F94:I94"/>
    <mergeCell ref="F95:G95"/>
    <mergeCell ref="H95:I95"/>
    <mergeCell ref="A131:A133"/>
    <mergeCell ref="B131:I131"/>
    <mergeCell ref="B132:B133"/>
    <mergeCell ref="C132:C133"/>
    <mergeCell ref="D132:E132"/>
    <mergeCell ref="F132:G132"/>
    <mergeCell ref="H132:I132"/>
    <mergeCell ref="A148:G148"/>
    <mergeCell ref="H148:I148"/>
    <mergeCell ref="A153:A154"/>
    <mergeCell ref="B153:C154"/>
    <mergeCell ref="D153:E154"/>
    <mergeCell ref="F153:I153"/>
    <mergeCell ref="F154:G154"/>
    <mergeCell ref="H154:I154"/>
    <mergeCell ref="A168:I168"/>
    <mergeCell ref="A159:A161"/>
    <mergeCell ref="B159:I159"/>
    <mergeCell ref="B160:B161"/>
    <mergeCell ref="C160:C161"/>
    <mergeCell ref="D160:E160"/>
    <mergeCell ref="F160:G160"/>
    <mergeCell ref="H160:I16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F9334-9027-4976-847B-8BB5ACDDF25F}">
  <dimension ref="A1:I151"/>
  <sheetViews>
    <sheetView workbookViewId="0">
      <selection activeCell="C111" sqref="C111:H112"/>
    </sheetView>
  </sheetViews>
  <sheetFormatPr defaultRowHeight="11.25"/>
  <cols>
    <col min="1" max="1" width="61.5703125" style="2" customWidth="1"/>
    <col min="2" max="6" width="15.7109375" style="2" customWidth="1"/>
    <col min="7" max="7" width="16.5703125" style="2" customWidth="1"/>
    <col min="8" max="8" width="15.7109375" style="2" customWidth="1"/>
    <col min="9" max="9" width="19.7109375" style="28" customWidth="1"/>
    <col min="10" max="16384" width="9.140625" style="2"/>
  </cols>
  <sheetData>
    <row r="1" spans="1:9">
      <c r="A1" s="914" t="s">
        <v>0</v>
      </c>
      <c r="B1" s="914"/>
      <c r="C1" s="914"/>
      <c r="D1" s="914"/>
      <c r="E1" s="914"/>
      <c r="F1" s="914"/>
      <c r="G1" s="914"/>
      <c r="H1" s="914"/>
    </row>
    <row r="2" spans="1:9">
      <c r="A2" s="915" t="s">
        <v>1</v>
      </c>
      <c r="B2" s="915"/>
      <c r="C2" s="915"/>
      <c r="D2" s="915"/>
      <c r="E2" s="915"/>
      <c r="F2" s="915"/>
      <c r="G2" s="915"/>
      <c r="H2" s="915"/>
    </row>
    <row r="3" spans="1:9">
      <c r="A3" s="914" t="s">
        <v>476</v>
      </c>
      <c r="B3" s="914"/>
      <c r="C3" s="914"/>
      <c r="D3" s="914"/>
      <c r="E3" s="914"/>
      <c r="F3" s="914"/>
      <c r="G3" s="914"/>
      <c r="H3" s="914"/>
    </row>
    <row r="4" spans="1:9">
      <c r="A4" s="915" t="s">
        <v>477</v>
      </c>
      <c r="B4" s="915"/>
      <c r="C4" s="915"/>
      <c r="D4" s="915"/>
      <c r="E4" s="915"/>
      <c r="F4" s="915"/>
      <c r="G4" s="915"/>
      <c r="H4" s="915"/>
      <c r="I4" s="2"/>
    </row>
    <row r="5" spans="1:9">
      <c r="A5" s="915" t="s">
        <v>1129</v>
      </c>
      <c r="B5" s="915"/>
      <c r="C5" s="915"/>
      <c r="D5" s="915"/>
      <c r="E5" s="915"/>
      <c r="F5" s="915"/>
      <c r="G5" s="915"/>
      <c r="H5" s="915"/>
      <c r="I5" s="2"/>
    </row>
    <row r="6" spans="1:9">
      <c r="A6" s="9"/>
      <c r="B6" s="9"/>
      <c r="C6" s="327"/>
      <c r="D6" s="9"/>
      <c r="E6" s="9"/>
      <c r="F6" s="9"/>
      <c r="G6" s="9"/>
      <c r="H6" s="9"/>
      <c r="I6" s="2"/>
    </row>
    <row r="7" spans="1:9" ht="19.5" customHeight="1">
      <c r="A7" s="2" t="s">
        <v>478</v>
      </c>
      <c r="C7" s="64"/>
      <c r="E7" s="64"/>
      <c r="H7" s="5">
        <v>1</v>
      </c>
      <c r="I7" s="2"/>
    </row>
    <row r="8" spans="1:9" ht="19.5" customHeight="1">
      <c r="A8" s="1023" t="s">
        <v>479</v>
      </c>
      <c r="B8" s="1023"/>
      <c r="C8" s="1023"/>
      <c r="D8" s="1023"/>
      <c r="E8" s="1023"/>
      <c r="F8" s="1023"/>
      <c r="G8" s="1023"/>
      <c r="H8" s="1023"/>
      <c r="I8" s="2"/>
    </row>
    <row r="9" spans="1:9" ht="30.75" customHeight="1">
      <c r="A9" s="1012" t="s">
        <v>480</v>
      </c>
      <c r="B9" s="328"/>
      <c r="C9" s="1013" t="s">
        <v>481</v>
      </c>
      <c r="D9" s="1014"/>
      <c r="E9" s="1015"/>
      <c r="F9" s="909" t="s">
        <v>1135</v>
      </c>
      <c r="G9" s="929"/>
      <c r="H9" s="929"/>
      <c r="I9" s="2"/>
    </row>
    <row r="10" spans="1:9" ht="25.5" customHeight="1">
      <c r="A10" s="1012"/>
      <c r="B10" s="330"/>
      <c r="C10" s="1016"/>
      <c r="D10" s="1017"/>
      <c r="E10" s="1018"/>
      <c r="F10" s="1019" t="s">
        <v>8</v>
      </c>
      <c r="G10" s="1020"/>
      <c r="H10" s="1020"/>
      <c r="I10" s="2"/>
    </row>
    <row r="11" spans="1:9">
      <c r="A11" s="10" t="s">
        <v>482</v>
      </c>
      <c r="C11" s="331"/>
      <c r="E11" s="332">
        <v>8568646097.4500008</v>
      </c>
      <c r="H11" s="61">
        <v>8220350272.3600006</v>
      </c>
      <c r="I11" s="2"/>
    </row>
    <row r="12" spans="1:9">
      <c r="A12" s="207" t="s">
        <v>483</v>
      </c>
      <c r="C12" s="333"/>
      <c r="E12" s="334">
        <v>3151003000</v>
      </c>
      <c r="H12" s="61">
        <v>3165743714.0999999</v>
      </c>
      <c r="I12" s="2"/>
    </row>
    <row r="13" spans="1:9">
      <c r="A13" s="335" t="s">
        <v>92</v>
      </c>
      <c r="C13" s="333"/>
      <c r="E13" s="336">
        <v>890500000</v>
      </c>
      <c r="H13" s="28">
        <v>886412774.03999972</v>
      </c>
      <c r="I13" s="2"/>
    </row>
    <row r="14" spans="1:9">
      <c r="A14" s="335" t="s">
        <v>94</v>
      </c>
      <c r="C14" s="333"/>
      <c r="E14" s="336">
        <v>1351400000</v>
      </c>
      <c r="H14" s="28">
        <v>1298144586.7399998</v>
      </c>
      <c r="I14" s="2"/>
    </row>
    <row r="15" spans="1:9">
      <c r="A15" s="335" t="s">
        <v>93</v>
      </c>
      <c r="C15" s="333"/>
      <c r="E15" s="336">
        <v>311513000</v>
      </c>
      <c r="H15" s="28">
        <v>366031760.98000002</v>
      </c>
      <c r="I15" s="2"/>
    </row>
    <row r="16" spans="1:9">
      <c r="A16" s="335" t="s">
        <v>357</v>
      </c>
      <c r="C16" s="333"/>
      <c r="E16" s="336">
        <v>381000000</v>
      </c>
      <c r="H16" s="28">
        <v>410148591.88</v>
      </c>
      <c r="I16" s="2"/>
    </row>
    <row r="17" spans="1:9">
      <c r="A17" s="335" t="s">
        <v>484</v>
      </c>
      <c r="C17" s="333"/>
      <c r="E17" s="336">
        <v>216590000</v>
      </c>
      <c r="H17" s="28">
        <v>205006000.46000001</v>
      </c>
      <c r="I17" s="2"/>
    </row>
    <row r="18" spans="1:9">
      <c r="A18" s="207" t="s">
        <v>359</v>
      </c>
      <c r="C18" s="333"/>
      <c r="E18" s="334">
        <v>384259000</v>
      </c>
      <c r="H18" s="61">
        <v>394344905.88000005</v>
      </c>
      <c r="I18" s="2"/>
    </row>
    <row r="19" spans="1:9">
      <c r="A19" s="207" t="s">
        <v>360</v>
      </c>
      <c r="C19" s="333"/>
      <c r="E19" s="334">
        <v>378455869.91999996</v>
      </c>
      <c r="H19" s="61">
        <v>396350557.69999999</v>
      </c>
      <c r="I19" s="2"/>
    </row>
    <row r="20" spans="1:9">
      <c r="A20" s="337" t="s">
        <v>485</v>
      </c>
      <c r="C20" s="333"/>
      <c r="E20" s="336">
        <v>299036869.92000002</v>
      </c>
      <c r="H20" s="28">
        <v>325792711.71000004</v>
      </c>
      <c r="I20" s="2"/>
    </row>
    <row r="21" spans="1:9">
      <c r="A21" s="337" t="s">
        <v>40</v>
      </c>
      <c r="C21" s="333"/>
      <c r="E21" s="336">
        <v>79418999.99999994</v>
      </c>
      <c r="H21" s="28">
        <v>70557845.98999995</v>
      </c>
      <c r="I21" s="2"/>
    </row>
    <row r="22" spans="1:9">
      <c r="A22" s="207" t="s">
        <v>45</v>
      </c>
      <c r="C22" s="333"/>
      <c r="E22" s="334">
        <v>3619942095.3399997</v>
      </c>
      <c r="H22" s="61">
        <v>3623907380.0400004</v>
      </c>
      <c r="I22" s="2"/>
    </row>
    <row r="23" spans="1:9">
      <c r="A23" s="335" t="s">
        <v>486</v>
      </c>
      <c r="C23" s="333"/>
      <c r="E23" s="336">
        <v>292000000</v>
      </c>
      <c r="H23" s="28">
        <v>268351177.03</v>
      </c>
      <c r="I23" s="2"/>
    </row>
    <row r="24" spans="1:9">
      <c r="A24" s="335" t="s">
        <v>487</v>
      </c>
      <c r="C24" s="333"/>
      <c r="E24" s="336">
        <v>629600000</v>
      </c>
      <c r="H24" s="28">
        <v>607390991.77999997</v>
      </c>
      <c r="I24" s="2"/>
    </row>
    <row r="25" spans="1:9">
      <c r="A25" s="335" t="s">
        <v>488</v>
      </c>
      <c r="C25" s="333"/>
      <c r="E25" s="336">
        <v>400000000</v>
      </c>
      <c r="H25" s="28">
        <v>408301251.03999996</v>
      </c>
      <c r="I25" s="2"/>
    </row>
    <row r="26" spans="1:9">
      <c r="A26" s="335" t="s">
        <v>489</v>
      </c>
      <c r="C26" s="333"/>
      <c r="E26" s="336">
        <v>125000</v>
      </c>
      <c r="H26" s="28">
        <v>73259.56</v>
      </c>
      <c r="I26" s="2"/>
    </row>
    <row r="27" spans="1:9">
      <c r="A27" s="335" t="s">
        <v>490</v>
      </c>
      <c r="C27" s="333"/>
      <c r="E27" s="336">
        <v>0</v>
      </c>
      <c r="H27" s="28">
        <v>0</v>
      </c>
      <c r="I27" s="2"/>
    </row>
    <row r="28" spans="1:9">
      <c r="A28" s="335" t="s">
        <v>491</v>
      </c>
      <c r="C28" s="333"/>
      <c r="E28" s="336">
        <v>10400000</v>
      </c>
      <c r="H28" s="28">
        <v>9942674.6199999992</v>
      </c>
      <c r="I28" s="2"/>
    </row>
    <row r="29" spans="1:9">
      <c r="A29" s="335" t="s">
        <v>492</v>
      </c>
      <c r="C29" s="333"/>
      <c r="E29" s="336">
        <v>621000000</v>
      </c>
      <c r="H29" s="28">
        <v>571178342.94000006</v>
      </c>
      <c r="I29" s="2"/>
    </row>
    <row r="30" spans="1:9">
      <c r="A30" s="335" t="s">
        <v>493</v>
      </c>
      <c r="C30" s="333"/>
      <c r="E30" s="336">
        <v>1666817095.3399997</v>
      </c>
      <c r="H30" s="28">
        <v>1758669683.0700006</v>
      </c>
      <c r="I30" s="2"/>
    </row>
    <row r="31" spans="1:9">
      <c r="A31" s="207" t="s">
        <v>64</v>
      </c>
      <c r="C31" s="333"/>
      <c r="E31" s="334">
        <v>1034986132.1900001</v>
      </c>
      <c r="H31" s="61">
        <v>640003714.63999999</v>
      </c>
      <c r="I31" s="2"/>
    </row>
    <row r="32" spans="1:9">
      <c r="A32" s="337" t="s">
        <v>494</v>
      </c>
      <c r="B32" s="158"/>
      <c r="C32" s="338"/>
      <c r="D32" s="158"/>
      <c r="E32" s="339">
        <v>0</v>
      </c>
      <c r="F32" s="158"/>
      <c r="G32" s="158"/>
      <c r="H32" s="159">
        <v>0</v>
      </c>
      <c r="I32" s="2"/>
    </row>
    <row r="33" spans="1:9">
      <c r="A33" s="335" t="s">
        <v>495</v>
      </c>
      <c r="C33" s="333"/>
      <c r="E33" s="336">
        <v>1034986132.1900001</v>
      </c>
      <c r="H33" s="28">
        <v>640003714.63999999</v>
      </c>
      <c r="I33" s="2"/>
    </row>
    <row r="34" spans="1:9">
      <c r="A34" s="31"/>
      <c r="C34" s="333"/>
      <c r="E34" s="336">
        <v>0</v>
      </c>
      <c r="H34" s="28">
        <v>0</v>
      </c>
      <c r="I34" s="2"/>
    </row>
    <row r="35" spans="1:9">
      <c r="A35" s="31" t="s">
        <v>496</v>
      </c>
      <c r="C35" s="333"/>
      <c r="E35" s="334">
        <v>8269609227.5300007</v>
      </c>
      <c r="G35" s="31"/>
      <c r="H35" s="61">
        <v>7894557560.6500006</v>
      </c>
      <c r="I35" s="2"/>
    </row>
    <row r="36" spans="1:9">
      <c r="A36" s="31"/>
      <c r="C36" s="333"/>
      <c r="E36" s="336">
        <v>0</v>
      </c>
      <c r="H36" s="28">
        <v>0</v>
      </c>
      <c r="I36" s="2"/>
    </row>
    <row r="37" spans="1:9">
      <c r="A37" s="36" t="s">
        <v>497</v>
      </c>
      <c r="C37" s="333"/>
      <c r="E37" s="334">
        <v>679529811.17000008</v>
      </c>
      <c r="H37" s="61">
        <v>252879711.42999998</v>
      </c>
      <c r="I37" s="2"/>
    </row>
    <row r="38" spans="1:9">
      <c r="A38" s="209" t="s">
        <v>498</v>
      </c>
      <c r="C38" s="333"/>
      <c r="E38" s="336">
        <v>278818386.24000001</v>
      </c>
      <c r="H38" s="28">
        <v>144981889.29000002</v>
      </c>
      <c r="I38" s="2"/>
    </row>
    <row r="39" spans="1:9">
      <c r="A39" s="209" t="s">
        <v>499</v>
      </c>
      <c r="C39" s="333"/>
      <c r="E39" s="336">
        <v>0</v>
      </c>
      <c r="H39" s="28">
        <v>0</v>
      </c>
      <c r="I39" s="2"/>
    </row>
    <row r="40" spans="1:9">
      <c r="A40" s="209" t="s">
        <v>69</v>
      </c>
      <c r="C40" s="333"/>
      <c r="E40" s="336">
        <v>0</v>
      </c>
      <c r="H40" s="28">
        <v>10540986.17</v>
      </c>
      <c r="I40" s="2"/>
    </row>
    <row r="41" spans="1:9">
      <c r="A41" s="340" t="s">
        <v>500</v>
      </c>
      <c r="B41" s="158"/>
      <c r="C41" s="338"/>
      <c r="D41" s="158"/>
      <c r="E41" s="339">
        <v>0</v>
      </c>
      <c r="F41" s="158"/>
      <c r="G41" s="158"/>
      <c r="H41" s="159">
        <v>0</v>
      </c>
      <c r="I41" s="2"/>
    </row>
    <row r="42" spans="1:9">
      <c r="A42" s="340" t="s">
        <v>501</v>
      </c>
      <c r="B42" s="158"/>
      <c r="C42" s="338"/>
      <c r="D42" s="158"/>
      <c r="E42" s="339">
        <v>0</v>
      </c>
      <c r="F42" s="158"/>
      <c r="G42" s="158"/>
      <c r="H42" s="159">
        <v>0</v>
      </c>
      <c r="I42" s="2"/>
    </row>
    <row r="43" spans="1:9">
      <c r="A43" s="340" t="s">
        <v>502</v>
      </c>
      <c r="B43" s="158"/>
      <c r="C43" s="338"/>
      <c r="D43" s="158"/>
      <c r="E43" s="339">
        <v>0</v>
      </c>
      <c r="F43" s="158"/>
      <c r="G43" s="158"/>
      <c r="H43" s="159">
        <v>10540986.17</v>
      </c>
      <c r="I43" s="2"/>
    </row>
    <row r="44" spans="1:9">
      <c r="A44" s="207" t="s">
        <v>74</v>
      </c>
      <c r="C44" s="333"/>
      <c r="E44" s="334">
        <v>368711424.93000001</v>
      </c>
      <c r="H44" s="61">
        <v>78796230.24999997</v>
      </c>
      <c r="I44" s="2"/>
    </row>
    <row r="45" spans="1:9">
      <c r="A45" s="335" t="s">
        <v>503</v>
      </c>
      <c r="C45" s="333"/>
      <c r="E45" s="336">
        <v>216592962.22</v>
      </c>
      <c r="H45" s="28">
        <v>41185391.819999993</v>
      </c>
      <c r="I45" s="2"/>
    </row>
    <row r="46" spans="1:9">
      <c r="A46" s="335" t="s">
        <v>504</v>
      </c>
      <c r="C46" s="333"/>
      <c r="E46" s="336">
        <v>152118462.71000001</v>
      </c>
      <c r="H46" s="28">
        <v>37610838.429999977</v>
      </c>
      <c r="I46" s="2"/>
    </row>
    <row r="47" spans="1:9" s="31" customFormat="1">
      <c r="A47" s="207" t="s">
        <v>505</v>
      </c>
      <c r="C47" s="341"/>
      <c r="E47" s="334">
        <v>32000000</v>
      </c>
      <c r="H47" s="61">
        <v>18560605.719999999</v>
      </c>
    </row>
    <row r="48" spans="1:9">
      <c r="A48" s="337" t="s">
        <v>506</v>
      </c>
      <c r="B48" s="158"/>
      <c r="C48" s="338"/>
      <c r="D48" s="158"/>
      <c r="E48" s="339">
        <v>0</v>
      </c>
      <c r="F48" s="158"/>
      <c r="G48" s="158"/>
      <c r="H48" s="159">
        <v>0</v>
      </c>
      <c r="I48" s="2"/>
    </row>
    <row r="49" spans="1:9">
      <c r="A49" s="337" t="s">
        <v>507</v>
      </c>
      <c r="B49" s="158"/>
      <c r="C49" s="338"/>
      <c r="D49" s="158"/>
      <c r="E49" s="339">
        <v>32000000</v>
      </c>
      <c r="F49" s="158"/>
      <c r="G49" s="158"/>
      <c r="H49" s="159">
        <v>18560605.719999999</v>
      </c>
      <c r="I49" s="2"/>
    </row>
    <row r="50" spans="1:9">
      <c r="A50" s="209"/>
      <c r="C50" s="333"/>
      <c r="E50" s="336">
        <v>0</v>
      </c>
      <c r="H50" s="28">
        <v>0</v>
      </c>
      <c r="I50" s="2"/>
    </row>
    <row r="51" spans="1:9">
      <c r="A51" s="342" t="s">
        <v>508</v>
      </c>
      <c r="B51" s="343"/>
      <c r="C51" s="344"/>
      <c r="D51" s="345"/>
      <c r="E51" s="346">
        <v>400711424.93000007</v>
      </c>
      <c r="F51" s="345"/>
      <c r="G51" s="345"/>
      <c r="H51" s="347">
        <v>107897822.13999996</v>
      </c>
      <c r="I51" s="2"/>
    </row>
    <row r="52" spans="1:9">
      <c r="A52" s="348"/>
      <c r="E52" s="61"/>
      <c r="H52" s="61"/>
      <c r="I52" s="2"/>
    </row>
    <row r="53" spans="1:9" ht="25.5" customHeight="1">
      <c r="A53" s="349" t="s">
        <v>509</v>
      </c>
      <c r="B53" s="350"/>
      <c r="C53" s="351"/>
      <c r="D53" s="350"/>
      <c r="E53" s="352">
        <f>E35+E51</f>
        <v>8670320652.460001</v>
      </c>
      <c r="F53" s="351"/>
      <c r="G53" s="350"/>
      <c r="H53" s="353">
        <f>H35+H51</f>
        <v>8002455382.7900009</v>
      </c>
      <c r="I53" s="2"/>
    </row>
    <row r="54" spans="1:9" s="355" customFormat="1" ht="9" customHeight="1">
      <c r="A54" s="354"/>
      <c r="C54" s="356"/>
      <c r="E54" s="357"/>
      <c r="F54" s="358"/>
      <c r="G54" s="357"/>
      <c r="H54" s="358"/>
    </row>
    <row r="55" spans="1:9" ht="21" customHeight="1">
      <c r="A55" s="923" t="s">
        <v>510</v>
      </c>
      <c r="B55" s="1021" t="s">
        <v>100</v>
      </c>
      <c r="C55" s="1022" t="str">
        <f>F9</f>
        <v>Até o Bimestre / 2020</v>
      </c>
      <c r="D55" s="1009"/>
      <c r="E55" s="1009"/>
      <c r="F55" s="1009"/>
      <c r="G55" s="1009"/>
      <c r="H55" s="1009"/>
      <c r="I55" s="2"/>
    </row>
    <row r="56" spans="1:9" ht="21" customHeight="1">
      <c r="A56" s="923"/>
      <c r="B56" s="1021"/>
      <c r="C56" s="1007" t="s">
        <v>101</v>
      </c>
      <c r="D56" s="1007" t="s">
        <v>103</v>
      </c>
      <c r="E56" s="1007" t="s">
        <v>511</v>
      </c>
      <c r="F56" s="1007" t="s">
        <v>512</v>
      </c>
      <c r="G56" s="1009" t="s">
        <v>513</v>
      </c>
      <c r="H56" s="1009"/>
      <c r="I56" s="2"/>
    </row>
    <row r="57" spans="1:9" ht="27.75" customHeight="1">
      <c r="A57" s="923"/>
      <c r="B57" s="1021"/>
      <c r="C57" s="1008"/>
      <c r="D57" s="1008"/>
      <c r="E57" s="1008"/>
      <c r="F57" s="1008"/>
      <c r="G57" s="359" t="s">
        <v>514</v>
      </c>
      <c r="H57" s="360" t="s">
        <v>515</v>
      </c>
      <c r="I57" s="2"/>
    </row>
    <row r="58" spans="1:9">
      <c r="A58" s="11" t="s">
        <v>516</v>
      </c>
      <c r="B58" s="205">
        <v>8973935143.2200012</v>
      </c>
      <c r="C58" s="205">
        <v>7624666697.8299999</v>
      </c>
      <c r="D58" s="205">
        <v>7201283458.7900009</v>
      </c>
      <c r="E58" s="205">
        <v>7171332798.9599972</v>
      </c>
      <c r="F58" s="205">
        <v>17187137.510000005</v>
      </c>
      <c r="G58" s="205">
        <v>177840665.02999973</v>
      </c>
      <c r="H58" s="206">
        <v>177820389.29999974</v>
      </c>
      <c r="I58" s="2"/>
    </row>
    <row r="59" spans="1:9">
      <c r="A59" s="30" t="s">
        <v>118</v>
      </c>
      <c r="B59" s="134">
        <v>4257130789.900002</v>
      </c>
      <c r="C59" s="134">
        <v>3872911199.6500001</v>
      </c>
      <c r="D59" s="134">
        <v>3870188416.1700001</v>
      </c>
      <c r="E59" s="134">
        <v>3867470023.4299998</v>
      </c>
      <c r="F59" s="134">
        <v>2654625.4299999997</v>
      </c>
      <c r="G59" s="134">
        <v>5343047.34</v>
      </c>
      <c r="H59" s="137">
        <v>5343047.34</v>
      </c>
      <c r="I59" s="2"/>
    </row>
    <row r="60" spans="1:9">
      <c r="A60" s="30" t="s">
        <v>517</v>
      </c>
      <c r="B60" s="134">
        <v>38122024.119999997</v>
      </c>
      <c r="C60" s="134">
        <v>25680648.030000001</v>
      </c>
      <c r="D60" s="134">
        <v>25680648.030000001</v>
      </c>
      <c r="E60" s="134">
        <v>25231785.920000002</v>
      </c>
      <c r="F60" s="134">
        <v>512066.6</v>
      </c>
      <c r="G60" s="134">
        <v>0</v>
      </c>
      <c r="H60" s="137">
        <v>0</v>
      </c>
      <c r="I60" s="2"/>
    </row>
    <row r="61" spans="1:9">
      <c r="A61" s="30" t="s">
        <v>120</v>
      </c>
      <c r="B61" s="134">
        <v>4678682329.1999979</v>
      </c>
      <c r="C61" s="134">
        <v>3726074850.1500001</v>
      </c>
      <c r="D61" s="134">
        <v>3305414394.5900002</v>
      </c>
      <c r="E61" s="134">
        <v>3278630989.6099977</v>
      </c>
      <c r="F61" s="134">
        <v>14020445.480000006</v>
      </c>
      <c r="G61" s="134">
        <v>172497617.68999973</v>
      </c>
      <c r="H61" s="137">
        <v>172477341.95999974</v>
      </c>
      <c r="I61" s="2"/>
    </row>
    <row r="62" spans="1:9">
      <c r="A62" s="20"/>
      <c r="B62" s="134"/>
      <c r="C62" s="134"/>
      <c r="D62" s="134"/>
      <c r="E62" s="134"/>
      <c r="F62" s="134"/>
      <c r="G62" s="134"/>
      <c r="H62" s="137"/>
      <c r="I62" s="2"/>
    </row>
    <row r="63" spans="1:9">
      <c r="A63" s="361" t="s">
        <v>518</v>
      </c>
      <c r="B63" s="124">
        <f t="shared" ref="B63:H63" si="0">B58-B60</f>
        <v>8935813119.1000004</v>
      </c>
      <c r="C63" s="124">
        <f t="shared" si="0"/>
        <v>7598986049.8000002</v>
      </c>
      <c r="D63" s="124">
        <f t="shared" si="0"/>
        <v>7175602810.7600012</v>
      </c>
      <c r="E63" s="124">
        <f t="shared" si="0"/>
        <v>7146101013.0399971</v>
      </c>
      <c r="F63" s="124">
        <f t="shared" si="0"/>
        <v>16675070.910000006</v>
      </c>
      <c r="G63" s="124">
        <f t="shared" si="0"/>
        <v>177840665.02999973</v>
      </c>
      <c r="H63" s="131">
        <f t="shared" si="0"/>
        <v>177820389.29999974</v>
      </c>
      <c r="I63" s="2"/>
    </row>
    <row r="64" spans="1:9">
      <c r="A64" s="20"/>
      <c r="B64" s="134"/>
      <c r="C64" s="134"/>
      <c r="D64" s="134"/>
      <c r="E64" s="134"/>
      <c r="F64" s="134"/>
      <c r="G64" s="134"/>
      <c r="H64" s="137"/>
      <c r="I64" s="2"/>
    </row>
    <row r="65" spans="1:9">
      <c r="A65" s="15" t="s">
        <v>519</v>
      </c>
      <c r="B65" s="124">
        <v>1369481077.5800004</v>
      </c>
      <c r="C65" s="124">
        <v>706632815.13999999</v>
      </c>
      <c r="D65" s="124">
        <v>499884600.74000001</v>
      </c>
      <c r="E65" s="124">
        <v>489918965.30000246</v>
      </c>
      <c r="F65" s="124">
        <v>5377901.5099999998</v>
      </c>
      <c r="G65" s="124">
        <v>130714512.11000001</v>
      </c>
      <c r="H65" s="131">
        <v>128982578.89000002</v>
      </c>
      <c r="I65" s="2"/>
    </row>
    <row r="66" spans="1:9">
      <c r="A66" s="30" t="s">
        <v>122</v>
      </c>
      <c r="B66" s="134">
        <v>1108232672.5600004</v>
      </c>
      <c r="C66" s="134">
        <v>459605175.99000001</v>
      </c>
      <c r="D66" s="134">
        <v>252857487.49000001</v>
      </c>
      <c r="E66" s="134">
        <v>243799645.73999992</v>
      </c>
      <c r="F66" s="134">
        <v>4071223.03</v>
      </c>
      <c r="G66" s="134">
        <v>120131463.28000002</v>
      </c>
      <c r="H66" s="137">
        <v>118399530.06000002</v>
      </c>
      <c r="I66" s="2"/>
    </row>
    <row r="67" spans="1:9">
      <c r="A67" s="362" t="s">
        <v>123</v>
      </c>
      <c r="B67" s="124">
        <v>41250000</v>
      </c>
      <c r="C67" s="124">
        <v>39200000</v>
      </c>
      <c r="D67" s="124">
        <v>39200000</v>
      </c>
      <c r="E67" s="124">
        <v>39200000</v>
      </c>
      <c r="F67" s="134">
        <v>0</v>
      </c>
      <c r="G67" s="124">
        <v>3338000</v>
      </c>
      <c r="H67" s="131">
        <v>3338000</v>
      </c>
      <c r="I67" s="2"/>
    </row>
    <row r="68" spans="1:9">
      <c r="A68" s="20" t="s">
        <v>520</v>
      </c>
      <c r="B68" s="363">
        <v>0</v>
      </c>
      <c r="C68" s="363">
        <v>0</v>
      </c>
      <c r="D68" s="363">
        <v>0</v>
      </c>
      <c r="E68" s="363">
        <v>0</v>
      </c>
      <c r="F68" s="363">
        <v>0</v>
      </c>
      <c r="G68" s="363">
        <v>0</v>
      </c>
      <c r="H68" s="364">
        <v>0</v>
      </c>
      <c r="I68" s="2"/>
    </row>
    <row r="69" spans="1:9">
      <c r="A69" s="20" t="s">
        <v>521</v>
      </c>
      <c r="B69" s="363">
        <v>0</v>
      </c>
      <c r="C69" s="363">
        <v>0</v>
      </c>
      <c r="D69" s="363">
        <v>0</v>
      </c>
      <c r="E69" s="363">
        <v>0</v>
      </c>
      <c r="F69" s="363">
        <v>0</v>
      </c>
      <c r="G69" s="363">
        <v>0</v>
      </c>
      <c r="H69" s="364">
        <v>0</v>
      </c>
      <c r="I69" s="2"/>
    </row>
    <row r="70" spans="1:9">
      <c r="A70" s="20" t="s">
        <v>522</v>
      </c>
      <c r="B70" s="363">
        <v>0</v>
      </c>
      <c r="C70" s="363">
        <v>0</v>
      </c>
      <c r="D70" s="363">
        <v>0</v>
      </c>
      <c r="E70" s="363">
        <v>0</v>
      </c>
      <c r="F70" s="363">
        <v>0</v>
      </c>
      <c r="G70" s="363">
        <v>0</v>
      </c>
      <c r="H70" s="364">
        <v>0</v>
      </c>
      <c r="I70" s="2"/>
    </row>
    <row r="71" spans="1:9">
      <c r="A71" s="20" t="s">
        <v>523</v>
      </c>
      <c r="B71" s="134">
        <v>41250000</v>
      </c>
      <c r="C71" s="134">
        <v>39200000</v>
      </c>
      <c r="D71" s="134">
        <v>39200000</v>
      </c>
      <c r="E71" s="134">
        <v>39200000</v>
      </c>
      <c r="F71" s="134">
        <v>0</v>
      </c>
      <c r="G71" s="134">
        <v>3338000</v>
      </c>
      <c r="H71" s="137">
        <v>3338000</v>
      </c>
      <c r="I71" s="2"/>
    </row>
    <row r="72" spans="1:9">
      <c r="A72" s="30" t="s">
        <v>524</v>
      </c>
      <c r="B72" s="134">
        <v>219998405.02000001</v>
      </c>
      <c r="C72" s="134">
        <v>207827639.15000001</v>
      </c>
      <c r="D72" s="134">
        <v>207827113.25</v>
      </c>
      <c r="E72" s="134">
        <v>206919319.56000257</v>
      </c>
      <c r="F72" s="134">
        <v>1306678.48</v>
      </c>
      <c r="G72" s="134">
        <v>7245048.8300000001</v>
      </c>
      <c r="H72" s="137">
        <v>7245048.8300000001</v>
      </c>
      <c r="I72" s="2"/>
    </row>
    <row r="73" spans="1:9">
      <c r="A73" s="30"/>
      <c r="B73" s="134"/>
      <c r="C73" s="134"/>
      <c r="D73" s="134"/>
      <c r="E73" s="134"/>
      <c r="F73" s="134"/>
      <c r="G73" s="134"/>
      <c r="H73" s="137"/>
      <c r="I73" s="2"/>
    </row>
    <row r="74" spans="1:9">
      <c r="A74" s="361" t="s">
        <v>525</v>
      </c>
      <c r="B74" s="124">
        <f>B65-B68-B69-B72+B70</f>
        <v>1149482672.5600004</v>
      </c>
      <c r="C74" s="124">
        <f t="shared" ref="C74:H74" si="1">C65-C68-C69-C72+C70</f>
        <v>498805175.99000001</v>
      </c>
      <c r="D74" s="124">
        <f t="shared" si="1"/>
        <v>292057487.49000001</v>
      </c>
      <c r="E74" s="124">
        <f t="shared" si="1"/>
        <v>282999645.73999989</v>
      </c>
      <c r="F74" s="124">
        <f t="shared" si="1"/>
        <v>4071223.03</v>
      </c>
      <c r="G74" s="124">
        <f t="shared" si="1"/>
        <v>123469463.28000002</v>
      </c>
      <c r="H74" s="131">
        <f t="shared" si="1"/>
        <v>121737530.06000002</v>
      </c>
      <c r="I74" s="2"/>
    </row>
    <row r="75" spans="1:9">
      <c r="A75" s="30"/>
      <c r="B75" s="134"/>
      <c r="C75" s="134"/>
      <c r="D75" s="134"/>
      <c r="E75" s="134"/>
      <c r="F75" s="134"/>
      <c r="G75" s="134"/>
      <c r="H75" s="137"/>
      <c r="I75" s="2"/>
    </row>
    <row r="76" spans="1:9" ht="15" customHeight="1">
      <c r="A76" s="67" t="s">
        <v>526</v>
      </c>
      <c r="B76" s="134">
        <v>30766000</v>
      </c>
      <c r="C76" s="363"/>
      <c r="D76" s="363"/>
      <c r="E76" s="363"/>
      <c r="F76" s="134"/>
      <c r="G76" s="134"/>
      <c r="H76" s="137"/>
      <c r="I76" s="2"/>
    </row>
    <row r="77" spans="1:9" ht="15" customHeight="1">
      <c r="A77" s="343"/>
      <c r="B77" s="146"/>
      <c r="C77" s="365"/>
      <c r="D77" s="365"/>
      <c r="E77" s="365"/>
      <c r="F77" s="146"/>
      <c r="G77" s="146"/>
      <c r="H77" s="149"/>
      <c r="I77" s="2"/>
    </row>
    <row r="78" spans="1:9" ht="15" customHeight="1">
      <c r="A78" s="167" t="s">
        <v>527</v>
      </c>
      <c r="B78" s="168">
        <f t="shared" ref="B78:H78" si="2">B63+B74+B76+B77</f>
        <v>10116061791.66</v>
      </c>
      <c r="C78" s="168">
        <f t="shared" si="2"/>
        <v>8097791225.79</v>
      </c>
      <c r="D78" s="168">
        <f t="shared" si="2"/>
        <v>7467660298.250001</v>
      </c>
      <c r="E78" s="168">
        <f t="shared" si="2"/>
        <v>7429100658.7799969</v>
      </c>
      <c r="F78" s="168">
        <f t="shared" si="2"/>
        <v>20746293.940000005</v>
      </c>
      <c r="G78" s="171">
        <f t="shared" si="2"/>
        <v>301310128.30999976</v>
      </c>
      <c r="H78" s="353">
        <f t="shared" si="2"/>
        <v>299557919.35999978</v>
      </c>
      <c r="I78" s="2"/>
    </row>
    <row r="79" spans="1:9" s="158" customFormat="1" ht="12.75" customHeight="1">
      <c r="A79" s="366"/>
      <c r="B79" s="367"/>
      <c r="C79" s="367"/>
      <c r="D79" s="367"/>
      <c r="E79" s="367"/>
      <c r="F79" s="367"/>
      <c r="G79" s="367"/>
      <c r="H79" s="367"/>
    </row>
    <row r="80" spans="1:9" ht="15" customHeight="1">
      <c r="A80" s="166" t="s">
        <v>528</v>
      </c>
      <c r="B80" s="353"/>
      <c r="C80" s="353"/>
      <c r="D80" s="353"/>
      <c r="E80" s="353"/>
      <c r="F80" s="352"/>
      <c r="G80" s="171"/>
      <c r="H80" s="353">
        <f>H53-(E78+F78+H78)</f>
        <v>253050510.71000481</v>
      </c>
      <c r="I80" s="2"/>
    </row>
    <row r="81" spans="1:9" ht="16.5" customHeight="1">
      <c r="A81" s="39"/>
      <c r="B81" s="367"/>
      <c r="C81" s="367"/>
      <c r="D81" s="367"/>
      <c r="E81" s="368"/>
      <c r="F81" s="368"/>
      <c r="G81" s="368"/>
      <c r="H81" s="368"/>
      <c r="I81" s="2"/>
    </row>
    <row r="82" spans="1:9" ht="22.5" customHeight="1">
      <c r="A82" s="1001" t="s">
        <v>529</v>
      </c>
      <c r="B82" s="1001"/>
      <c r="C82" s="1001"/>
      <c r="D82" s="1001"/>
      <c r="E82" s="1001"/>
      <c r="F82" s="1002"/>
      <c r="G82" s="1003" t="s">
        <v>530</v>
      </c>
      <c r="H82" s="1004"/>
      <c r="I82" s="2"/>
    </row>
    <row r="83" spans="1:9" ht="22.5" customHeight="1">
      <c r="A83" s="1005" t="s">
        <v>1134</v>
      </c>
      <c r="B83" s="1005"/>
      <c r="C83" s="1005"/>
      <c r="D83" s="369"/>
      <c r="E83" s="369"/>
      <c r="F83" s="370"/>
      <c r="G83" s="371"/>
      <c r="H83" s="367">
        <v>-145538000</v>
      </c>
      <c r="I83" s="2"/>
    </row>
    <row r="84" spans="1:9">
      <c r="A84" s="36"/>
      <c r="B84" s="36"/>
      <c r="C84" s="36"/>
      <c r="D84" s="372"/>
      <c r="E84" s="372"/>
      <c r="F84" s="372"/>
      <c r="G84" s="181"/>
      <c r="H84" s="181"/>
      <c r="I84" s="2"/>
    </row>
    <row r="85" spans="1:9">
      <c r="A85" s="373"/>
      <c r="B85" s="374"/>
      <c r="C85" s="374"/>
      <c r="D85" s="375"/>
      <c r="E85" s="375"/>
      <c r="F85" s="376"/>
      <c r="G85" s="1010" t="str">
        <f>C55</f>
        <v>Até o Bimestre / 2020</v>
      </c>
      <c r="H85" s="1011"/>
      <c r="I85" s="2"/>
    </row>
    <row r="86" spans="1:9">
      <c r="A86" s="995" t="s">
        <v>531</v>
      </c>
      <c r="B86" s="995"/>
      <c r="C86" s="995"/>
      <c r="D86" s="995"/>
      <c r="E86" s="995"/>
      <c r="F86" s="996"/>
      <c r="G86" s="997" t="s">
        <v>532</v>
      </c>
      <c r="H86" s="998"/>
      <c r="I86" s="2"/>
    </row>
    <row r="87" spans="1:9">
      <c r="A87" s="377"/>
      <c r="B87" s="377"/>
      <c r="C87" s="377"/>
      <c r="D87" s="378"/>
      <c r="E87" s="378"/>
      <c r="F87" s="379"/>
      <c r="G87" s="999"/>
      <c r="H87" s="1000"/>
      <c r="I87" s="2"/>
    </row>
    <row r="88" spans="1:9">
      <c r="A88" s="380"/>
      <c r="B88" s="380"/>
      <c r="C88" s="380"/>
      <c r="D88" s="381"/>
      <c r="E88" s="381"/>
      <c r="F88" s="381"/>
      <c r="G88" s="382"/>
      <c r="H88" s="383"/>
      <c r="I88" s="2"/>
    </row>
    <row r="89" spans="1:9">
      <c r="A89" s="37" t="s">
        <v>533</v>
      </c>
      <c r="B89" s="36"/>
      <c r="C89" s="36"/>
      <c r="D89" s="372"/>
      <c r="E89" s="372"/>
      <c r="F89" s="372"/>
      <c r="G89" s="364"/>
      <c r="H89" s="159">
        <v>62035007.75</v>
      </c>
    </row>
    <row r="90" spans="1:9">
      <c r="A90" s="37" t="s">
        <v>534</v>
      </c>
      <c r="B90" s="36"/>
      <c r="C90" s="36"/>
      <c r="D90" s="372"/>
      <c r="E90" s="372"/>
      <c r="F90" s="372"/>
      <c r="G90" s="364"/>
      <c r="H90" s="159">
        <v>33151846.699999996</v>
      </c>
    </row>
    <row r="91" spans="1:9">
      <c r="A91" s="384"/>
      <c r="B91" s="384"/>
      <c r="C91" s="384"/>
      <c r="D91" s="369"/>
      <c r="E91" s="369"/>
      <c r="F91" s="369"/>
      <c r="G91" s="385"/>
      <c r="H91" s="386"/>
    </row>
    <row r="92" spans="1:9">
      <c r="A92" s="36"/>
      <c r="B92" s="36"/>
      <c r="C92" s="36"/>
      <c r="D92" s="372"/>
      <c r="E92" s="372"/>
      <c r="F92" s="372"/>
      <c r="G92" s="181"/>
      <c r="H92" s="181"/>
    </row>
    <row r="93" spans="1:9" ht="20.25" customHeight="1">
      <c r="A93" s="387" t="s">
        <v>535</v>
      </c>
      <c r="B93" s="388"/>
      <c r="C93" s="388"/>
      <c r="D93" s="389"/>
      <c r="E93" s="389"/>
      <c r="F93" s="390"/>
      <c r="G93" s="391"/>
      <c r="H93" s="392">
        <f>H80+(H89-H90)</f>
        <v>281933671.76000482</v>
      </c>
    </row>
    <row r="94" spans="1:9">
      <c r="A94" s="36"/>
      <c r="B94" s="36"/>
      <c r="C94" s="36"/>
      <c r="D94" s="372"/>
      <c r="E94" s="372"/>
      <c r="F94" s="372"/>
      <c r="G94" s="181"/>
      <c r="H94" s="181"/>
    </row>
    <row r="95" spans="1:9" ht="23.25" customHeight="1">
      <c r="A95" s="1001" t="s">
        <v>536</v>
      </c>
      <c r="B95" s="1001"/>
      <c r="C95" s="1001"/>
      <c r="D95" s="1001"/>
      <c r="E95" s="1001"/>
      <c r="F95" s="1002"/>
      <c r="G95" s="1003" t="s">
        <v>530</v>
      </c>
      <c r="H95" s="1004"/>
    </row>
    <row r="96" spans="1:9" ht="24" customHeight="1">
      <c r="A96" s="1005" t="s">
        <v>1134</v>
      </c>
      <c r="B96" s="1005"/>
      <c r="C96" s="1005"/>
      <c r="D96" s="369"/>
      <c r="E96" s="369"/>
      <c r="F96" s="370"/>
      <c r="G96" s="371"/>
      <c r="H96" s="393">
        <v>98550000</v>
      </c>
    </row>
    <row r="97" spans="1:8">
      <c r="A97" s="37"/>
      <c r="B97" s="36"/>
      <c r="C97" s="36"/>
      <c r="D97" s="372"/>
      <c r="E97" s="372"/>
      <c r="F97" s="372"/>
      <c r="G97" s="181"/>
      <c r="H97" s="181"/>
    </row>
    <row r="98" spans="1:8" ht="25.5" customHeight="1">
      <c r="A98" s="1006" t="s">
        <v>537</v>
      </c>
      <c r="B98" s="1006"/>
      <c r="C98" s="1006"/>
      <c r="D98" s="1006"/>
      <c r="E98" s="1006"/>
      <c r="F98" s="1006"/>
      <c r="G98" s="1006"/>
      <c r="H98" s="1006"/>
    </row>
    <row r="99" spans="1:8" ht="12.75">
      <c r="A99" s="976" t="s">
        <v>538</v>
      </c>
      <c r="B99" s="984"/>
      <c r="C99" s="986" t="s">
        <v>159</v>
      </c>
      <c r="D99" s="987"/>
      <c r="E99" s="987"/>
      <c r="F99" s="987"/>
      <c r="G99" s="987"/>
      <c r="H99" s="987"/>
    </row>
    <row r="100" spans="1:8" ht="12.75">
      <c r="A100" s="968"/>
      <c r="B100" s="985"/>
      <c r="C100" s="988" t="s">
        <v>1157</v>
      </c>
      <c r="D100" s="989"/>
      <c r="E100" s="990"/>
      <c r="F100" s="989" t="s">
        <v>1158</v>
      </c>
      <c r="G100" s="989"/>
      <c r="H100" s="989"/>
    </row>
    <row r="101" spans="1:8" ht="12.75">
      <c r="A101" s="968"/>
      <c r="B101" s="985"/>
      <c r="C101" s="991" t="s">
        <v>539</v>
      </c>
      <c r="D101" s="992"/>
      <c r="E101" s="993"/>
      <c r="F101" s="994" t="s">
        <v>540</v>
      </c>
      <c r="G101" s="994"/>
      <c r="H101" s="994"/>
    </row>
    <row r="102" spans="1:8" ht="12.75">
      <c r="A102" s="394" t="s">
        <v>541</v>
      </c>
      <c r="B102" s="172"/>
      <c r="C102" s="982">
        <v>1248189129.28</v>
      </c>
      <c r="D102" s="983"/>
      <c r="E102" s="395"/>
      <c r="F102" s="982">
        <v>1465224437.3900001</v>
      </c>
      <c r="G102" s="983"/>
      <c r="H102" s="396"/>
    </row>
    <row r="103" spans="1:8" ht="12.75">
      <c r="A103" s="397" t="s">
        <v>542</v>
      </c>
      <c r="B103" s="67"/>
      <c r="C103" s="980">
        <f>C104+C107</f>
        <v>2339663280.9899998</v>
      </c>
      <c r="D103" s="981"/>
      <c r="E103" s="398"/>
      <c r="F103" s="980">
        <f>F104+F107</f>
        <v>2778692202.02</v>
      </c>
      <c r="G103" s="981"/>
      <c r="H103" s="399"/>
    </row>
    <row r="104" spans="1:8" ht="12.75">
      <c r="A104" s="400" t="s">
        <v>543</v>
      </c>
      <c r="B104" s="67"/>
      <c r="C104" s="980">
        <f>C105-C106</f>
        <v>2339663280.9899998</v>
      </c>
      <c r="D104" s="981"/>
      <c r="E104" s="398"/>
      <c r="F104" s="980">
        <f>F105-F106</f>
        <v>2778692202.02</v>
      </c>
      <c r="G104" s="981"/>
      <c r="H104" s="399"/>
    </row>
    <row r="105" spans="1:8" ht="12.75">
      <c r="A105" s="400" t="s">
        <v>544</v>
      </c>
      <c r="B105" s="67"/>
      <c r="C105" s="980">
        <v>2363980048.6999998</v>
      </c>
      <c r="D105" s="981"/>
      <c r="E105" s="398"/>
      <c r="F105" s="980">
        <v>2822836242.5799999</v>
      </c>
      <c r="G105" s="981"/>
      <c r="H105" s="399"/>
    </row>
    <row r="106" spans="1:8" ht="12.75">
      <c r="A106" s="400" t="s">
        <v>545</v>
      </c>
      <c r="B106" s="67"/>
      <c r="C106" s="980">
        <v>24316767.710000001</v>
      </c>
      <c r="D106" s="981"/>
      <c r="E106" s="398"/>
      <c r="F106" s="980">
        <v>44144040.559999995</v>
      </c>
      <c r="G106" s="981"/>
      <c r="H106" s="399"/>
    </row>
    <row r="107" spans="1:8" ht="12.75">
      <c r="A107" s="400" t="s">
        <v>546</v>
      </c>
      <c r="B107" s="67"/>
      <c r="C107" s="980">
        <v>0</v>
      </c>
      <c r="D107" s="981"/>
      <c r="E107" s="398"/>
      <c r="F107" s="980">
        <v>0</v>
      </c>
      <c r="G107" s="981"/>
      <c r="H107" s="399"/>
    </row>
    <row r="108" spans="1:8" ht="12.75">
      <c r="A108" s="397" t="s">
        <v>547</v>
      </c>
      <c r="B108" s="67"/>
      <c r="C108" s="974">
        <f>C102-C103</f>
        <v>-1091474151.7099998</v>
      </c>
      <c r="D108" s="975"/>
      <c r="E108" s="895"/>
      <c r="F108" s="974">
        <f>F102-F103</f>
        <v>-1313467764.6299999</v>
      </c>
      <c r="G108" s="975"/>
      <c r="H108" s="399"/>
    </row>
    <row r="109" spans="1:8" ht="12.75">
      <c r="A109" s="401" t="s">
        <v>548</v>
      </c>
      <c r="B109" s="402"/>
      <c r="C109" s="403"/>
      <c r="D109" s="403"/>
      <c r="E109" s="404"/>
      <c r="F109" s="405"/>
      <c r="G109" s="406">
        <f>(C108-F108)</f>
        <v>221993612.92000008</v>
      </c>
      <c r="H109" s="407"/>
    </row>
    <row r="110" spans="1:8">
      <c r="A110" s="36"/>
      <c r="B110" s="36"/>
      <c r="C110" s="36"/>
      <c r="D110" s="372"/>
      <c r="E110" s="372"/>
      <c r="F110" s="372"/>
      <c r="G110" s="181"/>
      <c r="H110" s="181"/>
    </row>
    <row r="111" spans="1:8" ht="11.25" customHeight="1">
      <c r="A111" s="976" t="s">
        <v>549</v>
      </c>
      <c r="B111" s="408"/>
      <c r="C111" s="977" t="str">
        <f>F100</f>
        <v>Em 31 Dez 2020</v>
      </c>
      <c r="D111" s="976"/>
      <c r="E111" s="976"/>
      <c r="F111" s="976"/>
      <c r="G111" s="976"/>
      <c r="H111" s="976"/>
    </row>
    <row r="112" spans="1:8" ht="11.25" customHeight="1">
      <c r="A112" s="969"/>
      <c r="B112" s="409"/>
      <c r="C112" s="978"/>
      <c r="D112" s="969"/>
      <c r="E112" s="969"/>
      <c r="F112" s="969"/>
      <c r="G112" s="969"/>
      <c r="H112" s="969"/>
    </row>
    <row r="113" spans="1:8" ht="12.75">
      <c r="A113" s="394" t="s">
        <v>550</v>
      </c>
      <c r="B113" s="410"/>
      <c r="C113" s="396"/>
      <c r="D113" s="411"/>
      <c r="E113" s="412"/>
      <c r="F113" s="413"/>
      <c r="G113" s="396">
        <v>-19827272.849999994</v>
      </c>
      <c r="H113" s="396"/>
    </row>
    <row r="114" spans="1:8" ht="12.75">
      <c r="A114" s="397" t="s">
        <v>551</v>
      </c>
      <c r="B114" s="414"/>
      <c r="C114" s="399"/>
      <c r="D114" s="415"/>
      <c r="E114" s="416"/>
      <c r="F114" s="417"/>
      <c r="G114" s="399">
        <v>0</v>
      </c>
      <c r="H114" s="399"/>
    </row>
    <row r="115" spans="1:8" ht="12.75">
      <c r="A115" s="397" t="s">
        <v>552</v>
      </c>
      <c r="B115" s="414"/>
      <c r="C115" s="399"/>
      <c r="D115" s="415"/>
      <c r="E115" s="416"/>
      <c r="F115" s="417"/>
      <c r="G115" s="399">
        <v>132379091.86</v>
      </c>
      <c r="H115" s="399"/>
    </row>
    <row r="116" spans="1:8" ht="12.75">
      <c r="A116" s="397" t="s">
        <v>553</v>
      </c>
      <c r="B116" s="414"/>
      <c r="C116" s="399"/>
      <c r="D116" s="415"/>
      <c r="E116" s="416"/>
      <c r="F116" s="399"/>
      <c r="G116" s="399">
        <v>193540234.06999999</v>
      </c>
      <c r="H116" s="399"/>
    </row>
    <row r="117" spans="1:8" ht="12.75">
      <c r="A117" s="397" t="s">
        <v>554</v>
      </c>
      <c r="B117" s="414"/>
      <c r="C117" s="399"/>
      <c r="D117" s="415"/>
      <c r="E117" s="416"/>
      <c r="F117" s="399"/>
      <c r="G117" s="399">
        <v>12484003.760000005</v>
      </c>
      <c r="H117" s="399"/>
    </row>
    <row r="118" spans="1:8" ht="12.75">
      <c r="A118" s="397" t="s">
        <v>555</v>
      </c>
      <c r="B118" s="414"/>
      <c r="C118" s="399"/>
      <c r="D118" s="415"/>
      <c r="E118" s="416"/>
      <c r="F118" s="399"/>
      <c r="G118" s="399">
        <v>-119296567.70999995</v>
      </c>
      <c r="H118" s="399"/>
    </row>
    <row r="119" spans="1:8" ht="14.25">
      <c r="A119" s="418" t="s">
        <v>556</v>
      </c>
      <c r="B119" s="419"/>
      <c r="C119" s="420"/>
      <c r="D119" s="421"/>
      <c r="E119" s="422"/>
      <c r="F119" s="420"/>
      <c r="G119" s="420">
        <v>-34754917.119999945</v>
      </c>
      <c r="H119" s="420"/>
    </row>
    <row r="120" spans="1:8" ht="25.5" customHeight="1">
      <c r="A120" s="979" t="s">
        <v>557</v>
      </c>
      <c r="B120" s="979"/>
      <c r="C120" s="979"/>
      <c r="D120" s="423"/>
      <c r="E120" s="424"/>
      <c r="F120" s="423"/>
      <c r="G120" s="423">
        <v>401204723.11000019</v>
      </c>
      <c r="H120" s="423"/>
    </row>
    <row r="121" spans="1:8" ht="12.75">
      <c r="A121" s="414"/>
      <c r="B121" s="414"/>
      <c r="C121" s="399"/>
      <c r="D121" s="399"/>
      <c r="E121" s="399"/>
      <c r="F121" s="399"/>
      <c r="G121" s="399"/>
      <c r="H121" s="399"/>
    </row>
    <row r="122" spans="1:8" ht="25.5" customHeight="1">
      <c r="A122" s="979" t="s">
        <v>558</v>
      </c>
      <c r="B122" s="979"/>
      <c r="C122" s="423"/>
      <c r="D122" s="423"/>
      <c r="E122" s="424"/>
      <c r="F122" s="423"/>
      <c r="G122" s="423">
        <f>G120-(H89-H90)</f>
        <v>372321562.06000018</v>
      </c>
      <c r="H122" s="423"/>
    </row>
    <row r="123" spans="1:8" ht="12.75">
      <c r="A123" s="425"/>
      <c r="B123" s="426"/>
      <c r="C123" s="400"/>
      <c r="D123" s="400"/>
      <c r="E123" s="400"/>
      <c r="F123" s="400"/>
      <c r="G123" s="400"/>
      <c r="H123" s="400"/>
    </row>
    <row r="124" spans="1:8" ht="11.25" customHeight="1">
      <c r="A124" s="968" t="s">
        <v>559</v>
      </c>
      <c r="B124" s="968"/>
      <c r="C124" s="968"/>
      <c r="D124" s="968"/>
      <c r="E124" s="968"/>
      <c r="F124" s="970" t="s">
        <v>560</v>
      </c>
      <c r="G124" s="970"/>
      <c r="H124" s="970"/>
    </row>
    <row r="125" spans="1:8" ht="11.25" customHeight="1">
      <c r="A125" s="969"/>
      <c r="B125" s="969"/>
      <c r="C125" s="969"/>
      <c r="D125" s="969"/>
      <c r="E125" s="969"/>
      <c r="F125" s="971"/>
      <c r="G125" s="971"/>
      <c r="H125" s="971"/>
    </row>
    <row r="126" spans="1:8" ht="12.75">
      <c r="A126" s="427" t="s">
        <v>561</v>
      </c>
      <c r="B126" s="428"/>
      <c r="C126" s="428"/>
      <c r="D126" s="428"/>
      <c r="E126" s="428"/>
      <c r="F126" s="429"/>
      <c r="G126" s="429">
        <v>1150077322.98</v>
      </c>
      <c r="H126" s="429"/>
    </row>
    <row r="127" spans="1:8" ht="12.75">
      <c r="A127" s="430" t="s">
        <v>562</v>
      </c>
      <c r="B127" s="431"/>
      <c r="C127" s="431"/>
      <c r="D127" s="431"/>
      <c r="E127" s="431"/>
      <c r="F127" s="432"/>
      <c r="G127" s="432">
        <v>53849000</v>
      </c>
      <c r="H127" s="432"/>
    </row>
    <row r="128" spans="1:8" ht="12.75">
      <c r="A128" s="972" t="s">
        <v>563</v>
      </c>
      <c r="B128" s="972"/>
      <c r="C128" s="972"/>
      <c r="D128" s="972"/>
      <c r="E128" s="431"/>
      <c r="F128" s="432"/>
      <c r="G128" s="432">
        <v>1096228322.98</v>
      </c>
      <c r="H128" s="432"/>
    </row>
    <row r="129" spans="1:8" ht="12.75">
      <c r="A129" s="433" t="s">
        <v>564</v>
      </c>
      <c r="B129" s="434"/>
      <c r="C129" s="434"/>
      <c r="D129" s="434"/>
      <c r="E129" s="434"/>
      <c r="F129" s="435"/>
      <c r="G129" s="435">
        <v>0</v>
      </c>
      <c r="H129" s="435"/>
    </row>
    <row r="130" spans="1:8">
      <c r="A130" s="436" t="s">
        <v>133</v>
      </c>
      <c r="E130" s="60"/>
      <c r="F130" s="60"/>
      <c r="G130" s="60"/>
      <c r="H130" s="60"/>
    </row>
    <row r="131" spans="1:8">
      <c r="A131" s="436" t="s">
        <v>342</v>
      </c>
      <c r="E131" s="60"/>
      <c r="F131" s="60"/>
      <c r="G131" s="60"/>
      <c r="H131" s="60"/>
    </row>
    <row r="132" spans="1:8" ht="18.75" hidden="1" customHeight="1">
      <c r="A132" s="967" t="s">
        <v>565</v>
      </c>
      <c r="B132" s="967"/>
      <c r="C132" s="967"/>
      <c r="D132" s="967"/>
      <c r="E132" s="967"/>
      <c r="F132" s="967"/>
      <c r="G132" s="967"/>
      <c r="H132" s="437"/>
    </row>
    <row r="133" spans="1:8" ht="28.5" customHeight="1">
      <c r="A133" s="973" t="s">
        <v>566</v>
      </c>
      <c r="B133" s="973"/>
      <c r="C133" s="973"/>
      <c r="D133" s="973"/>
      <c r="E133" s="973"/>
      <c r="F133" s="973"/>
      <c r="G133" s="973"/>
      <c r="H133" s="973"/>
    </row>
    <row r="134" spans="1:8" ht="27" customHeight="1">
      <c r="A134" s="973" t="s">
        <v>567</v>
      </c>
      <c r="B134" s="973"/>
      <c r="C134" s="973"/>
      <c r="D134" s="973"/>
      <c r="E134" s="973"/>
      <c r="F134" s="973"/>
      <c r="G134" s="973"/>
      <c r="H134" s="973"/>
    </row>
    <row r="135" spans="1:8" ht="13.5" customHeight="1">
      <c r="A135" s="967" t="s">
        <v>568</v>
      </c>
      <c r="B135" s="967"/>
      <c r="C135" s="967"/>
      <c r="D135" s="967"/>
      <c r="E135" s="967"/>
      <c r="F135" s="967"/>
      <c r="G135" s="967"/>
      <c r="H135" s="438"/>
    </row>
    <row r="136" spans="1:8" ht="13.5" customHeight="1">
      <c r="A136" s="439"/>
      <c r="B136" s="439"/>
      <c r="C136" s="439"/>
      <c r="D136" s="439"/>
      <c r="E136" s="439"/>
      <c r="F136" s="439"/>
      <c r="G136" s="439"/>
      <c r="H136" s="438"/>
    </row>
    <row r="137" spans="1:8">
      <c r="A137" s="967" t="s">
        <v>569</v>
      </c>
      <c r="B137" s="967"/>
      <c r="C137" s="967"/>
      <c r="D137" s="967"/>
      <c r="E137" s="967"/>
      <c r="F137" s="967"/>
      <c r="G137" s="967"/>
    </row>
    <row r="138" spans="1:8">
      <c r="C138" s="440"/>
      <c r="D138" s="440"/>
    </row>
    <row r="139" spans="1:8">
      <c r="A139" s="441" t="s">
        <v>570</v>
      </c>
      <c r="B139" s="442" t="s">
        <v>571</v>
      </c>
      <c r="C139" s="440"/>
      <c r="D139" s="440"/>
    </row>
    <row r="140" spans="1:8">
      <c r="A140" s="443" t="s">
        <v>572</v>
      </c>
      <c r="B140" s="448">
        <v>-40002463.24999994</v>
      </c>
      <c r="C140" s="440"/>
      <c r="D140" s="440"/>
    </row>
    <row r="141" spans="1:8">
      <c r="A141" s="443" t="s">
        <v>573</v>
      </c>
      <c r="B141" s="449">
        <v>-39796.120000004768</v>
      </c>
      <c r="C141" s="440"/>
      <c r="D141" s="440"/>
    </row>
    <row r="142" spans="1:8">
      <c r="A142" s="443" t="s">
        <v>574</v>
      </c>
      <c r="B142" s="450">
        <v>5287342.25</v>
      </c>
      <c r="C142" s="440"/>
      <c r="D142" s="440"/>
    </row>
    <row r="143" spans="1:8">
      <c r="A143" s="445" t="s">
        <v>575</v>
      </c>
      <c r="B143" s="451">
        <v>-34754917.119999945</v>
      </c>
      <c r="C143" s="440"/>
      <c r="D143" s="440"/>
    </row>
    <row r="144" spans="1:8">
      <c r="A144" s="445" t="s">
        <v>576</v>
      </c>
      <c r="B144" s="451">
        <v>-34754917.119999945</v>
      </c>
      <c r="C144" s="440"/>
      <c r="D144" s="440"/>
    </row>
    <row r="145" spans="1:4">
      <c r="A145" s="440"/>
      <c r="B145" s="446"/>
      <c r="C145" s="440"/>
      <c r="D145" s="440"/>
    </row>
    <row r="146" spans="1:4">
      <c r="A146" s="436" t="s">
        <v>1130</v>
      </c>
      <c r="C146" s="440"/>
      <c r="D146" s="440"/>
    </row>
    <row r="147" spans="1:4">
      <c r="A147" s="436" t="s">
        <v>1131</v>
      </c>
      <c r="C147" s="440"/>
      <c r="D147" s="440"/>
    </row>
    <row r="148" spans="1:4">
      <c r="A148" s="436" t="s">
        <v>1132</v>
      </c>
      <c r="D148" s="440"/>
    </row>
    <row r="149" spans="1:4">
      <c r="A149" s="436" t="s">
        <v>1133</v>
      </c>
      <c r="B149" s="28"/>
      <c r="D149" s="440"/>
    </row>
    <row r="150" spans="1:4">
      <c r="A150" s="440"/>
      <c r="B150" s="447"/>
      <c r="C150" s="440"/>
      <c r="D150" s="440"/>
    </row>
    <row r="151" spans="1:4">
      <c r="C151" s="440"/>
      <c r="D151" s="440"/>
    </row>
  </sheetData>
  <mergeCells count="60">
    <mergeCell ref="A8:H8"/>
    <mergeCell ref="A1:H1"/>
    <mergeCell ref="A2:H2"/>
    <mergeCell ref="A3:H3"/>
    <mergeCell ref="A4:H4"/>
    <mergeCell ref="A5:H5"/>
    <mergeCell ref="A9:A10"/>
    <mergeCell ref="C9:E10"/>
    <mergeCell ref="F9:H9"/>
    <mergeCell ref="F10:H10"/>
    <mergeCell ref="A55:A57"/>
    <mergeCell ref="B55:B57"/>
    <mergeCell ref="C55:H55"/>
    <mergeCell ref="C56:C57"/>
    <mergeCell ref="D56:D57"/>
    <mergeCell ref="E56:E57"/>
    <mergeCell ref="A98:H98"/>
    <mergeCell ref="F56:F57"/>
    <mergeCell ref="G56:H56"/>
    <mergeCell ref="A82:F82"/>
    <mergeCell ref="G82:H82"/>
    <mergeCell ref="A83:C83"/>
    <mergeCell ref="G85:H85"/>
    <mergeCell ref="A86:F86"/>
    <mergeCell ref="G86:H87"/>
    <mergeCell ref="A95:F95"/>
    <mergeCell ref="G95:H95"/>
    <mergeCell ref="A96:C96"/>
    <mergeCell ref="A99:B101"/>
    <mergeCell ref="C99:H99"/>
    <mergeCell ref="C100:E100"/>
    <mergeCell ref="F100:H100"/>
    <mergeCell ref="C101:E101"/>
    <mergeCell ref="F101:H101"/>
    <mergeCell ref="C102:D102"/>
    <mergeCell ref="F102:G102"/>
    <mergeCell ref="C103:D103"/>
    <mergeCell ref="F103:G103"/>
    <mergeCell ref="C104:D104"/>
    <mergeCell ref="F104:G104"/>
    <mergeCell ref="A122:B122"/>
    <mergeCell ref="C105:D105"/>
    <mergeCell ref="F105:G105"/>
    <mergeCell ref="C106:D106"/>
    <mergeCell ref="F106:G106"/>
    <mergeCell ref="C107:D107"/>
    <mergeCell ref="F107:G107"/>
    <mergeCell ref="C108:D108"/>
    <mergeCell ref="F108:G108"/>
    <mergeCell ref="A111:A112"/>
    <mergeCell ref="C111:H112"/>
    <mergeCell ref="A120:C120"/>
    <mergeCell ref="A135:G135"/>
    <mergeCell ref="A137:G137"/>
    <mergeCell ref="A124:E125"/>
    <mergeCell ref="F124:H125"/>
    <mergeCell ref="A128:D128"/>
    <mergeCell ref="A132:G132"/>
    <mergeCell ref="A133:H133"/>
    <mergeCell ref="A134:H134"/>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75D4C-B6F8-4D6A-8105-90A27D17723E}">
  <dimension ref="A1:M66"/>
  <sheetViews>
    <sheetView topLeftCell="A25" workbookViewId="0">
      <selection activeCell="M8" sqref="M8"/>
    </sheetView>
  </sheetViews>
  <sheetFormatPr defaultRowHeight="15"/>
  <cols>
    <col min="1" max="1" width="38.140625" style="453" customWidth="1"/>
    <col min="2" max="12" width="13.42578125" style="453" customWidth="1"/>
    <col min="13" max="13" width="13.85546875" style="453" customWidth="1"/>
    <col min="14" max="16384" width="9.140625" style="453"/>
  </cols>
  <sheetData>
    <row r="1" spans="1:13">
      <c r="A1" s="452"/>
      <c r="B1" s="452"/>
      <c r="C1" s="452"/>
      <c r="D1" s="452"/>
      <c r="E1" s="452"/>
      <c r="F1" s="452"/>
      <c r="G1" s="452"/>
      <c r="H1" s="452"/>
      <c r="I1" s="452"/>
      <c r="J1" s="452"/>
      <c r="K1" s="452"/>
      <c r="L1" s="452"/>
    </row>
    <row r="2" spans="1:13">
      <c r="A2" s="1031" t="s">
        <v>0</v>
      </c>
      <c r="B2" s="1031"/>
      <c r="C2" s="1031"/>
      <c r="D2" s="1031"/>
      <c r="E2" s="1031"/>
      <c r="F2" s="1031"/>
      <c r="G2" s="1031"/>
      <c r="H2" s="1031"/>
      <c r="I2" s="1031"/>
      <c r="J2" s="1031"/>
      <c r="K2" s="1031"/>
      <c r="L2" s="1031"/>
    </row>
    <row r="3" spans="1:13" ht="13.5" customHeight="1">
      <c r="A3" s="1032" t="s">
        <v>1</v>
      </c>
      <c r="B3" s="1032"/>
      <c r="C3" s="1032"/>
      <c r="D3" s="1032"/>
      <c r="E3" s="1032"/>
      <c r="F3" s="1032"/>
      <c r="G3" s="1032"/>
      <c r="H3" s="1032"/>
      <c r="I3" s="1032"/>
      <c r="J3" s="1032"/>
      <c r="K3" s="1032"/>
      <c r="L3" s="1032"/>
    </row>
    <row r="4" spans="1:13" ht="13.5" customHeight="1">
      <c r="A4" s="1031" t="s">
        <v>596</v>
      </c>
      <c r="B4" s="1031"/>
      <c r="C4" s="1031"/>
      <c r="D4" s="1031"/>
      <c r="E4" s="1031"/>
      <c r="F4" s="1031"/>
      <c r="G4" s="1031"/>
      <c r="H4" s="1031"/>
      <c r="I4" s="1031"/>
      <c r="J4" s="1031"/>
      <c r="K4" s="1031"/>
      <c r="L4" s="1031"/>
    </row>
    <row r="5" spans="1:13">
      <c r="A5" s="1032" t="s">
        <v>3</v>
      </c>
      <c r="B5" s="1032"/>
      <c r="C5" s="1032"/>
      <c r="D5" s="1032"/>
      <c r="E5" s="1032"/>
      <c r="F5" s="1032"/>
      <c r="G5" s="1032"/>
      <c r="H5" s="1032"/>
      <c r="I5" s="1032"/>
      <c r="J5" s="1032"/>
      <c r="K5" s="1032"/>
      <c r="L5" s="1032"/>
    </row>
    <row r="6" spans="1:13" ht="12.75" customHeight="1">
      <c r="A6" s="1032" t="s">
        <v>1129</v>
      </c>
      <c r="B6" s="1032"/>
      <c r="C6" s="1032"/>
      <c r="D6" s="1032"/>
      <c r="E6" s="1032"/>
      <c r="F6" s="1032"/>
      <c r="G6" s="1032"/>
      <c r="H6" s="1032"/>
      <c r="I6" s="1032"/>
      <c r="J6" s="1032"/>
      <c r="K6" s="1032"/>
      <c r="L6" s="1032"/>
    </row>
    <row r="7" spans="1:13">
      <c r="A7" s="455"/>
      <c r="B7" s="455"/>
      <c r="C7" s="455"/>
      <c r="D7" s="455"/>
      <c r="E7" s="456"/>
    </row>
    <row r="8" spans="1:13" s="440" customFormat="1" ht="11.25">
      <c r="A8" s="440" t="s">
        <v>602</v>
      </c>
      <c r="M8" s="5">
        <v>1</v>
      </c>
    </row>
    <row r="9" spans="1:13" ht="12.75" customHeight="1">
      <c r="A9" s="457" t="s">
        <v>603</v>
      </c>
      <c r="B9" s="1027" t="s">
        <v>604</v>
      </c>
      <c r="C9" s="1033"/>
      <c r="D9" s="1033"/>
      <c r="E9" s="1033"/>
      <c r="F9" s="1028"/>
      <c r="G9" s="1027" t="s">
        <v>605</v>
      </c>
      <c r="H9" s="1033"/>
      <c r="I9" s="1033"/>
      <c r="J9" s="1033"/>
      <c r="K9" s="1033"/>
      <c r="L9" s="1033"/>
      <c r="M9" s="1024" t="s">
        <v>606</v>
      </c>
    </row>
    <row r="10" spans="1:13" ht="12.75" customHeight="1">
      <c r="A10" s="458"/>
      <c r="B10" s="1027" t="s">
        <v>597</v>
      </c>
      <c r="C10" s="1028"/>
      <c r="D10" s="459"/>
      <c r="E10" s="459"/>
      <c r="F10" s="459"/>
      <c r="G10" s="1027" t="s">
        <v>597</v>
      </c>
      <c r="H10" s="1028"/>
      <c r="I10" s="460"/>
      <c r="J10" s="459"/>
      <c r="K10" s="459"/>
      <c r="L10" s="461"/>
      <c r="M10" s="1025"/>
    </row>
    <row r="11" spans="1:13" ht="16.5" customHeight="1">
      <c r="A11" s="458"/>
      <c r="B11" s="459" t="s">
        <v>607</v>
      </c>
      <c r="C11" s="1029" t="s">
        <v>1159</v>
      </c>
      <c r="D11" s="462" t="s">
        <v>599</v>
      </c>
      <c r="E11" s="462" t="s">
        <v>600</v>
      </c>
      <c r="F11" s="462" t="s">
        <v>601</v>
      </c>
      <c r="G11" s="459" t="s">
        <v>607</v>
      </c>
      <c r="H11" s="1029" t="s">
        <v>1159</v>
      </c>
      <c r="I11" s="462" t="s">
        <v>598</v>
      </c>
      <c r="J11" s="462" t="s">
        <v>599</v>
      </c>
      <c r="K11" s="462" t="s">
        <v>600</v>
      </c>
      <c r="L11" s="463" t="s">
        <v>601</v>
      </c>
      <c r="M11" s="1025"/>
    </row>
    <row r="12" spans="1:13">
      <c r="A12" s="464"/>
      <c r="B12" s="465" t="s">
        <v>608</v>
      </c>
      <c r="C12" s="1030"/>
      <c r="D12" s="465"/>
      <c r="E12" s="465"/>
      <c r="F12" s="465"/>
      <c r="G12" s="465" t="s">
        <v>608</v>
      </c>
      <c r="H12" s="1030"/>
      <c r="I12" s="465"/>
      <c r="J12" s="465"/>
      <c r="K12" s="465"/>
      <c r="L12" s="466"/>
      <c r="M12" s="1026"/>
    </row>
    <row r="13" spans="1:13">
      <c r="A13" s="467" t="s">
        <v>141</v>
      </c>
      <c r="B13" s="468"/>
      <c r="C13" s="468"/>
      <c r="D13" s="468"/>
      <c r="E13" s="468"/>
      <c r="F13" s="468"/>
      <c r="G13" s="468"/>
      <c r="H13" s="469"/>
      <c r="I13" s="469"/>
      <c r="J13" s="468"/>
      <c r="K13" s="468"/>
      <c r="L13" s="470"/>
      <c r="M13" s="470"/>
    </row>
    <row r="14" spans="1:13" ht="21.75" customHeight="1">
      <c r="A14" s="471" t="s">
        <v>609</v>
      </c>
      <c r="B14" s="472">
        <v>3692586.8799999994</v>
      </c>
      <c r="C14" s="472">
        <v>20571395.450000003</v>
      </c>
      <c r="D14" s="472">
        <v>22607511.219999999</v>
      </c>
      <c r="E14" s="472">
        <v>0</v>
      </c>
      <c r="F14" s="472">
        <v>1656471.1100000013</v>
      </c>
      <c r="G14" s="472">
        <v>47827904.600000001</v>
      </c>
      <c r="H14" s="472">
        <v>358095228.78000087</v>
      </c>
      <c r="I14" s="472">
        <v>308708479.75</v>
      </c>
      <c r="J14" s="472">
        <v>306956270.79999995</v>
      </c>
      <c r="K14" s="472">
        <v>36058785.399999999</v>
      </c>
      <c r="L14" s="473">
        <v>62908077.180000708</v>
      </c>
      <c r="M14" s="473">
        <v>64564548.290000707</v>
      </c>
    </row>
    <row r="15" spans="1:13">
      <c r="A15" s="474"/>
      <c r="B15" s="475"/>
      <c r="C15" s="475"/>
      <c r="D15" s="475"/>
      <c r="E15" s="475"/>
      <c r="F15" s="475"/>
      <c r="G15" s="475"/>
      <c r="H15" s="475"/>
      <c r="I15" s="475"/>
      <c r="J15" s="475"/>
      <c r="K15" s="475"/>
      <c r="L15" s="476"/>
      <c r="M15" s="476"/>
    </row>
    <row r="16" spans="1:13">
      <c r="A16" s="477" t="s">
        <v>610</v>
      </c>
      <c r="B16" s="472">
        <v>3692586.8799999994</v>
      </c>
      <c r="C16" s="472">
        <v>19711336.810000002</v>
      </c>
      <c r="D16" s="472">
        <v>21747452.579999998</v>
      </c>
      <c r="E16" s="472">
        <v>0</v>
      </c>
      <c r="F16" s="472">
        <v>1656471.1100000013</v>
      </c>
      <c r="G16" s="472">
        <v>47671224.68</v>
      </c>
      <c r="H16" s="472">
        <v>354294884.87000084</v>
      </c>
      <c r="I16" s="472">
        <v>306160614.04000002</v>
      </c>
      <c r="J16" s="472">
        <v>304408405.08999997</v>
      </c>
      <c r="K16" s="472">
        <v>35236669.82</v>
      </c>
      <c r="L16" s="473">
        <v>62321034.640000708</v>
      </c>
      <c r="M16" s="473">
        <v>63977505.750000708</v>
      </c>
    </row>
    <row r="17" spans="1:13">
      <c r="A17" s="478" t="s">
        <v>577</v>
      </c>
      <c r="B17" s="479">
        <v>2885812.8399999994</v>
      </c>
      <c r="C17" s="479">
        <v>14129514.739999998</v>
      </c>
      <c r="D17" s="479">
        <v>15585045.469999997</v>
      </c>
      <c r="E17" s="479">
        <v>0</v>
      </c>
      <c r="F17" s="479">
        <v>1430282.1100000013</v>
      </c>
      <c r="G17" s="479">
        <v>42428960.780000001</v>
      </c>
      <c r="H17" s="479">
        <v>284383434.37000072</v>
      </c>
      <c r="I17" s="479">
        <v>245881953.03</v>
      </c>
      <c r="J17" s="479">
        <v>244131033.27999997</v>
      </c>
      <c r="K17" s="479">
        <v>27679071.440000005</v>
      </c>
      <c r="L17" s="480">
        <v>55002290.430000715</v>
      </c>
      <c r="M17" s="480">
        <v>56432572.540000714</v>
      </c>
    </row>
    <row r="18" spans="1:13" ht="21" customHeight="1">
      <c r="A18" s="482" t="s">
        <v>611</v>
      </c>
      <c r="B18" s="479">
        <v>0</v>
      </c>
      <c r="C18" s="479">
        <v>649</v>
      </c>
      <c r="D18" s="479">
        <v>649</v>
      </c>
      <c r="E18" s="479">
        <v>0</v>
      </c>
      <c r="F18" s="479">
        <v>0</v>
      </c>
      <c r="G18" s="479">
        <v>0</v>
      </c>
      <c r="H18" s="479">
        <v>15073.28</v>
      </c>
      <c r="I18" s="479">
        <v>1947</v>
      </c>
      <c r="J18" s="479">
        <v>1947</v>
      </c>
      <c r="K18" s="479">
        <v>13126.279999999999</v>
      </c>
      <c r="L18" s="480">
        <v>0</v>
      </c>
      <c r="M18" s="480">
        <v>0</v>
      </c>
    </row>
    <row r="19" spans="1:13">
      <c r="A19" s="482" t="s">
        <v>612</v>
      </c>
      <c r="B19" s="479">
        <v>222797.64</v>
      </c>
      <c r="C19" s="479">
        <v>124092.45000000001</v>
      </c>
      <c r="D19" s="479">
        <v>346890.09</v>
      </c>
      <c r="E19" s="479">
        <v>0</v>
      </c>
      <c r="F19" s="479">
        <v>0</v>
      </c>
      <c r="G19" s="479">
        <v>601035.05000000005</v>
      </c>
      <c r="H19" s="479">
        <v>2575291.3699999996</v>
      </c>
      <c r="I19" s="479">
        <v>2758624.83</v>
      </c>
      <c r="J19" s="479">
        <v>2758624.83</v>
      </c>
      <c r="K19" s="479">
        <v>385091.58999999997</v>
      </c>
      <c r="L19" s="480">
        <v>32609.999999999884</v>
      </c>
      <c r="M19" s="480">
        <v>32609.999999999884</v>
      </c>
    </row>
    <row r="20" spans="1:13">
      <c r="A20" s="482" t="s">
        <v>613</v>
      </c>
      <c r="B20" s="479">
        <v>0</v>
      </c>
      <c r="C20" s="479">
        <v>0</v>
      </c>
      <c r="D20" s="479">
        <v>0</v>
      </c>
      <c r="E20" s="479">
        <v>0</v>
      </c>
      <c r="F20" s="479">
        <v>0</v>
      </c>
      <c r="G20" s="479">
        <v>0</v>
      </c>
      <c r="H20" s="479">
        <v>0</v>
      </c>
      <c r="I20" s="479">
        <v>0</v>
      </c>
      <c r="J20" s="479">
        <v>0</v>
      </c>
      <c r="K20" s="479">
        <v>0</v>
      </c>
      <c r="L20" s="480">
        <v>0</v>
      </c>
      <c r="M20" s="480">
        <v>0</v>
      </c>
    </row>
    <row r="21" spans="1:13">
      <c r="A21" s="482" t="s">
        <v>614</v>
      </c>
      <c r="B21" s="479">
        <v>0</v>
      </c>
      <c r="C21" s="479">
        <v>0</v>
      </c>
      <c r="D21" s="479">
        <v>0</v>
      </c>
      <c r="E21" s="479">
        <v>0</v>
      </c>
      <c r="F21" s="479">
        <v>0</v>
      </c>
      <c r="G21" s="479">
        <v>0</v>
      </c>
      <c r="H21" s="479">
        <v>387973.87</v>
      </c>
      <c r="I21" s="479">
        <v>386333.02</v>
      </c>
      <c r="J21" s="479">
        <v>386333.02</v>
      </c>
      <c r="K21" s="479">
        <v>1640.85</v>
      </c>
      <c r="L21" s="480">
        <v>-2.319211489520967E-11</v>
      </c>
      <c r="M21" s="480">
        <v>-2.319211489520967E-11</v>
      </c>
    </row>
    <row r="22" spans="1:13">
      <c r="A22" s="482" t="s">
        <v>615</v>
      </c>
      <c r="B22" s="479">
        <v>0</v>
      </c>
      <c r="C22" s="479">
        <v>24463.19</v>
      </c>
      <c r="D22" s="479">
        <v>24463.19</v>
      </c>
      <c r="E22" s="479">
        <v>0</v>
      </c>
      <c r="F22" s="479">
        <v>0</v>
      </c>
      <c r="G22" s="479">
        <v>0</v>
      </c>
      <c r="H22" s="479">
        <v>3367.5</v>
      </c>
      <c r="I22" s="479">
        <v>3367.5</v>
      </c>
      <c r="J22" s="479">
        <v>3367.5</v>
      </c>
      <c r="K22" s="479">
        <v>0</v>
      </c>
      <c r="L22" s="480">
        <v>0</v>
      </c>
      <c r="M22" s="480">
        <v>0</v>
      </c>
    </row>
    <row r="23" spans="1:13">
      <c r="A23" s="483" t="s">
        <v>582</v>
      </c>
      <c r="B23" s="479">
        <v>0</v>
      </c>
      <c r="C23" s="479">
        <v>48046.710000000006</v>
      </c>
      <c r="D23" s="479">
        <v>48046.710000000006</v>
      </c>
      <c r="E23" s="479">
        <v>0</v>
      </c>
      <c r="F23" s="479">
        <v>0</v>
      </c>
      <c r="G23" s="479">
        <v>9010</v>
      </c>
      <c r="H23" s="479">
        <v>2988047.47</v>
      </c>
      <c r="I23" s="479">
        <v>2773447.7299999995</v>
      </c>
      <c r="J23" s="479">
        <v>2773447.7299999995</v>
      </c>
      <c r="K23" s="479">
        <v>189609.74000000002</v>
      </c>
      <c r="L23" s="480">
        <v>34000.000000000669</v>
      </c>
      <c r="M23" s="480">
        <v>34000.000000000669</v>
      </c>
    </row>
    <row r="24" spans="1:13" ht="14.25" customHeight="1">
      <c r="A24" s="483" t="s">
        <v>583</v>
      </c>
      <c r="B24" s="479">
        <v>0</v>
      </c>
      <c r="C24" s="479">
        <v>0</v>
      </c>
      <c r="D24" s="479">
        <v>0</v>
      </c>
      <c r="E24" s="479">
        <v>0</v>
      </c>
      <c r="F24" s="479">
        <v>0</v>
      </c>
      <c r="G24" s="479">
        <v>469727.4</v>
      </c>
      <c r="H24" s="479">
        <v>1605008.5399999996</v>
      </c>
      <c r="I24" s="479">
        <v>1476392.8199999996</v>
      </c>
      <c r="J24" s="479">
        <v>1475913.6199999994</v>
      </c>
      <c r="K24" s="479">
        <v>82207.149999999994</v>
      </c>
      <c r="L24" s="480">
        <v>516615.17000000004</v>
      </c>
      <c r="M24" s="480">
        <v>516615.17000000004</v>
      </c>
    </row>
    <row r="25" spans="1:13">
      <c r="A25" s="483" t="s">
        <v>585</v>
      </c>
      <c r="B25" s="479">
        <v>0</v>
      </c>
      <c r="C25" s="479">
        <v>1640110.3800000001</v>
      </c>
      <c r="D25" s="479">
        <v>1640110.3800000001</v>
      </c>
      <c r="E25" s="479">
        <v>0</v>
      </c>
      <c r="F25" s="479">
        <v>0</v>
      </c>
      <c r="G25" s="479">
        <v>0</v>
      </c>
      <c r="H25" s="479">
        <v>5518510.7900000028</v>
      </c>
      <c r="I25" s="479">
        <v>5144371.3100000015</v>
      </c>
      <c r="J25" s="479">
        <v>5144371.3100000015</v>
      </c>
      <c r="K25" s="479">
        <v>374139.48</v>
      </c>
      <c r="L25" s="480">
        <v>1.3969838619232178E-9</v>
      </c>
      <c r="M25" s="480">
        <v>1.3969838619232178E-9</v>
      </c>
    </row>
    <row r="26" spans="1:13">
      <c r="A26" s="483" t="s">
        <v>584</v>
      </c>
      <c r="B26" s="479">
        <v>0</v>
      </c>
      <c r="C26" s="479">
        <v>97794.829999999987</v>
      </c>
      <c r="D26" s="479">
        <v>97794.829999999987</v>
      </c>
      <c r="E26" s="479">
        <v>0</v>
      </c>
      <c r="F26" s="479">
        <v>0</v>
      </c>
      <c r="G26" s="479">
        <v>183423.12999999998</v>
      </c>
      <c r="H26" s="479">
        <v>4915327.1599999992</v>
      </c>
      <c r="I26" s="479">
        <v>4480263.05</v>
      </c>
      <c r="J26" s="479">
        <v>4479453.05</v>
      </c>
      <c r="K26" s="479">
        <v>509263.66000000003</v>
      </c>
      <c r="L26" s="480">
        <v>110033.57999999926</v>
      </c>
      <c r="M26" s="480">
        <v>110033.57999999926</v>
      </c>
    </row>
    <row r="27" spans="1:13">
      <c r="A27" s="483" t="s">
        <v>588</v>
      </c>
      <c r="B27" s="479">
        <v>0</v>
      </c>
      <c r="C27" s="479">
        <v>0</v>
      </c>
      <c r="D27" s="479">
        <v>0</v>
      </c>
      <c r="E27" s="479">
        <v>0</v>
      </c>
      <c r="F27" s="479">
        <v>0</v>
      </c>
      <c r="G27" s="479">
        <v>16111.29</v>
      </c>
      <c r="H27" s="479">
        <v>98966.91</v>
      </c>
      <c r="I27" s="479">
        <v>43821.57</v>
      </c>
      <c r="J27" s="479">
        <v>43821.57</v>
      </c>
      <c r="K27" s="479">
        <v>4180.21</v>
      </c>
      <c r="L27" s="480">
        <v>67076.42</v>
      </c>
      <c r="M27" s="480">
        <v>67076.42</v>
      </c>
    </row>
    <row r="28" spans="1:13">
      <c r="A28" s="483" t="s">
        <v>586</v>
      </c>
      <c r="B28" s="479">
        <v>571752.4</v>
      </c>
      <c r="C28" s="479">
        <v>2901815.8099999996</v>
      </c>
      <c r="D28" s="479">
        <v>3247379.209999999</v>
      </c>
      <c r="E28" s="479">
        <v>0</v>
      </c>
      <c r="F28" s="479">
        <v>226189</v>
      </c>
      <c r="G28" s="479">
        <v>2171659.3799999994</v>
      </c>
      <c r="H28" s="479">
        <v>30219404.29000001</v>
      </c>
      <c r="I28" s="479">
        <v>25721321.10000002</v>
      </c>
      <c r="J28" s="479">
        <v>25721321.10000002</v>
      </c>
      <c r="K28" s="479">
        <v>4648527.7099999981</v>
      </c>
      <c r="L28" s="480">
        <v>2021214.859999991</v>
      </c>
      <c r="M28" s="480">
        <v>2247403.859999991</v>
      </c>
    </row>
    <row r="29" spans="1:13">
      <c r="A29" s="483" t="s">
        <v>589</v>
      </c>
      <c r="B29" s="479">
        <v>0</v>
      </c>
      <c r="C29" s="479">
        <v>0</v>
      </c>
      <c r="D29" s="479">
        <v>0</v>
      </c>
      <c r="E29" s="479">
        <v>0</v>
      </c>
      <c r="F29" s="479">
        <v>0</v>
      </c>
      <c r="G29" s="479">
        <v>0</v>
      </c>
      <c r="H29" s="479">
        <v>203609.58000000002</v>
      </c>
      <c r="I29" s="479">
        <v>145321.21</v>
      </c>
      <c r="J29" s="479">
        <v>145321.21</v>
      </c>
      <c r="K29" s="479">
        <v>58288.37</v>
      </c>
      <c r="L29" s="480">
        <v>0</v>
      </c>
      <c r="M29" s="480">
        <v>0</v>
      </c>
    </row>
    <row r="30" spans="1:13">
      <c r="A30" s="483" t="s">
        <v>590</v>
      </c>
      <c r="B30" s="479">
        <v>0</v>
      </c>
      <c r="C30" s="479">
        <v>71169.600000000006</v>
      </c>
      <c r="D30" s="479">
        <v>71169.600000000006</v>
      </c>
      <c r="E30" s="479">
        <v>0</v>
      </c>
      <c r="F30" s="479">
        <v>0</v>
      </c>
      <c r="G30" s="479">
        <v>1535331.7400000002</v>
      </c>
      <c r="H30" s="479">
        <v>8396804.6900000013</v>
      </c>
      <c r="I30" s="479">
        <v>6916411.5600000033</v>
      </c>
      <c r="J30" s="479">
        <v>6916411.5600000033</v>
      </c>
      <c r="K30" s="479">
        <v>913469.88000000047</v>
      </c>
      <c r="L30" s="480">
        <v>2102254.9899999979</v>
      </c>
      <c r="M30" s="480">
        <v>2102254.9899999979</v>
      </c>
    </row>
    <row r="31" spans="1:13">
      <c r="A31" s="483" t="s">
        <v>591</v>
      </c>
      <c r="B31" s="479">
        <v>0</v>
      </c>
      <c r="C31" s="479">
        <v>0</v>
      </c>
      <c r="D31" s="479">
        <v>0</v>
      </c>
      <c r="E31" s="479">
        <v>0</v>
      </c>
      <c r="F31" s="479">
        <v>0</v>
      </c>
      <c r="G31" s="479">
        <v>0</v>
      </c>
      <c r="H31" s="479">
        <v>77587.63</v>
      </c>
      <c r="I31" s="479">
        <v>77587.63</v>
      </c>
      <c r="J31" s="479">
        <v>77587.63</v>
      </c>
      <c r="K31" s="479">
        <v>0</v>
      </c>
      <c r="L31" s="480">
        <v>0</v>
      </c>
      <c r="M31" s="480">
        <v>0</v>
      </c>
    </row>
    <row r="32" spans="1:13">
      <c r="A32" s="483" t="s">
        <v>595</v>
      </c>
      <c r="B32" s="479">
        <v>320</v>
      </c>
      <c r="C32" s="479">
        <v>0</v>
      </c>
      <c r="D32" s="479">
        <v>320</v>
      </c>
      <c r="E32" s="479">
        <v>0</v>
      </c>
      <c r="F32" s="479">
        <v>0</v>
      </c>
      <c r="G32" s="479">
        <v>150347.68</v>
      </c>
      <c r="H32" s="479">
        <v>545282.94999999995</v>
      </c>
      <c r="I32" s="479">
        <v>552985.01</v>
      </c>
      <c r="J32" s="479">
        <v>552985.01</v>
      </c>
      <c r="K32" s="479">
        <v>134915.61999999997</v>
      </c>
      <c r="L32" s="480">
        <v>7729.9999999999127</v>
      </c>
      <c r="M32" s="480">
        <v>7729.9999999999127</v>
      </c>
    </row>
    <row r="33" spans="1:13">
      <c r="A33" s="483" t="s">
        <v>594</v>
      </c>
      <c r="B33" s="479">
        <v>0</v>
      </c>
      <c r="C33" s="479">
        <v>0</v>
      </c>
      <c r="D33" s="479">
        <v>0</v>
      </c>
      <c r="E33" s="479">
        <v>0</v>
      </c>
      <c r="F33" s="479">
        <v>0</v>
      </c>
      <c r="G33" s="479">
        <v>0</v>
      </c>
      <c r="H33" s="479">
        <v>0</v>
      </c>
      <c r="I33" s="479">
        <v>0</v>
      </c>
      <c r="J33" s="479">
        <v>0</v>
      </c>
      <c r="K33" s="479">
        <v>0</v>
      </c>
      <c r="L33" s="480">
        <v>0</v>
      </c>
      <c r="M33" s="480">
        <v>0</v>
      </c>
    </row>
    <row r="34" spans="1:13" ht="12.75" customHeight="1">
      <c r="A34" s="483" t="s">
        <v>593</v>
      </c>
      <c r="B34" s="479">
        <v>0</v>
      </c>
      <c r="C34" s="479">
        <v>0</v>
      </c>
      <c r="D34" s="479">
        <v>0</v>
      </c>
      <c r="E34" s="479">
        <v>0</v>
      </c>
      <c r="F34" s="479">
        <v>0</v>
      </c>
      <c r="G34" s="479">
        <v>0</v>
      </c>
      <c r="H34" s="479">
        <v>0</v>
      </c>
      <c r="I34" s="479">
        <v>0</v>
      </c>
      <c r="J34" s="479">
        <v>0</v>
      </c>
      <c r="K34" s="479">
        <v>0</v>
      </c>
      <c r="L34" s="480">
        <v>0</v>
      </c>
      <c r="M34" s="480">
        <v>0</v>
      </c>
    </row>
    <row r="35" spans="1:13" ht="12" customHeight="1">
      <c r="A35" s="483" t="s">
        <v>592</v>
      </c>
      <c r="B35" s="479">
        <v>0</v>
      </c>
      <c r="C35" s="479">
        <v>0</v>
      </c>
      <c r="D35" s="479">
        <v>0</v>
      </c>
      <c r="E35" s="479">
        <v>0</v>
      </c>
      <c r="F35" s="479">
        <v>0</v>
      </c>
      <c r="G35" s="479">
        <v>0</v>
      </c>
      <c r="H35" s="479">
        <v>333097.96999999997</v>
      </c>
      <c r="I35" s="479">
        <v>317811.29999999993</v>
      </c>
      <c r="J35" s="479">
        <v>317811.29999999993</v>
      </c>
      <c r="K35" s="479">
        <v>15286.67</v>
      </c>
      <c r="L35" s="480">
        <v>4.1836756281554699E-11</v>
      </c>
      <c r="M35" s="480">
        <v>4.1836756281554699E-11</v>
      </c>
    </row>
    <row r="36" spans="1:13" ht="12.75" customHeight="1">
      <c r="A36" s="483" t="s">
        <v>587</v>
      </c>
      <c r="B36" s="479">
        <v>0</v>
      </c>
      <c r="C36" s="479">
        <v>0</v>
      </c>
      <c r="D36" s="479">
        <v>0</v>
      </c>
      <c r="E36" s="479">
        <v>0</v>
      </c>
      <c r="F36" s="479">
        <v>0</v>
      </c>
      <c r="G36" s="479">
        <v>0</v>
      </c>
      <c r="H36" s="479">
        <v>1759488.95</v>
      </c>
      <c r="I36" s="479">
        <v>1462859.23</v>
      </c>
      <c r="J36" s="479">
        <v>1462859.23</v>
      </c>
      <c r="K36" s="479">
        <v>11041.720000000001</v>
      </c>
      <c r="L36" s="480">
        <v>285588</v>
      </c>
      <c r="M36" s="480">
        <v>285588</v>
      </c>
    </row>
    <row r="37" spans="1:13" ht="11.25" customHeight="1">
      <c r="A37" s="483" t="s">
        <v>387</v>
      </c>
      <c r="B37" s="479">
        <v>0</v>
      </c>
      <c r="C37" s="479">
        <v>0</v>
      </c>
      <c r="D37" s="479">
        <v>0</v>
      </c>
      <c r="E37" s="479">
        <v>0</v>
      </c>
      <c r="F37" s="479">
        <v>0</v>
      </c>
      <c r="G37" s="479">
        <v>0</v>
      </c>
      <c r="H37" s="479">
        <v>0</v>
      </c>
      <c r="I37" s="479">
        <v>0</v>
      </c>
      <c r="J37" s="479">
        <v>0</v>
      </c>
      <c r="K37" s="479">
        <v>0</v>
      </c>
      <c r="L37" s="480">
        <v>0</v>
      </c>
      <c r="M37" s="480">
        <v>0</v>
      </c>
    </row>
    <row r="38" spans="1:13">
      <c r="A38" s="483" t="s">
        <v>581</v>
      </c>
      <c r="B38" s="479">
        <v>0</v>
      </c>
      <c r="C38" s="479">
        <v>78251.98000000001</v>
      </c>
      <c r="D38" s="479">
        <v>78251.98000000001</v>
      </c>
      <c r="E38" s="479">
        <v>0</v>
      </c>
      <c r="F38" s="479">
        <v>0</v>
      </c>
      <c r="G38" s="479">
        <v>105343.23000000001</v>
      </c>
      <c r="H38" s="479">
        <v>7460054.919999999</v>
      </c>
      <c r="I38" s="479">
        <v>5403033.9900000002</v>
      </c>
      <c r="J38" s="479">
        <v>5403033.9900000002</v>
      </c>
      <c r="K38" s="479">
        <v>41778.530000000006</v>
      </c>
      <c r="L38" s="480">
        <v>2120585.6299999994</v>
      </c>
      <c r="M38" s="480">
        <v>2120585.6299999994</v>
      </c>
    </row>
    <row r="39" spans="1:13">
      <c r="A39" s="483" t="s">
        <v>386</v>
      </c>
      <c r="B39" s="479">
        <v>0</v>
      </c>
      <c r="C39" s="479">
        <v>39125.040000000001</v>
      </c>
      <c r="D39" s="479">
        <v>39125.040000000001</v>
      </c>
      <c r="E39" s="479">
        <v>0</v>
      </c>
      <c r="F39" s="479">
        <v>0</v>
      </c>
      <c r="G39" s="479">
        <v>0</v>
      </c>
      <c r="H39" s="479">
        <v>1474940.32</v>
      </c>
      <c r="I39" s="479">
        <v>1409372.2399999998</v>
      </c>
      <c r="J39" s="479">
        <v>1409372.2399999998</v>
      </c>
      <c r="K39" s="479">
        <v>65568.080000000016</v>
      </c>
      <c r="L39" s="480">
        <v>2.9103830456733704E-10</v>
      </c>
      <c r="M39" s="480">
        <v>2.9103830456733704E-10</v>
      </c>
    </row>
    <row r="40" spans="1:13">
      <c r="A40" s="483" t="s">
        <v>579</v>
      </c>
      <c r="B40" s="479">
        <v>0</v>
      </c>
      <c r="C40" s="479">
        <v>449036.07</v>
      </c>
      <c r="D40" s="479">
        <v>449036.07</v>
      </c>
      <c r="E40" s="479">
        <v>0</v>
      </c>
      <c r="F40" s="479">
        <v>0</v>
      </c>
      <c r="G40" s="479">
        <v>0</v>
      </c>
      <c r="H40" s="479">
        <v>299098.48999999993</v>
      </c>
      <c r="I40" s="479">
        <v>241611.19999999998</v>
      </c>
      <c r="J40" s="479">
        <v>241611.19999999998</v>
      </c>
      <c r="K40" s="479">
        <v>57487.29</v>
      </c>
      <c r="L40" s="480">
        <v>0</v>
      </c>
      <c r="M40" s="480">
        <v>0</v>
      </c>
    </row>
    <row r="41" spans="1:13">
      <c r="A41" s="483" t="s">
        <v>580</v>
      </c>
      <c r="B41" s="479">
        <v>11904</v>
      </c>
      <c r="C41" s="479">
        <v>107267.01</v>
      </c>
      <c r="D41" s="479">
        <v>119171.01</v>
      </c>
      <c r="E41" s="479">
        <v>0</v>
      </c>
      <c r="F41" s="479">
        <v>0</v>
      </c>
      <c r="G41" s="479">
        <v>275</v>
      </c>
      <c r="H41" s="479">
        <v>1034513.8200000002</v>
      </c>
      <c r="I41" s="479">
        <v>961777.71000000008</v>
      </c>
      <c r="J41" s="479">
        <v>961777.71000000008</v>
      </c>
      <c r="K41" s="479">
        <v>51975.55</v>
      </c>
      <c r="L41" s="480">
        <v>21035.5600000001</v>
      </c>
      <c r="M41" s="480">
        <v>21035.5600000001</v>
      </c>
    </row>
    <row r="42" spans="1:13">
      <c r="A42" s="483"/>
      <c r="B42" s="479"/>
      <c r="C42" s="479"/>
      <c r="D42" s="479"/>
      <c r="E42" s="479"/>
      <c r="F42" s="479"/>
      <c r="G42" s="479"/>
      <c r="H42" s="479"/>
      <c r="I42" s="479"/>
      <c r="J42" s="479"/>
      <c r="K42" s="479"/>
      <c r="L42" s="480"/>
      <c r="M42" s="480"/>
    </row>
    <row r="43" spans="1:13">
      <c r="A43" s="477" t="s">
        <v>617</v>
      </c>
      <c r="B43" s="484">
        <v>0</v>
      </c>
      <c r="C43" s="484">
        <v>860058.64000000013</v>
      </c>
      <c r="D43" s="484">
        <v>860058.64000000013</v>
      </c>
      <c r="E43" s="484">
        <v>0</v>
      </c>
      <c r="F43" s="484">
        <v>0</v>
      </c>
      <c r="G43" s="484">
        <v>156679.91999999998</v>
      </c>
      <c r="H43" s="484">
        <v>3800343.91</v>
      </c>
      <c r="I43" s="484">
        <v>2547865.709999999</v>
      </c>
      <c r="J43" s="484">
        <v>2547865.709999999</v>
      </c>
      <c r="K43" s="484">
        <v>822115.58</v>
      </c>
      <c r="L43" s="485">
        <v>587042.54000000108</v>
      </c>
      <c r="M43" s="485">
        <v>587042.54000000108</v>
      </c>
    </row>
    <row r="44" spans="1:13">
      <c r="A44" s="478" t="s">
        <v>578</v>
      </c>
      <c r="B44" s="479">
        <v>0</v>
      </c>
      <c r="C44" s="479">
        <v>860058.64000000013</v>
      </c>
      <c r="D44" s="479">
        <v>860058.64000000013</v>
      </c>
      <c r="E44" s="479">
        <v>0</v>
      </c>
      <c r="F44" s="479">
        <v>0</v>
      </c>
      <c r="G44" s="479">
        <v>156679.91999999998</v>
      </c>
      <c r="H44" s="479">
        <v>3800343.91</v>
      </c>
      <c r="I44" s="479">
        <v>2547865.709999999</v>
      </c>
      <c r="J44" s="479">
        <v>2547865.709999999</v>
      </c>
      <c r="K44" s="479">
        <v>822115.58</v>
      </c>
      <c r="L44" s="480">
        <v>587042.54000000108</v>
      </c>
      <c r="M44" s="480">
        <v>587042.54000000108</v>
      </c>
    </row>
    <row r="45" spans="1:13" ht="18.75" customHeight="1">
      <c r="B45" s="479"/>
      <c r="C45" s="479"/>
      <c r="D45" s="479"/>
      <c r="E45" s="479"/>
      <c r="F45" s="479"/>
      <c r="G45" s="479"/>
      <c r="H45" s="479"/>
      <c r="I45" s="479"/>
      <c r="J45" s="479"/>
      <c r="K45" s="479"/>
      <c r="L45" s="480"/>
      <c r="M45" s="480"/>
    </row>
    <row r="46" spans="1:13" ht="12.75" customHeight="1">
      <c r="A46" s="471" t="s">
        <v>618</v>
      </c>
      <c r="B46" s="484">
        <v>0</v>
      </c>
      <c r="C46" s="484">
        <v>91910.419999999984</v>
      </c>
      <c r="D46" s="484">
        <v>91910.419999999984</v>
      </c>
      <c r="E46" s="484">
        <v>0</v>
      </c>
      <c r="F46" s="484">
        <v>0</v>
      </c>
      <c r="G46" s="484">
        <v>3351.44</v>
      </c>
      <c r="H46" s="484">
        <v>4648548.5299999993</v>
      </c>
      <c r="I46" s="484">
        <v>4280255.4399999995</v>
      </c>
      <c r="J46" s="484">
        <v>4280255.4399999995</v>
      </c>
      <c r="K46" s="484">
        <v>359825.42999999993</v>
      </c>
      <c r="L46" s="485">
        <v>11819.100000000302</v>
      </c>
      <c r="M46" s="485">
        <v>11819.100000000302</v>
      </c>
    </row>
    <row r="47" spans="1:13" ht="12.75" customHeight="1">
      <c r="A47" s="478" t="s">
        <v>577</v>
      </c>
      <c r="B47" s="479">
        <v>0</v>
      </c>
      <c r="C47" s="479">
        <v>80092.479999999981</v>
      </c>
      <c r="D47" s="479">
        <v>80092.479999999981</v>
      </c>
      <c r="E47" s="479">
        <v>0</v>
      </c>
      <c r="F47" s="479">
        <v>0</v>
      </c>
      <c r="G47" s="479">
        <v>3351.44</v>
      </c>
      <c r="H47" s="479">
        <v>4378902.4799999995</v>
      </c>
      <c r="I47" s="479">
        <v>4139766.8899999997</v>
      </c>
      <c r="J47" s="479">
        <v>4139766.8899999997</v>
      </c>
      <c r="K47" s="479">
        <v>242487.02999999997</v>
      </c>
      <c r="L47" s="480">
        <v>2.9103830456733704E-10</v>
      </c>
      <c r="M47" s="480">
        <v>2.9103830456733704E-10</v>
      </c>
    </row>
    <row r="48" spans="1:13">
      <c r="A48" s="482" t="s">
        <v>611</v>
      </c>
      <c r="B48" s="479">
        <v>0</v>
      </c>
      <c r="C48" s="479">
        <v>0</v>
      </c>
      <c r="D48" s="479">
        <v>0</v>
      </c>
      <c r="E48" s="479">
        <v>0</v>
      </c>
      <c r="F48" s="479">
        <v>0</v>
      </c>
      <c r="G48" s="479">
        <v>0</v>
      </c>
      <c r="H48" s="479">
        <v>0</v>
      </c>
      <c r="I48" s="479">
        <v>0</v>
      </c>
      <c r="J48" s="479">
        <v>0</v>
      </c>
      <c r="K48" s="479">
        <v>0</v>
      </c>
      <c r="L48" s="480">
        <v>0</v>
      </c>
      <c r="M48" s="480">
        <v>0</v>
      </c>
    </row>
    <row r="49" spans="1:13">
      <c r="A49" s="482" t="s">
        <v>612</v>
      </c>
      <c r="B49" s="479">
        <v>0</v>
      </c>
      <c r="C49" s="479">
        <v>0</v>
      </c>
      <c r="D49" s="479">
        <v>0</v>
      </c>
      <c r="E49" s="479">
        <v>0</v>
      </c>
      <c r="F49" s="479">
        <v>0</v>
      </c>
      <c r="G49" s="479">
        <v>0</v>
      </c>
      <c r="H49" s="479">
        <v>0</v>
      </c>
      <c r="I49" s="479">
        <v>0</v>
      </c>
      <c r="J49" s="479">
        <v>0</v>
      </c>
      <c r="K49" s="479">
        <v>0</v>
      </c>
      <c r="L49" s="480">
        <v>0</v>
      </c>
      <c r="M49" s="480">
        <v>0</v>
      </c>
    </row>
    <row r="50" spans="1:13">
      <c r="A50" s="483" t="s">
        <v>581</v>
      </c>
      <c r="B50" s="479">
        <v>0</v>
      </c>
      <c r="C50" s="479">
        <v>9861.34</v>
      </c>
      <c r="D50" s="479">
        <v>9861.34</v>
      </c>
      <c r="E50" s="479">
        <v>0</v>
      </c>
      <c r="F50" s="479">
        <v>0</v>
      </c>
      <c r="G50" s="479">
        <v>0</v>
      </c>
      <c r="H50" s="479">
        <v>12006.419999999998</v>
      </c>
      <c r="I50" s="479">
        <v>12006.419999999998</v>
      </c>
      <c r="J50" s="479">
        <v>12006.419999999998</v>
      </c>
      <c r="K50" s="479">
        <v>0</v>
      </c>
      <c r="L50" s="480">
        <v>0</v>
      </c>
      <c r="M50" s="480">
        <v>0</v>
      </c>
    </row>
    <row r="51" spans="1:13">
      <c r="A51" s="483" t="s">
        <v>580</v>
      </c>
      <c r="B51" s="479">
        <v>0</v>
      </c>
      <c r="C51" s="479">
        <v>1956.6</v>
      </c>
      <c r="D51" s="479">
        <v>1956.6</v>
      </c>
      <c r="E51" s="479">
        <v>0</v>
      </c>
      <c r="F51" s="479">
        <v>0</v>
      </c>
      <c r="G51" s="479">
        <v>0</v>
      </c>
      <c r="H51" s="479">
        <v>27479.08</v>
      </c>
      <c r="I51" s="479">
        <v>19380.34</v>
      </c>
      <c r="J51" s="479">
        <v>19380.34</v>
      </c>
      <c r="K51" s="479">
        <v>6923.83</v>
      </c>
      <c r="L51" s="480">
        <v>1174.9100000000017</v>
      </c>
      <c r="M51" s="480">
        <v>1174.9100000000017</v>
      </c>
    </row>
    <row r="52" spans="1:13" ht="12.75" customHeight="1">
      <c r="A52" s="483" t="s">
        <v>583</v>
      </c>
      <c r="B52" s="479">
        <v>0</v>
      </c>
      <c r="C52" s="479">
        <v>0</v>
      </c>
      <c r="D52" s="479">
        <v>0</v>
      </c>
      <c r="E52" s="479">
        <v>0</v>
      </c>
      <c r="F52" s="479">
        <v>0</v>
      </c>
      <c r="G52" s="479">
        <v>0</v>
      </c>
      <c r="H52" s="479">
        <v>68986.790000000008</v>
      </c>
      <c r="I52" s="479">
        <v>50128.32</v>
      </c>
      <c r="J52" s="479">
        <v>50128.32</v>
      </c>
      <c r="K52" s="479">
        <v>12756.279999999999</v>
      </c>
      <c r="L52" s="480">
        <v>6102.1900000000096</v>
      </c>
      <c r="M52" s="480">
        <v>6102.1900000000096</v>
      </c>
    </row>
    <row r="53" spans="1:13">
      <c r="A53" s="483" t="s">
        <v>586</v>
      </c>
      <c r="B53" s="479">
        <v>0</v>
      </c>
      <c r="C53" s="479">
        <v>0</v>
      </c>
      <c r="D53" s="479">
        <v>0</v>
      </c>
      <c r="E53" s="479">
        <v>0</v>
      </c>
      <c r="F53" s="479">
        <v>0</v>
      </c>
      <c r="G53" s="479">
        <v>0</v>
      </c>
      <c r="H53" s="479">
        <v>57433.759999999995</v>
      </c>
      <c r="I53" s="479">
        <v>11418.97</v>
      </c>
      <c r="J53" s="479">
        <v>11418.97</v>
      </c>
      <c r="K53" s="479">
        <v>46014.789999999994</v>
      </c>
      <c r="L53" s="480">
        <v>0</v>
      </c>
      <c r="M53" s="480">
        <v>0</v>
      </c>
    </row>
    <row r="54" spans="1:13" ht="16.5" customHeight="1">
      <c r="A54" s="483" t="s">
        <v>588</v>
      </c>
      <c r="B54" s="479">
        <v>0</v>
      </c>
      <c r="C54" s="479">
        <v>0</v>
      </c>
      <c r="D54" s="479">
        <v>0</v>
      </c>
      <c r="E54" s="479">
        <v>0</v>
      </c>
      <c r="F54" s="479">
        <v>0</v>
      </c>
      <c r="G54" s="479">
        <v>0</v>
      </c>
      <c r="H54" s="479">
        <v>600</v>
      </c>
      <c r="I54" s="479">
        <v>0</v>
      </c>
      <c r="J54" s="479">
        <v>0</v>
      </c>
      <c r="K54" s="479">
        <v>600</v>
      </c>
      <c r="L54" s="480">
        <v>0</v>
      </c>
      <c r="M54" s="480">
        <v>0</v>
      </c>
    </row>
    <row r="55" spans="1:13">
      <c r="A55" s="483" t="s">
        <v>590</v>
      </c>
      <c r="B55" s="479">
        <v>0</v>
      </c>
      <c r="C55" s="479">
        <v>0</v>
      </c>
      <c r="D55" s="479">
        <v>0</v>
      </c>
      <c r="E55" s="479">
        <v>0</v>
      </c>
      <c r="F55" s="479">
        <v>0</v>
      </c>
      <c r="G55" s="479">
        <v>0</v>
      </c>
      <c r="H55" s="479">
        <v>103140</v>
      </c>
      <c r="I55" s="479">
        <v>47554.5</v>
      </c>
      <c r="J55" s="479">
        <v>47554.5</v>
      </c>
      <c r="K55" s="479">
        <v>51043.5</v>
      </c>
      <c r="L55" s="480">
        <v>4542</v>
      </c>
      <c r="M55" s="480">
        <v>4542</v>
      </c>
    </row>
    <row r="56" spans="1:13">
      <c r="A56" s="478" t="s">
        <v>592</v>
      </c>
      <c r="B56" s="479">
        <v>0</v>
      </c>
      <c r="C56" s="479">
        <v>0</v>
      </c>
      <c r="D56" s="479">
        <v>0</v>
      </c>
      <c r="E56" s="479">
        <v>0</v>
      </c>
      <c r="F56" s="479">
        <v>0</v>
      </c>
      <c r="G56" s="479">
        <v>0</v>
      </c>
      <c r="H56" s="479">
        <v>0</v>
      </c>
      <c r="I56" s="479">
        <v>0</v>
      </c>
      <c r="J56" s="479">
        <v>0</v>
      </c>
      <c r="K56" s="479">
        <v>0</v>
      </c>
      <c r="L56" s="480">
        <v>0</v>
      </c>
      <c r="M56" s="480">
        <v>0</v>
      </c>
    </row>
    <row r="57" spans="1:13" ht="12.75" customHeight="1">
      <c r="A57" s="483"/>
      <c r="B57" s="479">
        <v>0</v>
      </c>
      <c r="C57" s="479">
        <v>0</v>
      </c>
      <c r="D57" s="479">
        <v>0</v>
      </c>
      <c r="E57" s="479">
        <v>0</v>
      </c>
      <c r="F57" s="479">
        <v>0</v>
      </c>
      <c r="G57" s="479">
        <v>0</v>
      </c>
      <c r="H57" s="479">
        <v>0</v>
      </c>
      <c r="I57" s="479">
        <v>0</v>
      </c>
      <c r="J57" s="479">
        <v>0</v>
      </c>
      <c r="K57" s="479">
        <v>0</v>
      </c>
      <c r="L57" s="480">
        <v>0</v>
      </c>
      <c r="M57" s="480">
        <v>0</v>
      </c>
    </row>
    <row r="58" spans="1:13" ht="12.75" customHeight="1">
      <c r="A58" s="486"/>
      <c r="B58" s="487"/>
      <c r="C58" s="487"/>
      <c r="D58" s="487"/>
      <c r="E58" s="487"/>
      <c r="F58" s="487"/>
      <c r="G58" s="487"/>
      <c r="H58" s="487"/>
      <c r="I58" s="487"/>
      <c r="J58" s="487"/>
      <c r="K58" s="487"/>
      <c r="L58" s="488"/>
      <c r="M58" s="488"/>
    </row>
    <row r="59" spans="1:13" ht="12.75" customHeight="1">
      <c r="A59" s="489" t="s">
        <v>619</v>
      </c>
      <c r="B59" s="490">
        <f t="shared" ref="B59:L59" si="0">B46+B14</f>
        <v>3692586.8799999994</v>
      </c>
      <c r="C59" s="490">
        <f t="shared" si="0"/>
        <v>20663305.870000005</v>
      </c>
      <c r="D59" s="490">
        <f t="shared" si="0"/>
        <v>22699421.640000001</v>
      </c>
      <c r="E59" s="490">
        <f t="shared" si="0"/>
        <v>0</v>
      </c>
      <c r="F59" s="490">
        <f t="shared" si="0"/>
        <v>1656471.1100000013</v>
      </c>
      <c r="G59" s="490">
        <f t="shared" si="0"/>
        <v>47831256.039999999</v>
      </c>
      <c r="H59" s="490">
        <f t="shared" si="0"/>
        <v>362743777.31000084</v>
      </c>
      <c r="I59" s="490">
        <f t="shared" si="0"/>
        <v>312988735.19</v>
      </c>
      <c r="J59" s="490">
        <f t="shared" si="0"/>
        <v>311236526.23999995</v>
      </c>
      <c r="K59" s="490">
        <f t="shared" si="0"/>
        <v>36418610.829999998</v>
      </c>
      <c r="L59" s="491">
        <f t="shared" si="0"/>
        <v>62919896.280000709</v>
      </c>
      <c r="M59" s="491">
        <f>L59+F59</f>
        <v>64576367.390000708</v>
      </c>
    </row>
    <row r="60" spans="1:13">
      <c r="A60" s="492" t="s">
        <v>133</v>
      </c>
      <c r="L60" s="493"/>
    </row>
    <row r="61" spans="1:13">
      <c r="A61" s="492"/>
    </row>
    <row r="62" spans="1:13">
      <c r="A62" s="492"/>
      <c r="C62" s="481"/>
      <c r="G62" s="494"/>
      <c r="H62" s="481"/>
    </row>
    <row r="63" spans="1:13">
      <c r="A63" s="440" t="s">
        <v>1130</v>
      </c>
      <c r="C63" s="494"/>
      <c r="D63" s="494"/>
      <c r="E63" s="494"/>
      <c r="F63" s="494"/>
      <c r="G63" s="481"/>
      <c r="I63" s="495"/>
    </row>
    <row r="64" spans="1:13" ht="12.75" customHeight="1">
      <c r="A64" s="440" t="s">
        <v>1131</v>
      </c>
      <c r="G64" s="494"/>
      <c r="M64" s="481"/>
    </row>
    <row r="65" spans="1:13" ht="12.75" customHeight="1">
      <c r="A65" s="440" t="s">
        <v>1132</v>
      </c>
      <c r="G65" s="494"/>
      <c r="M65" s="481"/>
    </row>
    <row r="66" spans="1:13" ht="12.75" customHeight="1">
      <c r="A66" s="440" t="s">
        <v>1133</v>
      </c>
      <c r="G66" s="494"/>
    </row>
  </sheetData>
  <mergeCells count="12">
    <mergeCell ref="A2:L2"/>
    <mergeCell ref="A3:L3"/>
    <mergeCell ref="A4:L4"/>
    <mergeCell ref="A5:L5"/>
    <mergeCell ref="A6:L6"/>
    <mergeCell ref="M9:M12"/>
    <mergeCell ref="B10:C10"/>
    <mergeCell ref="G10:H10"/>
    <mergeCell ref="C11:C12"/>
    <mergeCell ref="H11:H12"/>
    <mergeCell ref="B9:F9"/>
    <mergeCell ref="G9:L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219E-E14D-4D13-AF43-9453EBC08BE9}">
  <dimension ref="A1:H225"/>
  <sheetViews>
    <sheetView workbookViewId="0">
      <selection sqref="A1:H1"/>
    </sheetView>
  </sheetViews>
  <sheetFormatPr defaultRowHeight="15"/>
  <cols>
    <col min="1" max="1" width="71.7109375" style="453" customWidth="1"/>
    <col min="2" max="8" width="14.7109375" style="453" customWidth="1"/>
    <col min="9" max="16384" width="9.140625" style="453"/>
  </cols>
  <sheetData>
    <row r="1" spans="1:8">
      <c r="A1" s="1094" t="s">
        <v>0</v>
      </c>
      <c r="B1" s="1094"/>
      <c r="C1" s="1094"/>
      <c r="D1" s="1094"/>
      <c r="E1" s="1094"/>
      <c r="F1" s="1094"/>
      <c r="G1" s="1094"/>
      <c r="H1" s="1094"/>
    </row>
    <row r="2" spans="1:8">
      <c r="A2" s="1094" t="s">
        <v>1</v>
      </c>
      <c r="B2" s="1094"/>
      <c r="C2" s="1094"/>
      <c r="D2" s="1094"/>
      <c r="E2" s="1094"/>
      <c r="F2" s="1094"/>
      <c r="G2" s="1094"/>
      <c r="H2" s="1094"/>
    </row>
    <row r="3" spans="1:8">
      <c r="A3" s="1094" t="s">
        <v>620</v>
      </c>
      <c r="B3" s="1094"/>
      <c r="C3" s="1094"/>
      <c r="D3" s="1094"/>
      <c r="E3" s="1094"/>
      <c r="F3" s="1094"/>
      <c r="G3" s="1094"/>
      <c r="H3" s="1094"/>
    </row>
    <row r="4" spans="1:8">
      <c r="A4" s="1094" t="s">
        <v>477</v>
      </c>
      <c r="B4" s="1094"/>
      <c r="C4" s="1094"/>
      <c r="D4" s="1094"/>
      <c r="E4" s="1094"/>
      <c r="F4" s="1094"/>
      <c r="G4" s="1094"/>
      <c r="H4" s="1094"/>
    </row>
    <row r="5" spans="1:8">
      <c r="A5" s="1094" t="s">
        <v>1129</v>
      </c>
      <c r="B5" s="1094"/>
      <c r="C5" s="1094"/>
      <c r="D5" s="1094"/>
      <c r="E5" s="1094"/>
      <c r="F5" s="1094"/>
      <c r="G5" s="1094"/>
      <c r="H5" s="1094"/>
    </row>
    <row r="6" spans="1:8">
      <c r="A6" s="1094"/>
      <c r="B6" s="1094"/>
      <c r="C6" s="1094"/>
      <c r="D6" s="1094"/>
      <c r="E6" s="1094"/>
      <c r="F6" s="1094"/>
      <c r="G6" s="1094"/>
      <c r="H6" s="1094"/>
    </row>
    <row r="7" spans="1:8">
      <c r="A7" s="440" t="s">
        <v>621</v>
      </c>
      <c r="B7" s="440"/>
      <c r="C7" s="440"/>
      <c r="D7" s="440"/>
      <c r="E7" s="440"/>
      <c r="F7" s="440"/>
      <c r="G7" s="440"/>
      <c r="H7" s="5">
        <v>1</v>
      </c>
    </row>
    <row r="8" spans="1:8">
      <c r="A8" s="373"/>
      <c r="B8" s="373"/>
      <c r="C8" s="373"/>
      <c r="D8" s="373"/>
      <c r="E8" s="373"/>
      <c r="F8" s="373"/>
      <c r="G8" s="373"/>
      <c r="H8" s="373"/>
    </row>
    <row r="9" spans="1:8">
      <c r="A9" s="995" t="s">
        <v>622</v>
      </c>
      <c r="B9" s="995"/>
      <c r="C9" s="995"/>
      <c r="D9" s="995"/>
      <c r="E9" s="995"/>
      <c r="F9" s="995"/>
      <c r="G9" s="995"/>
      <c r="H9" s="995"/>
    </row>
    <row r="10" spans="1:8">
      <c r="A10" s="497"/>
      <c r="B10" s="497"/>
      <c r="C10" s="497"/>
      <c r="D10" s="497"/>
      <c r="E10" s="497"/>
      <c r="F10" s="497"/>
      <c r="G10" s="497"/>
      <c r="H10" s="497"/>
    </row>
    <row r="11" spans="1:8">
      <c r="A11" s="498"/>
      <c r="B11" s="498"/>
      <c r="C11" s="499"/>
      <c r="D11" s="500" t="s">
        <v>623</v>
      </c>
      <c r="E11" s="500" t="s">
        <v>623</v>
      </c>
      <c r="F11" s="1011" t="s">
        <v>8</v>
      </c>
      <c r="G11" s="1011"/>
      <c r="H11" s="1011"/>
    </row>
    <row r="12" spans="1:8">
      <c r="A12" s="502" t="s">
        <v>624</v>
      </c>
      <c r="B12" s="502"/>
      <c r="C12" s="501"/>
      <c r="D12" s="503" t="s">
        <v>625</v>
      </c>
      <c r="E12" s="503" t="s">
        <v>626</v>
      </c>
      <c r="F12" s="504" t="s">
        <v>627</v>
      </c>
      <c r="G12" s="500" t="s">
        <v>628</v>
      </c>
      <c r="H12" s="505" t="s">
        <v>11</v>
      </c>
    </row>
    <row r="13" spans="1:8">
      <c r="A13" s="506"/>
      <c r="B13" s="506"/>
      <c r="C13" s="507"/>
      <c r="D13" s="508"/>
      <c r="E13" s="508" t="s">
        <v>539</v>
      </c>
      <c r="F13" s="509"/>
      <c r="G13" s="508" t="s">
        <v>540</v>
      </c>
      <c r="H13" s="510" t="s">
        <v>629</v>
      </c>
    </row>
    <row r="14" spans="1:8">
      <c r="A14" s="512" t="s">
        <v>630</v>
      </c>
      <c r="B14" s="512"/>
      <c r="C14" s="172"/>
      <c r="D14" s="513">
        <v>2934413000</v>
      </c>
      <c r="E14" s="513">
        <v>2934413000</v>
      </c>
      <c r="F14" s="513">
        <v>509863952.91000003</v>
      </c>
      <c r="G14" s="513">
        <v>2960737713.6399994</v>
      </c>
      <c r="H14" s="514">
        <v>100.89710322439274</v>
      </c>
    </row>
    <row r="15" spans="1:8">
      <c r="A15" s="209" t="s">
        <v>631</v>
      </c>
      <c r="B15" s="209"/>
      <c r="C15" s="68"/>
      <c r="D15" s="134">
        <v>890500000</v>
      </c>
      <c r="E15" s="134">
        <v>890500000</v>
      </c>
      <c r="F15" s="134">
        <v>83700529.719999999</v>
      </c>
      <c r="G15" s="134">
        <v>886412774.03999972</v>
      </c>
      <c r="H15" s="516">
        <v>99.541018982594025</v>
      </c>
    </row>
    <row r="16" spans="1:8">
      <c r="A16" s="335" t="s">
        <v>632</v>
      </c>
      <c r="B16" s="209"/>
      <c r="C16" s="68"/>
      <c r="D16" s="134">
        <v>792000000</v>
      </c>
      <c r="E16" s="134">
        <v>792000000</v>
      </c>
      <c r="F16" s="134">
        <v>59489287.699999996</v>
      </c>
      <c r="G16" s="134">
        <v>772761455.60999978</v>
      </c>
      <c r="H16" s="516">
        <v>97.570890859848461</v>
      </c>
    </row>
    <row r="17" spans="1:8">
      <c r="A17" s="335" t="s">
        <v>633</v>
      </c>
      <c r="B17" s="209"/>
      <c r="C17" s="68"/>
      <c r="D17" s="134">
        <v>98500000</v>
      </c>
      <c r="E17" s="134">
        <v>98500000</v>
      </c>
      <c r="F17" s="134">
        <v>24211242.019999996</v>
      </c>
      <c r="G17" s="134">
        <v>113651318.43000001</v>
      </c>
      <c r="H17" s="516">
        <v>115.38204916751269</v>
      </c>
    </row>
    <row r="18" spans="1:8" s="521" customFormat="1" ht="12.75" hidden="1">
      <c r="A18" s="517" t="s">
        <v>632</v>
      </c>
      <c r="B18" s="517"/>
      <c r="C18" s="518"/>
      <c r="D18" s="519">
        <v>843470000</v>
      </c>
      <c r="E18" s="519">
        <v>843470000</v>
      </c>
      <c r="F18" s="519">
        <v>59527843.629999995</v>
      </c>
      <c r="G18" s="519">
        <v>789657932.80999982</v>
      </c>
      <c r="H18" s="520">
        <v>93.620156355294185</v>
      </c>
    </row>
    <row r="19" spans="1:8" s="521" customFormat="1" ht="12.75" hidden="1">
      <c r="A19" s="517" t="s">
        <v>634</v>
      </c>
      <c r="B19" s="517"/>
      <c r="C19" s="518"/>
      <c r="D19" s="519">
        <v>4500000</v>
      </c>
      <c r="E19" s="519">
        <v>4500000</v>
      </c>
      <c r="F19" s="519">
        <v>134663.5</v>
      </c>
      <c r="G19" s="519">
        <v>2425628.41</v>
      </c>
      <c r="H19" s="520">
        <v>53.902853555555566</v>
      </c>
    </row>
    <row r="20" spans="1:8" s="521" customFormat="1" ht="12.75" hidden="1">
      <c r="A20" s="517" t="s">
        <v>635</v>
      </c>
      <c r="B20" s="517"/>
      <c r="C20" s="518"/>
      <c r="D20" s="519">
        <v>71000000</v>
      </c>
      <c r="E20" s="519">
        <v>71000000</v>
      </c>
      <c r="F20" s="519">
        <v>18865763.369999997</v>
      </c>
      <c r="G20" s="519">
        <v>81066212.760000005</v>
      </c>
      <c r="H20" s="520">
        <v>114.17776445070422</v>
      </c>
    </row>
    <row r="21" spans="1:8" s="521" customFormat="1" ht="12.75" hidden="1">
      <c r="A21" s="517" t="s">
        <v>636</v>
      </c>
      <c r="B21" s="517"/>
      <c r="C21" s="518"/>
      <c r="D21" s="519">
        <v>23000000</v>
      </c>
      <c r="E21" s="519">
        <v>23000000</v>
      </c>
      <c r="F21" s="519">
        <v>5210815.1500000004</v>
      </c>
      <c r="G21" s="519">
        <v>30159477.259999998</v>
      </c>
      <c r="H21" s="520">
        <v>131.128162</v>
      </c>
    </row>
    <row r="22" spans="1:8" s="521" customFormat="1" ht="12.75" hidden="1">
      <c r="A22" s="517" t="s">
        <v>637</v>
      </c>
      <c r="B22" s="517"/>
      <c r="C22" s="518"/>
      <c r="D22" s="519">
        <v>-51470000</v>
      </c>
      <c r="E22" s="519">
        <v>-51470000</v>
      </c>
      <c r="F22" s="519">
        <v>-38555.930000000015</v>
      </c>
      <c r="G22" s="519">
        <v>-16896477.200000007</v>
      </c>
      <c r="H22" s="520">
        <v>32.827816592189642</v>
      </c>
    </row>
    <row r="23" spans="1:8">
      <c r="A23" s="209" t="s">
        <v>638</v>
      </c>
      <c r="B23" s="209"/>
      <c r="C23" s="68"/>
      <c r="D23" s="134">
        <v>311513000</v>
      </c>
      <c r="E23" s="134">
        <v>311513000</v>
      </c>
      <c r="F23" s="134">
        <v>87279802.269999996</v>
      </c>
      <c r="G23" s="134">
        <v>366031760.98000002</v>
      </c>
      <c r="H23" s="516">
        <v>117.50127955494636</v>
      </c>
    </row>
    <row r="24" spans="1:8">
      <c r="A24" s="335" t="s">
        <v>639</v>
      </c>
      <c r="B24" s="209"/>
      <c r="C24" s="68"/>
      <c r="D24" s="134">
        <v>311000000</v>
      </c>
      <c r="E24" s="134">
        <v>311000000</v>
      </c>
      <c r="F24" s="134">
        <v>87196345.859999999</v>
      </c>
      <c r="G24" s="134">
        <v>365473191.60000002</v>
      </c>
      <c r="H24" s="516">
        <v>117.51549569131834</v>
      </c>
    </row>
    <row r="25" spans="1:8">
      <c r="A25" s="335" t="s">
        <v>640</v>
      </c>
      <c r="B25" s="209"/>
      <c r="C25" s="68"/>
      <c r="D25" s="134">
        <v>513000</v>
      </c>
      <c r="E25" s="134">
        <v>513000</v>
      </c>
      <c r="F25" s="134">
        <v>83456.41</v>
      </c>
      <c r="G25" s="134">
        <v>558569.38</v>
      </c>
      <c r="H25" s="516">
        <v>108.88292007797271</v>
      </c>
    </row>
    <row r="26" spans="1:8" s="521" customFormat="1" ht="12.75" hidden="1">
      <c r="A26" s="517" t="s">
        <v>641</v>
      </c>
      <c r="B26" s="517"/>
      <c r="C26" s="518"/>
      <c r="D26" s="519">
        <v>311000000</v>
      </c>
      <c r="E26" s="519">
        <v>311000000</v>
      </c>
      <c r="F26" s="519">
        <v>87196345.859999999</v>
      </c>
      <c r="G26" s="519">
        <v>365473191.60000002</v>
      </c>
      <c r="H26" s="520">
        <v>117.51549569131834</v>
      </c>
    </row>
    <row r="27" spans="1:8" s="521" customFormat="1" ht="12.75" hidden="1">
      <c r="A27" s="517" t="s">
        <v>642</v>
      </c>
      <c r="B27" s="517"/>
      <c r="C27" s="518"/>
      <c r="D27" s="519">
        <v>115000</v>
      </c>
      <c r="E27" s="519">
        <v>115000</v>
      </c>
      <c r="F27" s="519">
        <v>1408.44</v>
      </c>
      <c r="G27" s="519">
        <v>11323.4</v>
      </c>
      <c r="H27" s="520">
        <v>9.8464347826086964</v>
      </c>
    </row>
    <row r="28" spans="1:8" s="521" customFormat="1" ht="12.75" hidden="1">
      <c r="A28" s="517" t="s">
        <v>643</v>
      </c>
      <c r="B28" s="517"/>
      <c r="C28" s="518"/>
      <c r="D28" s="519">
        <v>298000</v>
      </c>
      <c r="E28" s="519">
        <v>298000</v>
      </c>
      <c r="F28" s="519">
        <v>64214.910000000011</v>
      </c>
      <c r="G28" s="519">
        <v>432432.25</v>
      </c>
      <c r="H28" s="520">
        <v>145.11149328859062</v>
      </c>
    </row>
    <row r="29" spans="1:8" s="521" customFormat="1" ht="12.75" hidden="1">
      <c r="A29" s="517" t="s">
        <v>644</v>
      </c>
      <c r="B29" s="517"/>
      <c r="C29" s="518"/>
      <c r="D29" s="519">
        <v>100000</v>
      </c>
      <c r="E29" s="519">
        <v>100000</v>
      </c>
      <c r="F29" s="519">
        <v>17833.059999999998</v>
      </c>
      <c r="G29" s="519">
        <v>114813.73000000001</v>
      </c>
      <c r="H29" s="520">
        <v>114.81373000000002</v>
      </c>
    </row>
    <row r="30" spans="1:8" s="521" customFormat="1" ht="12.75" hidden="1">
      <c r="A30" s="517" t="s">
        <v>645</v>
      </c>
      <c r="B30" s="517"/>
      <c r="C30" s="518"/>
      <c r="D30" s="519">
        <v>0</v>
      </c>
      <c r="E30" s="519">
        <v>0</v>
      </c>
      <c r="F30" s="519">
        <v>0</v>
      </c>
      <c r="G30" s="519">
        <v>0</v>
      </c>
      <c r="H30" s="520">
        <v>0</v>
      </c>
    </row>
    <row r="31" spans="1:8">
      <c r="A31" s="209" t="s">
        <v>646</v>
      </c>
      <c r="B31" s="209"/>
      <c r="C31" s="68"/>
      <c r="D31" s="134">
        <v>1351400000</v>
      </c>
      <c r="E31" s="134">
        <v>1351400000</v>
      </c>
      <c r="F31" s="134">
        <v>244996221.51000005</v>
      </c>
      <c r="G31" s="134">
        <v>1298144586.7399998</v>
      </c>
      <c r="H31" s="516">
        <v>96.059241286073686</v>
      </c>
    </row>
    <row r="32" spans="1:8">
      <c r="A32" s="335" t="s">
        <v>647</v>
      </c>
      <c r="B32" s="209"/>
      <c r="C32" s="68"/>
      <c r="D32" s="134">
        <v>1275000000</v>
      </c>
      <c r="E32" s="134">
        <v>1275000000</v>
      </c>
      <c r="F32" s="134">
        <v>229703398.43000007</v>
      </c>
      <c r="G32" s="134">
        <v>1230530363.6799998</v>
      </c>
      <c r="H32" s="516">
        <v>96.512185386666644</v>
      </c>
    </row>
    <row r="33" spans="1:8">
      <c r="A33" s="335" t="s">
        <v>648</v>
      </c>
      <c r="B33" s="209"/>
      <c r="C33" s="68"/>
      <c r="D33" s="134">
        <v>76400000</v>
      </c>
      <c r="E33" s="134">
        <v>76400000</v>
      </c>
      <c r="F33" s="134">
        <v>15292823.079999998</v>
      </c>
      <c r="G33" s="134">
        <v>67614223.060000002</v>
      </c>
      <c r="H33" s="516">
        <v>88.50029196335079</v>
      </c>
    </row>
    <row r="34" spans="1:8" s="521" customFormat="1" ht="12.75" hidden="1">
      <c r="A34" s="517" t="s">
        <v>647</v>
      </c>
      <c r="B34" s="517"/>
      <c r="C34" s="518"/>
      <c r="D34" s="519">
        <v>1326015000</v>
      </c>
      <c r="E34" s="519">
        <v>1326015000</v>
      </c>
      <c r="F34" s="519">
        <v>229704541.93000007</v>
      </c>
      <c r="G34" s="519">
        <v>1231124574.0699999</v>
      </c>
      <c r="H34" s="520">
        <v>92.843940232199486</v>
      </c>
    </row>
    <row r="35" spans="1:8" s="521" customFormat="1" ht="12.75" hidden="1">
      <c r="A35" s="517" t="s">
        <v>649</v>
      </c>
      <c r="B35" s="517"/>
      <c r="C35" s="518"/>
      <c r="D35" s="519">
        <v>20400000</v>
      </c>
      <c r="E35" s="519">
        <v>20400000</v>
      </c>
      <c r="F35" s="519">
        <v>3135997.5399999991</v>
      </c>
      <c r="G35" s="519">
        <v>17586409.919999998</v>
      </c>
      <c r="H35" s="520">
        <v>86.207891764705863</v>
      </c>
    </row>
    <row r="36" spans="1:8" s="521" customFormat="1" ht="12.75" hidden="1">
      <c r="A36" s="517" t="s">
        <v>650</v>
      </c>
      <c r="B36" s="517"/>
      <c r="C36" s="518"/>
      <c r="D36" s="519">
        <v>36000000</v>
      </c>
      <c r="E36" s="519">
        <v>36000000</v>
      </c>
      <c r="F36" s="519">
        <v>8948575.3699999992</v>
      </c>
      <c r="G36" s="519">
        <v>31245251.659999996</v>
      </c>
      <c r="H36" s="520">
        <v>86.792365722222215</v>
      </c>
    </row>
    <row r="37" spans="1:8" s="521" customFormat="1" ht="12.75" hidden="1">
      <c r="A37" s="517" t="s">
        <v>651</v>
      </c>
      <c r="B37" s="517"/>
      <c r="C37" s="518"/>
      <c r="D37" s="519">
        <v>20000000</v>
      </c>
      <c r="E37" s="519">
        <v>20000000</v>
      </c>
      <c r="F37" s="519">
        <v>3208250.17</v>
      </c>
      <c r="G37" s="519">
        <v>18782561.479999997</v>
      </c>
      <c r="H37" s="520">
        <v>93.912807399999991</v>
      </c>
    </row>
    <row r="38" spans="1:8" s="521" customFormat="1" ht="12.75" hidden="1">
      <c r="A38" s="517" t="s">
        <v>652</v>
      </c>
      <c r="B38" s="517"/>
      <c r="C38" s="518"/>
      <c r="D38" s="519">
        <v>-51015000</v>
      </c>
      <c r="E38" s="519">
        <v>-51015000</v>
      </c>
      <c r="F38" s="519">
        <v>-1143.5</v>
      </c>
      <c r="G38" s="519">
        <v>-594210.38999999978</v>
      </c>
      <c r="H38" s="520">
        <v>1.1647758306380473</v>
      </c>
    </row>
    <row r="39" spans="1:8">
      <c r="A39" s="209" t="s">
        <v>653</v>
      </c>
      <c r="B39" s="209"/>
      <c r="C39" s="68"/>
      <c r="D39" s="134">
        <v>381000000</v>
      </c>
      <c r="E39" s="134">
        <v>381000000</v>
      </c>
      <c r="F39" s="134">
        <v>93887399.409999982</v>
      </c>
      <c r="G39" s="134">
        <v>410148591.88</v>
      </c>
      <c r="H39" s="516">
        <v>107.65054904986877</v>
      </c>
    </row>
    <row r="40" spans="1:8">
      <c r="A40" s="335" t="s">
        <v>654</v>
      </c>
      <c r="B40" s="209"/>
      <c r="C40" s="68"/>
      <c r="D40" s="134">
        <v>381000000</v>
      </c>
      <c r="E40" s="134">
        <v>381000000</v>
      </c>
      <c r="F40" s="134">
        <v>93887399.409999982</v>
      </c>
      <c r="G40" s="134">
        <v>410148591.88</v>
      </c>
      <c r="H40" s="516">
        <v>107.65054904986877</v>
      </c>
    </row>
    <row r="41" spans="1:8">
      <c r="A41" s="335" t="s">
        <v>655</v>
      </c>
      <c r="B41" s="209"/>
      <c r="C41" s="68"/>
      <c r="D41" s="134">
        <v>0</v>
      </c>
      <c r="E41" s="134">
        <v>0</v>
      </c>
      <c r="F41" s="134">
        <v>0</v>
      </c>
      <c r="G41" s="134">
        <v>0</v>
      </c>
      <c r="H41" s="516">
        <v>0</v>
      </c>
    </row>
    <row r="42" spans="1:8" s="521" customFormat="1" ht="12.75" hidden="1">
      <c r="A42" s="517" t="s">
        <v>654</v>
      </c>
      <c r="B42" s="517"/>
      <c r="C42" s="518"/>
      <c r="D42" s="519">
        <v>369604000</v>
      </c>
      <c r="E42" s="519">
        <v>369604000</v>
      </c>
      <c r="F42" s="519">
        <v>91734986.999999985</v>
      </c>
      <c r="G42" s="519">
        <v>399014220.12</v>
      </c>
      <c r="H42" s="520">
        <v>107.95722452137963</v>
      </c>
    </row>
    <row r="43" spans="1:8" s="521" customFormat="1" ht="12.75" hidden="1">
      <c r="A43" s="517" t="s">
        <v>656</v>
      </c>
      <c r="B43" s="517"/>
      <c r="C43" s="518"/>
      <c r="D43" s="519">
        <v>11396000</v>
      </c>
      <c r="E43" s="519">
        <v>11396000</v>
      </c>
      <c r="F43" s="519">
        <v>2152412.41</v>
      </c>
      <c r="G43" s="519">
        <v>11134371.76</v>
      </c>
      <c r="H43" s="520">
        <v>97.704209898209896</v>
      </c>
    </row>
    <row r="44" spans="1:8" s="521" customFormat="1" ht="12.75" hidden="1">
      <c r="A44" s="517" t="s">
        <v>657</v>
      </c>
      <c r="B44" s="517"/>
      <c r="C44" s="518"/>
      <c r="D44" s="519">
        <v>0</v>
      </c>
      <c r="E44" s="519">
        <v>0</v>
      </c>
      <c r="F44" s="519">
        <v>0</v>
      </c>
      <c r="G44" s="519">
        <v>0</v>
      </c>
      <c r="H44" s="520">
        <v>0</v>
      </c>
    </row>
    <row r="45" spans="1:8" s="521" customFormat="1" ht="12.75" hidden="1">
      <c r="A45" s="517" t="s">
        <v>658</v>
      </c>
      <c r="B45" s="517"/>
      <c r="C45" s="518"/>
      <c r="D45" s="519">
        <v>0</v>
      </c>
      <c r="E45" s="519">
        <v>0</v>
      </c>
      <c r="F45" s="519">
        <v>0</v>
      </c>
      <c r="G45" s="519">
        <v>0</v>
      </c>
      <c r="H45" s="520">
        <v>0</v>
      </c>
    </row>
    <row r="46" spans="1:8" s="521" customFormat="1" ht="12.75" hidden="1">
      <c r="A46" s="517" t="s">
        <v>659</v>
      </c>
      <c r="B46" s="517"/>
      <c r="C46" s="518"/>
      <c r="D46" s="519">
        <v>0</v>
      </c>
      <c r="E46" s="519">
        <v>0</v>
      </c>
      <c r="F46" s="519">
        <v>0</v>
      </c>
      <c r="G46" s="519">
        <v>0</v>
      </c>
      <c r="H46" s="520">
        <v>0</v>
      </c>
    </row>
    <row r="47" spans="1:8">
      <c r="A47" s="2" t="s">
        <v>660</v>
      </c>
      <c r="B47" s="2"/>
      <c r="C47" s="67"/>
      <c r="D47" s="134">
        <v>1658156000</v>
      </c>
      <c r="E47" s="134">
        <v>1658156000</v>
      </c>
      <c r="F47" s="134">
        <v>256450932.43000001</v>
      </c>
      <c r="G47" s="522">
        <v>1610783483.3299999</v>
      </c>
      <c r="H47" s="516">
        <v>97.143060323033538</v>
      </c>
    </row>
    <row r="48" spans="1:8">
      <c r="A48" s="209" t="s">
        <v>661</v>
      </c>
      <c r="B48" s="209"/>
      <c r="C48" s="68"/>
      <c r="D48" s="134">
        <v>358000000</v>
      </c>
      <c r="E48" s="134">
        <v>358000000</v>
      </c>
      <c r="F48" s="134">
        <v>76292553.700000003</v>
      </c>
      <c r="G48" s="134">
        <v>328648261.93000001</v>
      </c>
      <c r="H48" s="516">
        <v>91.801190483240219</v>
      </c>
    </row>
    <row r="49" spans="1:8">
      <c r="A49" s="335" t="s">
        <v>662</v>
      </c>
      <c r="B49" s="335"/>
      <c r="C49" s="20"/>
      <c r="D49" s="134">
        <v>330000000</v>
      </c>
      <c r="E49" s="134">
        <v>330000000</v>
      </c>
      <c r="F49" s="134">
        <v>62725598.289999999</v>
      </c>
      <c r="G49" s="134">
        <v>301485426.08999997</v>
      </c>
      <c r="H49" s="516">
        <v>91.359220027272713</v>
      </c>
    </row>
    <row r="50" spans="1:8">
      <c r="A50" s="335" t="s">
        <v>663</v>
      </c>
      <c r="B50" s="335"/>
      <c r="C50" s="20"/>
      <c r="D50" s="134">
        <v>14000000</v>
      </c>
      <c r="E50" s="134">
        <v>14000000</v>
      </c>
      <c r="F50" s="134">
        <v>13566955.409999998</v>
      </c>
      <c r="G50" s="134">
        <v>13566955.409999998</v>
      </c>
      <c r="H50" s="516">
        <v>96.906824357142838</v>
      </c>
    </row>
    <row r="51" spans="1:8">
      <c r="A51" s="335" t="s">
        <v>664</v>
      </c>
      <c r="B51" s="335"/>
      <c r="C51" s="20"/>
      <c r="D51" s="134">
        <v>14000000</v>
      </c>
      <c r="E51" s="134">
        <v>14000000</v>
      </c>
      <c r="F51" s="134">
        <v>0</v>
      </c>
      <c r="G51" s="134">
        <v>13595880.43</v>
      </c>
      <c r="H51" s="516">
        <v>97.113431642857137</v>
      </c>
    </row>
    <row r="52" spans="1:8">
      <c r="A52" s="209" t="s">
        <v>665</v>
      </c>
      <c r="B52" s="209"/>
      <c r="C52" s="68"/>
      <c r="D52" s="134">
        <v>787000000</v>
      </c>
      <c r="E52" s="134">
        <v>787000000</v>
      </c>
      <c r="F52" s="134">
        <v>149579900.53999999</v>
      </c>
      <c r="G52" s="134">
        <v>759238739.48000002</v>
      </c>
      <c r="H52" s="516">
        <v>96.472520899618814</v>
      </c>
    </row>
    <row r="53" spans="1:8">
      <c r="A53" s="209" t="s">
        <v>666</v>
      </c>
      <c r="B53" s="209"/>
      <c r="C53" s="68"/>
      <c r="D53" s="134">
        <v>0</v>
      </c>
      <c r="E53" s="134">
        <v>0</v>
      </c>
      <c r="F53" s="134">
        <v>0</v>
      </c>
      <c r="G53" s="134">
        <v>0</v>
      </c>
      <c r="H53" s="516">
        <v>0</v>
      </c>
    </row>
    <row r="54" spans="1:8">
      <c r="A54" s="209" t="s">
        <v>667</v>
      </c>
      <c r="B54" s="209"/>
      <c r="C54" s="68"/>
      <c r="D54" s="134">
        <v>13000000</v>
      </c>
      <c r="E54" s="134">
        <v>13000000</v>
      </c>
      <c r="F54" s="134">
        <v>3002757.46</v>
      </c>
      <c r="G54" s="134">
        <v>12428343.379999999</v>
      </c>
      <c r="H54" s="516">
        <v>95.602641384615367</v>
      </c>
    </row>
    <row r="55" spans="1:8">
      <c r="A55" s="209" t="s">
        <v>668</v>
      </c>
      <c r="B55" s="209"/>
      <c r="C55" s="68"/>
      <c r="D55" s="134">
        <v>156000</v>
      </c>
      <c r="E55" s="134">
        <v>156000</v>
      </c>
      <c r="F55" s="134">
        <v>51742.930000000008</v>
      </c>
      <c r="G55" s="134">
        <v>91574.35</v>
      </c>
      <c r="H55" s="516">
        <v>58.701506410256407</v>
      </c>
    </row>
    <row r="56" spans="1:8">
      <c r="A56" s="209" t="s">
        <v>669</v>
      </c>
      <c r="B56" s="209"/>
      <c r="C56" s="68"/>
      <c r="D56" s="134">
        <v>500000000</v>
      </c>
      <c r="E56" s="134">
        <v>500000000</v>
      </c>
      <c r="F56" s="134">
        <v>27523977.799999997</v>
      </c>
      <c r="G56" s="134">
        <v>510376564.18999994</v>
      </c>
      <c r="H56" s="516">
        <v>102.075312838</v>
      </c>
    </row>
    <row r="57" spans="1:8">
      <c r="A57" s="523" t="s">
        <v>670</v>
      </c>
      <c r="B57" s="209"/>
      <c r="C57" s="68"/>
      <c r="D57" s="134">
        <v>0</v>
      </c>
      <c r="E57" s="134">
        <v>0</v>
      </c>
      <c r="F57" s="134">
        <v>0</v>
      </c>
      <c r="G57" s="134">
        <v>0</v>
      </c>
      <c r="H57" s="149">
        <v>0</v>
      </c>
    </row>
    <row r="58" spans="1:8">
      <c r="A58" s="524" t="s">
        <v>671</v>
      </c>
      <c r="B58" s="524"/>
      <c r="C58" s="525"/>
      <c r="D58" s="526">
        <v>4592569000</v>
      </c>
      <c r="E58" s="526">
        <v>4592569000</v>
      </c>
      <c r="F58" s="526">
        <v>766314885.34000003</v>
      </c>
      <c r="G58" s="526">
        <v>4571521196.9699993</v>
      </c>
      <c r="H58" s="527">
        <v>99.541698708718357</v>
      </c>
    </row>
    <row r="59" spans="1:8">
      <c r="A59" s="498"/>
      <c r="B59" s="498"/>
      <c r="C59" s="499"/>
      <c r="D59" s="500" t="s">
        <v>623</v>
      </c>
      <c r="E59" s="500" t="s">
        <v>623</v>
      </c>
      <c r="F59" s="1011" t="s">
        <v>8</v>
      </c>
      <c r="G59" s="1011"/>
      <c r="H59" s="1011"/>
    </row>
    <row r="60" spans="1:8">
      <c r="A60" s="502" t="s">
        <v>672</v>
      </c>
      <c r="B60" s="502"/>
      <c r="C60" s="501"/>
      <c r="D60" s="503" t="s">
        <v>625</v>
      </c>
      <c r="E60" s="503" t="s">
        <v>626</v>
      </c>
      <c r="F60" s="504" t="s">
        <v>627</v>
      </c>
      <c r="G60" s="500" t="s">
        <v>628</v>
      </c>
      <c r="H60" s="505" t="s">
        <v>11</v>
      </c>
    </row>
    <row r="61" spans="1:8">
      <c r="A61" s="506"/>
      <c r="B61" s="506"/>
      <c r="C61" s="507"/>
      <c r="D61" s="508"/>
      <c r="E61" s="508" t="s">
        <v>539</v>
      </c>
      <c r="F61" s="509"/>
      <c r="G61" s="508" t="s">
        <v>540</v>
      </c>
      <c r="H61" s="510" t="s">
        <v>629</v>
      </c>
    </row>
    <row r="62" spans="1:8">
      <c r="A62" s="1093" t="s">
        <v>673</v>
      </c>
      <c r="B62" s="1093"/>
      <c r="C62" s="528"/>
      <c r="D62" s="529">
        <v>6294000</v>
      </c>
      <c r="E62" s="529">
        <v>6296919.0999999996</v>
      </c>
      <c r="F62" s="529">
        <v>207817.69000000006</v>
      </c>
      <c r="G62" s="529">
        <v>2182281.7699999996</v>
      </c>
      <c r="H62" s="516">
        <v>34.65634122566383</v>
      </c>
    </row>
    <row r="63" spans="1:8">
      <c r="A63" s="2" t="s">
        <v>674</v>
      </c>
      <c r="B63" s="2"/>
      <c r="C63" s="67"/>
      <c r="D63" s="363">
        <v>72290000</v>
      </c>
      <c r="E63" s="363">
        <v>72290000</v>
      </c>
      <c r="F63" s="363">
        <v>10511457.58</v>
      </c>
      <c r="G63" s="363">
        <v>64002014.280000001</v>
      </c>
      <c r="H63" s="516">
        <v>88.535086844653478</v>
      </c>
    </row>
    <row r="64" spans="1:8">
      <c r="A64" s="209" t="s">
        <v>675</v>
      </c>
      <c r="B64" s="209"/>
      <c r="C64" s="68"/>
      <c r="D64" s="134">
        <v>51100000</v>
      </c>
      <c r="E64" s="134">
        <v>51100000</v>
      </c>
      <c r="F64" s="134">
        <v>6727248.0899999999</v>
      </c>
      <c r="G64" s="134">
        <v>41328734.980000004</v>
      </c>
      <c r="H64" s="516">
        <v>80.878150645792573</v>
      </c>
    </row>
    <row r="65" spans="1:8">
      <c r="A65" s="209" t="s">
        <v>676</v>
      </c>
      <c r="B65" s="209"/>
      <c r="C65" s="68"/>
      <c r="D65" s="134">
        <v>1303000</v>
      </c>
      <c r="E65" s="134">
        <v>1303000</v>
      </c>
      <c r="F65" s="134">
        <v>28426</v>
      </c>
      <c r="G65" s="134">
        <v>1279084</v>
      </c>
      <c r="H65" s="516">
        <v>98.16454336147352</v>
      </c>
    </row>
    <row r="66" spans="1:8">
      <c r="A66" s="209" t="s">
        <v>677</v>
      </c>
      <c r="B66" s="209"/>
      <c r="C66" s="68"/>
      <c r="D66" s="134">
        <v>19100000</v>
      </c>
      <c r="E66" s="134">
        <v>20435456.800000001</v>
      </c>
      <c r="F66" s="134">
        <v>3715537.6</v>
      </c>
      <c r="G66" s="134">
        <v>20435456.800000001</v>
      </c>
      <c r="H66" s="516">
        <v>100</v>
      </c>
    </row>
    <row r="67" spans="1:8">
      <c r="A67" s="209" t="s">
        <v>678</v>
      </c>
      <c r="B67" s="209"/>
      <c r="C67" s="68"/>
      <c r="D67" s="134">
        <v>0</v>
      </c>
      <c r="E67" s="134">
        <v>0</v>
      </c>
      <c r="F67" s="134">
        <v>0</v>
      </c>
      <c r="G67" s="134">
        <v>0</v>
      </c>
      <c r="H67" s="516">
        <v>0</v>
      </c>
    </row>
    <row r="68" spans="1:8">
      <c r="A68" s="209" t="s">
        <v>679</v>
      </c>
      <c r="B68" s="209"/>
      <c r="C68" s="68"/>
      <c r="D68" s="134">
        <v>378000</v>
      </c>
      <c r="E68" s="134">
        <v>-957456.79999999702</v>
      </c>
      <c r="F68" s="134">
        <v>8947.3000000007451</v>
      </c>
      <c r="G68" s="134">
        <v>687990.75999999791</v>
      </c>
      <c r="H68" s="516">
        <v>-71.856062853175203</v>
      </c>
    </row>
    <row r="69" spans="1:8" ht="12.75" customHeight="1">
      <c r="A69" s="209" t="s">
        <v>680</v>
      </c>
      <c r="B69" s="209"/>
      <c r="C69" s="68"/>
      <c r="D69" s="363">
        <v>409000</v>
      </c>
      <c r="E69" s="363">
        <v>409000</v>
      </c>
      <c r="F69" s="363">
        <v>31298.59</v>
      </c>
      <c r="G69" s="363">
        <v>270747.74</v>
      </c>
      <c r="H69" s="516">
        <v>66.197491442542784</v>
      </c>
    </row>
    <row r="70" spans="1:8">
      <c r="A70" s="2" t="s">
        <v>681</v>
      </c>
      <c r="B70" s="2"/>
      <c r="C70" s="67"/>
      <c r="D70" s="363">
        <v>0</v>
      </c>
      <c r="E70" s="363">
        <v>0</v>
      </c>
      <c r="F70" s="363">
        <v>37.74</v>
      </c>
      <c r="G70" s="363">
        <v>862.24000000000012</v>
      </c>
      <c r="H70" s="516">
        <v>0</v>
      </c>
    </row>
    <row r="71" spans="1:8">
      <c r="A71" s="209" t="s">
        <v>682</v>
      </c>
      <c r="B71" s="209"/>
      <c r="C71" s="68"/>
      <c r="D71" s="363">
        <v>0</v>
      </c>
      <c r="E71" s="363">
        <v>0</v>
      </c>
      <c r="F71" s="363">
        <v>0</v>
      </c>
      <c r="G71" s="363">
        <v>0</v>
      </c>
      <c r="H71" s="516">
        <v>0</v>
      </c>
    </row>
    <row r="72" spans="1:8">
      <c r="A72" s="209" t="s">
        <v>683</v>
      </c>
      <c r="B72" s="209"/>
      <c r="C72" s="68"/>
      <c r="D72" s="363">
        <v>0</v>
      </c>
      <c r="E72" s="363">
        <v>0</v>
      </c>
      <c r="F72" s="363">
        <v>37.74</v>
      </c>
      <c r="G72" s="363">
        <v>862.24000000000012</v>
      </c>
      <c r="H72" s="516">
        <v>0</v>
      </c>
    </row>
    <row r="73" spans="1:8">
      <c r="A73" s="2" t="s">
        <v>684</v>
      </c>
      <c r="B73" s="2"/>
      <c r="C73" s="67"/>
      <c r="D73" s="363">
        <v>0</v>
      </c>
      <c r="E73" s="363">
        <v>0</v>
      </c>
      <c r="F73" s="363">
        <v>0</v>
      </c>
      <c r="G73" s="363">
        <v>0</v>
      </c>
      <c r="H73" s="516">
        <v>0</v>
      </c>
    </row>
    <row r="74" spans="1:8">
      <c r="A74" s="530" t="s">
        <v>685</v>
      </c>
      <c r="B74" s="530"/>
      <c r="C74" s="531"/>
      <c r="D74" s="365">
        <v>3768000</v>
      </c>
      <c r="E74" s="365">
        <v>5392769.4200000018</v>
      </c>
      <c r="F74" s="365">
        <v>235150.86999999918</v>
      </c>
      <c r="G74" s="365">
        <v>2737014.6000000015</v>
      </c>
      <c r="H74" s="149">
        <v>50.753414189179267</v>
      </c>
    </row>
    <row r="75" spans="1:8">
      <c r="A75" s="524" t="s">
        <v>686</v>
      </c>
      <c r="B75" s="524"/>
      <c r="C75" s="525"/>
      <c r="D75" s="526">
        <v>82352000</v>
      </c>
      <c r="E75" s="526">
        <v>83979688.519999996</v>
      </c>
      <c r="F75" s="526">
        <v>10954463.879999999</v>
      </c>
      <c r="G75" s="526">
        <v>68922172.890000001</v>
      </c>
      <c r="H75" s="527">
        <v>139.28850103383274</v>
      </c>
    </row>
    <row r="76" spans="1:8">
      <c r="A76" s="373"/>
      <c r="B76" s="373"/>
      <c r="C76" s="373"/>
      <c r="D76" s="373"/>
      <c r="E76" s="532"/>
      <c r="F76" s="373"/>
      <c r="G76" s="532"/>
      <c r="H76" s="373"/>
    </row>
    <row r="77" spans="1:8" ht="12.75" customHeight="1">
      <c r="A77" s="995" t="s">
        <v>95</v>
      </c>
      <c r="B77" s="995"/>
      <c r="C77" s="995"/>
      <c r="D77" s="995"/>
      <c r="E77" s="995"/>
      <c r="F77" s="995"/>
      <c r="G77" s="995"/>
      <c r="H77" s="995"/>
    </row>
    <row r="78" spans="1:8">
      <c r="A78" s="497"/>
      <c r="B78" s="497"/>
      <c r="C78" s="497"/>
      <c r="D78" s="497"/>
      <c r="E78" s="497"/>
      <c r="F78" s="497"/>
      <c r="G78" s="497"/>
      <c r="H78" s="497"/>
    </row>
    <row r="79" spans="1:8">
      <c r="A79" s="498"/>
      <c r="B79" s="498"/>
      <c r="C79" s="499"/>
      <c r="D79" s="500" t="s">
        <v>623</v>
      </c>
      <c r="E79" s="500" t="s">
        <v>623</v>
      </c>
      <c r="F79" s="1011" t="s">
        <v>8</v>
      </c>
      <c r="G79" s="1011"/>
      <c r="H79" s="1011"/>
    </row>
    <row r="80" spans="1:8">
      <c r="A80" s="502" t="s">
        <v>687</v>
      </c>
      <c r="B80" s="502"/>
      <c r="C80" s="501"/>
      <c r="D80" s="503" t="s">
        <v>625</v>
      </c>
      <c r="E80" s="503" t="s">
        <v>626</v>
      </c>
      <c r="F80" s="504" t="s">
        <v>627</v>
      </c>
      <c r="G80" s="500" t="s">
        <v>628</v>
      </c>
      <c r="H80" s="505" t="s">
        <v>11</v>
      </c>
    </row>
    <row r="81" spans="1:8">
      <c r="A81" s="506"/>
      <c r="B81" s="506"/>
      <c r="C81" s="507"/>
      <c r="D81" s="508"/>
      <c r="E81" s="508" t="s">
        <v>539</v>
      </c>
      <c r="F81" s="509"/>
      <c r="G81" s="508" t="s">
        <v>540</v>
      </c>
      <c r="H81" s="510" t="s">
        <v>629</v>
      </c>
    </row>
    <row r="82" spans="1:8">
      <c r="A82" s="533" t="s">
        <v>688</v>
      </c>
      <c r="B82" s="533"/>
      <c r="C82" s="534"/>
      <c r="D82" s="220">
        <v>326031000</v>
      </c>
      <c r="E82" s="220">
        <v>326031000</v>
      </c>
      <c r="F82" s="220">
        <v>48576795.340000004</v>
      </c>
      <c r="G82" s="220">
        <v>316724129.29999995</v>
      </c>
      <c r="H82" s="535">
        <v>97.145403136511547</v>
      </c>
    </row>
    <row r="83" spans="1:8">
      <c r="A83" s="536" t="s">
        <v>689</v>
      </c>
      <c r="B83" s="536"/>
      <c r="C83" s="537"/>
      <c r="D83" s="538">
        <v>66000000</v>
      </c>
      <c r="E83" s="538">
        <v>66000000</v>
      </c>
      <c r="F83" s="538">
        <v>12545119.600000001</v>
      </c>
      <c r="G83" s="538">
        <v>60297084.900000006</v>
      </c>
      <c r="H83" s="539">
        <v>91.35921954545455</v>
      </c>
    </row>
    <row r="84" spans="1:8">
      <c r="A84" s="536" t="s">
        <v>690</v>
      </c>
      <c r="B84" s="536"/>
      <c r="C84" s="537"/>
      <c r="D84" s="538">
        <v>157400000</v>
      </c>
      <c r="E84" s="538">
        <v>157400000</v>
      </c>
      <c r="F84" s="538">
        <v>29915980.079999998</v>
      </c>
      <c r="G84" s="538">
        <v>151847747.69999999</v>
      </c>
      <c r="H84" s="539">
        <v>96.47252077509529</v>
      </c>
    </row>
    <row r="85" spans="1:8">
      <c r="A85" s="536" t="s">
        <v>691</v>
      </c>
      <c r="B85" s="536"/>
      <c r="C85" s="537"/>
      <c r="D85" s="538">
        <v>0</v>
      </c>
      <c r="E85" s="538">
        <v>0</v>
      </c>
      <c r="F85" s="538">
        <v>0</v>
      </c>
      <c r="G85" s="538">
        <v>0</v>
      </c>
      <c r="H85" s="539">
        <v>0</v>
      </c>
    </row>
    <row r="86" spans="1:8">
      <c r="A86" s="536" t="s">
        <v>692</v>
      </c>
      <c r="B86" s="536"/>
      <c r="C86" s="537"/>
      <c r="D86" s="538">
        <v>2600000</v>
      </c>
      <c r="E86" s="538">
        <v>2600000</v>
      </c>
      <c r="F86" s="538">
        <v>600551.49</v>
      </c>
      <c r="G86" s="538">
        <v>2485668.7599999998</v>
      </c>
      <c r="H86" s="539">
        <v>95.602644615384605</v>
      </c>
    </row>
    <row r="87" spans="1:8" ht="12.75" customHeight="1">
      <c r="A87" s="536" t="s">
        <v>693</v>
      </c>
      <c r="B87" s="536"/>
      <c r="C87" s="537"/>
      <c r="D87" s="538">
        <v>31000</v>
      </c>
      <c r="E87" s="538">
        <v>31000</v>
      </c>
      <c r="F87" s="538">
        <v>10348.57</v>
      </c>
      <c r="G87" s="538">
        <v>18314.79</v>
      </c>
      <c r="H87" s="539">
        <v>59.079967741935491</v>
      </c>
    </row>
    <row r="88" spans="1:8">
      <c r="A88" s="536" t="s">
        <v>694</v>
      </c>
      <c r="B88" s="536"/>
      <c r="C88" s="537"/>
      <c r="D88" s="538">
        <v>100000000</v>
      </c>
      <c r="E88" s="538">
        <v>100000000</v>
      </c>
      <c r="F88" s="538">
        <v>5504795.5999999996</v>
      </c>
      <c r="G88" s="538">
        <v>102075313.14999999</v>
      </c>
      <c r="H88" s="539">
        <v>102.07531315</v>
      </c>
    </row>
    <row r="89" spans="1:8">
      <c r="A89" s="57" t="s">
        <v>695</v>
      </c>
      <c r="B89" s="57"/>
      <c r="C89" s="53"/>
      <c r="D89" s="538">
        <v>623800000</v>
      </c>
      <c r="E89" s="538">
        <v>623800000</v>
      </c>
      <c r="F89" s="538">
        <v>107127291.2</v>
      </c>
      <c r="G89" s="538">
        <v>572011470.93000007</v>
      </c>
      <c r="H89" s="539">
        <v>91.697895307790972</v>
      </c>
    </row>
    <row r="90" spans="1:8">
      <c r="A90" s="536" t="s">
        <v>696</v>
      </c>
      <c r="B90" s="536"/>
      <c r="C90" s="537"/>
      <c r="D90" s="134">
        <v>621000000</v>
      </c>
      <c r="E90" s="134">
        <v>621000000</v>
      </c>
      <c r="F90" s="134">
        <v>107055898.75</v>
      </c>
      <c r="G90" s="134">
        <v>571178342.94000006</v>
      </c>
      <c r="H90" s="539">
        <v>91.977188879227072</v>
      </c>
    </row>
    <row r="91" spans="1:8">
      <c r="A91" s="536" t="s">
        <v>697</v>
      </c>
      <c r="B91" s="536"/>
      <c r="C91" s="537"/>
      <c r="D91" s="134">
        <v>0</v>
      </c>
      <c r="E91" s="134">
        <v>0</v>
      </c>
      <c r="F91" s="134">
        <v>0</v>
      </c>
      <c r="G91" s="134">
        <v>0</v>
      </c>
      <c r="H91" s="539">
        <v>0</v>
      </c>
    </row>
    <row r="92" spans="1:8">
      <c r="A92" s="536" t="s">
        <v>698</v>
      </c>
      <c r="B92" s="536"/>
      <c r="C92" s="537"/>
      <c r="D92" s="538">
        <v>2800000</v>
      </c>
      <c r="E92" s="538">
        <v>2800000</v>
      </c>
      <c r="F92" s="538">
        <v>71392.45</v>
      </c>
      <c r="G92" s="538">
        <v>833127.99</v>
      </c>
      <c r="H92" s="539">
        <v>29.754571071428572</v>
      </c>
    </row>
    <row r="93" spans="1:8">
      <c r="A93" s="540" t="s">
        <v>699</v>
      </c>
      <c r="B93" s="540"/>
      <c r="C93" s="541"/>
      <c r="D93" s="213">
        <v>294969000</v>
      </c>
      <c r="E93" s="213">
        <v>294969000</v>
      </c>
      <c r="F93" s="213">
        <v>58479103.409999996</v>
      </c>
      <c r="G93" s="213">
        <v>254454213.6400001</v>
      </c>
      <c r="H93" s="542">
        <v>86.264730747976941</v>
      </c>
    </row>
    <row r="94" spans="1:8">
      <c r="A94" s="2" t="s">
        <v>700</v>
      </c>
      <c r="B94" s="2"/>
      <c r="C94" s="2"/>
      <c r="D94" s="28"/>
      <c r="E94" s="28"/>
      <c r="F94" s="28"/>
      <c r="G94" s="28"/>
      <c r="H94" s="28"/>
    </row>
    <row r="95" spans="1:8">
      <c r="A95" s="2" t="s">
        <v>701</v>
      </c>
      <c r="B95" s="2"/>
      <c r="C95" s="2"/>
      <c r="D95" s="28"/>
      <c r="E95" s="28"/>
      <c r="F95" s="28"/>
      <c r="G95" s="28"/>
      <c r="H95" s="28"/>
    </row>
    <row r="96" spans="1:8" ht="12.75" customHeight="1"/>
    <row r="97" spans="1:8" ht="12.75" customHeight="1">
      <c r="A97" s="496"/>
    </row>
    <row r="98" spans="1:8" ht="35.25">
      <c r="A98" s="898" t="s">
        <v>702</v>
      </c>
      <c r="B98" s="500" t="s">
        <v>703</v>
      </c>
      <c r="C98" s="500" t="s">
        <v>703</v>
      </c>
      <c r="D98" s="1088" t="s">
        <v>101</v>
      </c>
      <c r="E98" s="1011"/>
      <c r="F98" s="1088" t="s">
        <v>103</v>
      </c>
      <c r="G98" s="1011"/>
      <c r="H98" s="543" t="s">
        <v>704</v>
      </c>
    </row>
    <row r="99" spans="1:8">
      <c r="A99" s="899"/>
      <c r="B99" s="503" t="s">
        <v>625</v>
      </c>
      <c r="C99" s="503" t="s">
        <v>626</v>
      </c>
      <c r="D99" s="500" t="s">
        <v>628</v>
      </c>
      <c r="E99" s="500" t="s">
        <v>11</v>
      </c>
      <c r="F99" s="505" t="s">
        <v>628</v>
      </c>
      <c r="G99" s="505" t="s">
        <v>11</v>
      </c>
      <c r="H99" s="544"/>
    </row>
    <row r="100" spans="1:8">
      <c r="A100" s="1055"/>
      <c r="B100" s="508"/>
      <c r="C100" s="508" t="s">
        <v>705</v>
      </c>
      <c r="D100" s="508" t="s">
        <v>706</v>
      </c>
      <c r="E100" s="508" t="s">
        <v>707</v>
      </c>
      <c r="F100" s="508" t="s">
        <v>708</v>
      </c>
      <c r="G100" s="510" t="s">
        <v>709</v>
      </c>
      <c r="H100" s="510" t="s">
        <v>710</v>
      </c>
    </row>
    <row r="101" spans="1:8">
      <c r="A101" s="37" t="s">
        <v>711</v>
      </c>
      <c r="B101" s="513">
        <v>578600000</v>
      </c>
      <c r="C101" s="513">
        <v>578600000</v>
      </c>
      <c r="D101" s="513">
        <v>529245185.23000002</v>
      </c>
      <c r="E101" s="513">
        <v>91.469959424472876</v>
      </c>
      <c r="F101" s="513">
        <v>529245185.23000002</v>
      </c>
      <c r="G101" s="514">
        <v>91.469959424472876</v>
      </c>
      <c r="H101" s="516">
        <v>0</v>
      </c>
    </row>
    <row r="102" spans="1:8" ht="12.75" customHeight="1">
      <c r="A102" s="209" t="s">
        <v>712</v>
      </c>
      <c r="B102" s="134">
        <v>171063000</v>
      </c>
      <c r="C102" s="134">
        <v>171063000</v>
      </c>
      <c r="D102" s="134">
        <v>131782412.31</v>
      </c>
      <c r="E102" s="134">
        <v>77.037356009189594</v>
      </c>
      <c r="F102" s="134">
        <v>131782412.30999997</v>
      </c>
      <c r="G102" s="516">
        <v>77.03735600918958</v>
      </c>
      <c r="H102" s="516">
        <v>2.9802322387695313E-8</v>
      </c>
    </row>
    <row r="103" spans="1:8">
      <c r="A103" s="209" t="s">
        <v>713</v>
      </c>
      <c r="B103" s="134">
        <v>407537000</v>
      </c>
      <c r="C103" s="134">
        <v>407537000</v>
      </c>
      <c r="D103" s="134">
        <v>397462772.92000002</v>
      </c>
      <c r="E103" s="134">
        <v>97.528021485165766</v>
      </c>
      <c r="F103" s="134">
        <v>397462772.92000002</v>
      </c>
      <c r="G103" s="516">
        <v>97.528021485165766</v>
      </c>
      <c r="H103" s="516">
        <v>0</v>
      </c>
    </row>
    <row r="104" spans="1:8">
      <c r="A104" s="37" t="s">
        <v>714</v>
      </c>
      <c r="B104" s="134">
        <v>53200000</v>
      </c>
      <c r="C104" s="134">
        <v>55679076.390000001</v>
      </c>
      <c r="D104" s="134">
        <v>48692598.140000001</v>
      </c>
      <c r="E104" s="134">
        <v>87.452237531629066</v>
      </c>
      <c r="F104" s="134">
        <v>28128347.600000001</v>
      </c>
      <c r="G104" s="516">
        <v>50.518703656247922</v>
      </c>
      <c r="H104" s="516">
        <v>20564250.539999999</v>
      </c>
    </row>
    <row r="105" spans="1:8">
      <c r="A105" s="209" t="s">
        <v>715</v>
      </c>
      <c r="B105" s="134">
        <v>32311000</v>
      </c>
      <c r="C105" s="134">
        <v>32311000</v>
      </c>
      <c r="D105" s="134">
        <v>29027103.759999998</v>
      </c>
      <c r="E105" s="134">
        <v>89.836599795735196</v>
      </c>
      <c r="F105" s="134">
        <v>16232891.720000001</v>
      </c>
      <c r="G105" s="516">
        <v>50.239521277583485</v>
      </c>
      <c r="H105" s="516">
        <v>12794212.039999997</v>
      </c>
    </row>
    <row r="106" spans="1:8">
      <c r="A106" s="209" t="s">
        <v>716</v>
      </c>
      <c r="B106" s="146">
        <v>20889000</v>
      </c>
      <c r="C106" s="146">
        <v>23368076.390000001</v>
      </c>
      <c r="D106" s="146">
        <v>19665494.380000003</v>
      </c>
      <c r="E106" s="146">
        <v>84.155383831317593</v>
      </c>
      <c r="F106" s="146">
        <v>11895455.880000003</v>
      </c>
      <c r="G106" s="149">
        <v>50.904728662606026</v>
      </c>
      <c r="H106" s="516">
        <v>7770038.5</v>
      </c>
    </row>
    <row r="107" spans="1:8">
      <c r="A107" s="545" t="s">
        <v>717</v>
      </c>
      <c r="B107" s="526">
        <v>631800000</v>
      </c>
      <c r="C107" s="526">
        <v>634279076.38999999</v>
      </c>
      <c r="D107" s="526">
        <v>577937783.37</v>
      </c>
      <c r="E107" s="526">
        <v>91.117270753961094</v>
      </c>
      <c r="F107" s="526">
        <v>557373532.83000004</v>
      </c>
      <c r="G107" s="527">
        <v>87.875125252797574</v>
      </c>
      <c r="H107" s="527">
        <v>20564250.539999962</v>
      </c>
    </row>
    <row r="108" spans="1:8">
      <c r="A108" s="546" t="s">
        <v>718</v>
      </c>
      <c r="B108" s="547"/>
      <c r="C108" s="547"/>
      <c r="D108" s="547"/>
      <c r="E108" s="547"/>
      <c r="F108" s="548"/>
      <c r="G108" s="1089" t="s">
        <v>719</v>
      </c>
      <c r="H108" s="1090"/>
    </row>
    <row r="109" spans="1:8" ht="24.75" customHeight="1">
      <c r="A109" s="549" t="s">
        <v>720</v>
      </c>
      <c r="B109" s="549"/>
      <c r="C109" s="549"/>
      <c r="D109" s="549"/>
      <c r="E109" s="549"/>
      <c r="F109" s="550"/>
      <c r="G109" s="551"/>
      <c r="H109" s="28">
        <v>0</v>
      </c>
    </row>
    <row r="110" spans="1:8">
      <c r="A110" s="208" t="s">
        <v>721</v>
      </c>
      <c r="B110" s="37"/>
      <c r="C110" s="37"/>
      <c r="D110" s="37"/>
      <c r="E110" s="37"/>
      <c r="F110" s="38"/>
      <c r="G110" s="551"/>
      <c r="H110" s="28">
        <v>0</v>
      </c>
    </row>
    <row r="111" spans="1:8">
      <c r="A111" s="208" t="s">
        <v>722</v>
      </c>
      <c r="B111" s="37"/>
      <c r="C111" s="37"/>
      <c r="D111" s="37"/>
      <c r="E111" s="37"/>
      <c r="F111" s="38"/>
      <c r="G111" s="551"/>
      <c r="H111" s="28">
        <v>0</v>
      </c>
    </row>
    <row r="112" spans="1:8" ht="25.5" customHeight="1">
      <c r="A112" s="37" t="s">
        <v>723</v>
      </c>
      <c r="B112" s="37"/>
      <c r="C112" s="37"/>
      <c r="D112" s="37"/>
      <c r="E112" s="37"/>
      <c r="F112" s="38"/>
      <c r="G112" s="551"/>
      <c r="H112" s="159">
        <v>10475568.130000001</v>
      </c>
    </row>
    <row r="113" spans="1:8">
      <c r="A113" s="208" t="s">
        <v>724</v>
      </c>
      <c r="B113" s="37"/>
      <c r="C113" s="37"/>
      <c r="D113" s="37"/>
      <c r="E113" s="37"/>
      <c r="F113" s="38"/>
      <c r="G113" s="551"/>
      <c r="H113" s="159">
        <v>7996491.7400000002</v>
      </c>
    </row>
    <row r="114" spans="1:8">
      <c r="A114" s="552" t="s">
        <v>725</v>
      </c>
      <c r="B114" s="553"/>
      <c r="C114" s="553"/>
      <c r="D114" s="553"/>
      <c r="E114" s="553"/>
      <c r="F114" s="554"/>
      <c r="G114" s="551"/>
      <c r="H114" s="555">
        <v>2479076.39</v>
      </c>
    </row>
    <row r="115" spans="1:8">
      <c r="A115" s="556" t="s">
        <v>726</v>
      </c>
      <c r="B115" s="556"/>
      <c r="C115" s="556"/>
      <c r="D115" s="556"/>
      <c r="E115" s="556"/>
      <c r="F115" s="545"/>
      <c r="G115" s="557"/>
      <c r="H115" s="558">
        <v>10475568.130000001</v>
      </c>
    </row>
    <row r="116" spans="1:8">
      <c r="A116" s="1091" t="s">
        <v>727</v>
      </c>
      <c r="B116" s="1091"/>
      <c r="C116" s="1091"/>
      <c r="D116" s="1091"/>
      <c r="E116" s="1091"/>
      <c r="F116" s="1092"/>
      <c r="G116" s="1089" t="s">
        <v>719</v>
      </c>
      <c r="H116" s="1090"/>
    </row>
    <row r="117" spans="1:8">
      <c r="A117" s="549" t="s">
        <v>728</v>
      </c>
      <c r="B117" s="549"/>
      <c r="C117" s="549"/>
      <c r="D117" s="549"/>
      <c r="E117" s="549"/>
      <c r="F117" s="550"/>
      <c r="G117" s="551"/>
      <c r="H117" s="560">
        <f>D107-H115</f>
        <v>567462215.24000001</v>
      </c>
    </row>
    <row r="118" spans="1:8">
      <c r="A118" s="208" t="s">
        <v>729</v>
      </c>
      <c r="B118" s="37"/>
      <c r="C118" s="37"/>
      <c r="D118" s="37"/>
      <c r="E118" s="37"/>
      <c r="F118" s="38"/>
      <c r="G118" s="551"/>
      <c r="H118" s="561">
        <f>((D101-(H110+H113))/G89)*100%</f>
        <v>0.91125566527981017</v>
      </c>
    </row>
    <row r="119" spans="1:8">
      <c r="A119" s="208" t="s">
        <v>730</v>
      </c>
      <c r="B119" s="37"/>
      <c r="C119" s="37"/>
      <c r="D119" s="37"/>
      <c r="E119" s="37"/>
      <c r="F119" s="38"/>
      <c r="G119" s="551"/>
      <c r="H119" s="561">
        <f>(((D104)-(H111+H114))/G89)*100%</f>
        <v>8.0791249998647979E-2</v>
      </c>
    </row>
    <row r="120" spans="1:8">
      <c r="A120" s="552" t="s">
        <v>731</v>
      </c>
      <c r="B120" s="530"/>
      <c r="C120" s="530"/>
      <c r="D120" s="530"/>
      <c r="E120" s="530"/>
      <c r="F120" s="531"/>
      <c r="G120" s="562"/>
      <c r="H120" s="563">
        <f>(100%-(H118+H119))</f>
        <v>7.953084721541881E-3</v>
      </c>
    </row>
    <row r="121" spans="1:8">
      <c r="A121" s="37"/>
      <c r="B121" s="2"/>
      <c r="C121" s="2"/>
      <c r="D121" s="2"/>
      <c r="E121" s="2"/>
      <c r="F121" s="63"/>
      <c r="G121" s="63"/>
      <c r="H121" s="63"/>
    </row>
    <row r="122" spans="1:8">
      <c r="A122" s="36"/>
      <c r="B122" s="31"/>
      <c r="C122" s="31"/>
      <c r="D122" s="31"/>
      <c r="E122" s="31"/>
      <c r="F122" s="31"/>
      <c r="G122" s="31"/>
      <c r="H122" s="31"/>
    </row>
    <row r="123" spans="1:8">
      <c r="A123" s="374"/>
      <c r="B123" s="498"/>
      <c r="C123" s="498"/>
      <c r="D123" s="498"/>
      <c r="E123" s="498"/>
      <c r="F123" s="498"/>
      <c r="G123" s="564"/>
      <c r="H123" s="498"/>
    </row>
    <row r="124" spans="1:8">
      <c r="A124" s="995" t="s">
        <v>732</v>
      </c>
      <c r="B124" s="995"/>
      <c r="C124" s="995"/>
      <c r="D124" s="995"/>
      <c r="E124" s="995"/>
      <c r="F124" s="996"/>
      <c r="G124" s="1087" t="s">
        <v>719</v>
      </c>
      <c r="H124" s="995"/>
    </row>
    <row r="125" spans="1:8">
      <c r="A125" s="565"/>
      <c r="B125" s="506"/>
      <c r="C125" s="506"/>
      <c r="D125" s="506"/>
      <c r="E125" s="506"/>
      <c r="F125" s="506"/>
      <c r="G125" s="566"/>
      <c r="H125" s="506"/>
    </row>
    <row r="126" spans="1:8">
      <c r="A126" s="37" t="s">
        <v>733</v>
      </c>
      <c r="B126" s="2"/>
      <c r="C126" s="2"/>
      <c r="D126" s="2"/>
      <c r="E126" s="2"/>
      <c r="F126" s="2"/>
      <c r="G126" s="567"/>
      <c r="H126" s="568">
        <v>10479076.390000001</v>
      </c>
    </row>
    <row r="127" spans="1:8">
      <c r="A127" s="37" t="s">
        <v>734</v>
      </c>
      <c r="B127" s="2"/>
      <c r="C127" s="2"/>
      <c r="D127" s="2"/>
      <c r="E127" s="2"/>
      <c r="F127" s="531"/>
      <c r="G127" s="344"/>
      <c r="H127" s="555">
        <v>10475568.130000001</v>
      </c>
    </row>
    <row r="128" spans="1:8" hidden="1">
      <c r="A128" s="374"/>
      <c r="B128" s="498"/>
      <c r="C128" s="498"/>
      <c r="D128" s="498"/>
      <c r="E128" s="498"/>
      <c r="F128" s="498"/>
      <c r="G128" s="104"/>
      <c r="H128" s="104"/>
    </row>
    <row r="129" spans="1:8" hidden="1">
      <c r="A129" s="995" t="s">
        <v>735</v>
      </c>
      <c r="B129" s="995"/>
      <c r="C129" s="995"/>
      <c r="D129" s="995"/>
      <c r="E129" s="995"/>
      <c r="F129" s="995"/>
      <c r="G129" s="995"/>
      <c r="H129" s="995"/>
    </row>
    <row r="130" spans="1:8" hidden="1">
      <c r="A130" s="565"/>
      <c r="B130" s="506"/>
      <c r="C130" s="506"/>
      <c r="D130" s="506"/>
      <c r="E130" s="506"/>
      <c r="F130" s="104"/>
      <c r="G130" s="104"/>
      <c r="H130" s="104"/>
    </row>
    <row r="131" spans="1:8" hidden="1">
      <c r="A131" s="571"/>
      <c r="B131" s="1053"/>
      <c r="C131" s="898"/>
      <c r="D131" s="1053"/>
      <c r="E131" s="898"/>
      <c r="F131" s="1088" t="s">
        <v>8</v>
      </c>
      <c r="G131" s="1011"/>
      <c r="H131" s="572"/>
    </row>
    <row r="132" spans="1:8" hidden="1">
      <c r="A132" s="573" t="s">
        <v>736</v>
      </c>
      <c r="B132" s="1082" t="s">
        <v>6</v>
      </c>
      <c r="C132" s="899"/>
      <c r="D132" s="1082" t="s">
        <v>481</v>
      </c>
      <c r="E132" s="899"/>
      <c r="F132" s="1083" t="s">
        <v>628</v>
      </c>
      <c r="G132" s="1084"/>
      <c r="H132" s="572" t="s">
        <v>11</v>
      </c>
    </row>
    <row r="133" spans="1:8" hidden="1">
      <c r="A133" s="574"/>
      <c r="B133" s="575"/>
      <c r="C133" s="576"/>
      <c r="D133" s="1085" t="s">
        <v>539</v>
      </c>
      <c r="E133" s="1086"/>
      <c r="F133" s="1085" t="s">
        <v>540</v>
      </c>
      <c r="G133" s="1086"/>
      <c r="H133" s="577" t="s">
        <v>629</v>
      </c>
    </row>
    <row r="134" spans="1:8" hidden="1">
      <c r="A134" s="545" t="s">
        <v>737</v>
      </c>
      <c r="B134" s="1037">
        <f>D58*25%</f>
        <v>1148142250</v>
      </c>
      <c r="C134" s="1038"/>
      <c r="D134" s="1037">
        <f>E58*25%</f>
        <v>1148142250</v>
      </c>
      <c r="E134" s="1038"/>
      <c r="F134" s="1037">
        <f>G58*25%</f>
        <v>1142880299.2424998</v>
      </c>
      <c r="G134" s="1038"/>
      <c r="H134" s="149">
        <f>IF(D134=0,0,(F134/D134)*100)</f>
        <v>99.541698708718357</v>
      </c>
    </row>
    <row r="135" spans="1:8">
      <c r="A135" s="556"/>
      <c r="B135" s="558"/>
      <c r="C135" s="558"/>
      <c r="D135" s="558"/>
      <c r="E135" s="558"/>
      <c r="F135" s="569"/>
      <c r="G135" s="28"/>
      <c r="H135" s="28"/>
    </row>
    <row r="136" spans="1:8" ht="35.25">
      <c r="A136" s="571"/>
      <c r="B136" s="500" t="s">
        <v>703</v>
      </c>
      <c r="C136" s="500" t="s">
        <v>703</v>
      </c>
      <c r="D136" s="1072" t="s">
        <v>101</v>
      </c>
      <c r="E136" s="923"/>
      <c r="F136" s="1072" t="s">
        <v>103</v>
      </c>
      <c r="G136" s="923"/>
      <c r="H136" s="543" t="s">
        <v>704</v>
      </c>
    </row>
    <row r="137" spans="1:8">
      <c r="A137" s="573" t="s">
        <v>738</v>
      </c>
      <c r="B137" s="503" t="s">
        <v>625</v>
      </c>
      <c r="C137" s="503" t="s">
        <v>626</v>
      </c>
      <c r="D137" s="500" t="s">
        <v>628</v>
      </c>
      <c r="E137" s="500" t="s">
        <v>11</v>
      </c>
      <c r="F137" s="505" t="s">
        <v>628</v>
      </c>
      <c r="G137" s="505" t="s">
        <v>11</v>
      </c>
      <c r="H137" s="544"/>
    </row>
    <row r="138" spans="1:8">
      <c r="A138" s="574"/>
      <c r="B138" s="508"/>
      <c r="C138" s="508" t="s">
        <v>705</v>
      </c>
      <c r="D138" s="508" t="s">
        <v>706</v>
      </c>
      <c r="E138" s="508" t="s">
        <v>707</v>
      </c>
      <c r="F138" s="508" t="s">
        <v>708</v>
      </c>
      <c r="G138" s="510" t="s">
        <v>709</v>
      </c>
      <c r="H138" s="510" t="s">
        <v>710</v>
      </c>
    </row>
    <row r="139" spans="1:8">
      <c r="A139" s="550" t="s">
        <v>739</v>
      </c>
      <c r="B139" s="513">
        <v>495609000</v>
      </c>
      <c r="C139" s="513">
        <v>527241491.20000005</v>
      </c>
      <c r="D139" s="513">
        <v>460563697.37</v>
      </c>
      <c r="E139" s="513">
        <v>87.353462323641949</v>
      </c>
      <c r="F139" s="513">
        <v>405979583.19</v>
      </c>
      <c r="G139" s="513">
        <v>77.000689430945897</v>
      </c>
      <c r="H139" s="514">
        <v>54584114.180000007</v>
      </c>
    </row>
    <row r="140" spans="1:8">
      <c r="A140" s="68" t="s">
        <v>740</v>
      </c>
      <c r="B140" s="134">
        <v>203374000</v>
      </c>
      <c r="C140" s="134">
        <v>203374000</v>
      </c>
      <c r="D140" s="134">
        <v>160809516.06999999</v>
      </c>
      <c r="E140" s="134">
        <v>79.0708330809248</v>
      </c>
      <c r="F140" s="134">
        <v>148015304.02999997</v>
      </c>
      <c r="G140" s="134">
        <v>72.779855846863398</v>
      </c>
      <c r="H140" s="516">
        <v>12794212.040000021</v>
      </c>
    </row>
    <row r="141" spans="1:8">
      <c r="A141" s="68" t="s">
        <v>741</v>
      </c>
      <c r="B141" s="134">
        <v>292235000</v>
      </c>
      <c r="C141" s="134">
        <v>323878655.84000003</v>
      </c>
      <c r="D141" s="134">
        <v>299765345.94</v>
      </c>
      <c r="E141" s="134">
        <v>92.554832044285035</v>
      </c>
      <c r="F141" s="134">
        <v>257972673.80000001</v>
      </c>
      <c r="G141" s="363">
        <v>79.651026441038965</v>
      </c>
      <c r="H141" s="516">
        <v>41792672.139999986</v>
      </c>
    </row>
    <row r="142" spans="1:8">
      <c r="A142" s="68" t="s">
        <v>742</v>
      </c>
      <c r="B142" s="134">
        <v>0</v>
      </c>
      <c r="C142" s="134">
        <v>11164.64</v>
      </c>
      <c r="D142" s="134">
        <v>11164.64</v>
      </c>
      <c r="E142" s="363">
        <v>0</v>
      </c>
      <c r="F142" s="363">
        <v>8394.64</v>
      </c>
      <c r="G142" s="363">
        <v>0</v>
      </c>
      <c r="H142" s="516">
        <v>2770</v>
      </c>
    </row>
    <row r="143" spans="1:8">
      <c r="A143" s="38" t="s">
        <v>743</v>
      </c>
      <c r="B143" s="134">
        <v>1032730000</v>
      </c>
      <c r="C143" s="134">
        <v>998116627.13999999</v>
      </c>
      <c r="D143" s="134">
        <v>965629885.12999988</v>
      </c>
      <c r="E143" s="363">
        <v>96.745195789084534</v>
      </c>
      <c r="F143" s="134">
        <v>909581022.43999994</v>
      </c>
      <c r="G143" s="363">
        <v>91.129733510833333</v>
      </c>
      <c r="H143" s="516">
        <v>56048862.689999938</v>
      </c>
    </row>
    <row r="144" spans="1:8">
      <c r="A144" s="68" t="s">
        <v>744</v>
      </c>
      <c r="B144" s="134">
        <v>428426000</v>
      </c>
      <c r="C144" s="363">
        <v>430905076.38999999</v>
      </c>
      <c r="D144" s="363">
        <v>417128267.30000001</v>
      </c>
      <c r="E144" s="363">
        <v>96.80282042499519</v>
      </c>
      <c r="F144" s="363">
        <v>409358228.80000001</v>
      </c>
      <c r="G144" s="363">
        <v>94.99963013420188</v>
      </c>
      <c r="H144" s="516">
        <v>7770038.5</v>
      </c>
    </row>
    <row r="145" spans="1:8">
      <c r="A145" s="68" t="s">
        <v>745</v>
      </c>
      <c r="B145" s="134">
        <v>604304000</v>
      </c>
      <c r="C145" s="134">
        <v>574303102.22000003</v>
      </c>
      <c r="D145" s="134">
        <v>555593169.29999995</v>
      </c>
      <c r="E145" s="134">
        <v>96.742150121133633</v>
      </c>
      <c r="F145" s="134">
        <v>502336311.58999997</v>
      </c>
      <c r="G145" s="363">
        <v>87.468848705185735</v>
      </c>
      <c r="H145" s="516">
        <v>53256857.709999979</v>
      </c>
    </row>
    <row r="146" spans="1:8">
      <c r="A146" s="68" t="s">
        <v>746</v>
      </c>
      <c r="B146" s="134">
        <v>0</v>
      </c>
      <c r="C146" s="134">
        <v>7091551.4699999997</v>
      </c>
      <c r="D146" s="134">
        <v>7091551.4699999997</v>
      </c>
      <c r="E146" s="363">
        <v>100</v>
      </c>
      <c r="F146" s="363">
        <v>2113517.9500000002</v>
      </c>
      <c r="G146" s="363">
        <v>29.803322431501723</v>
      </c>
      <c r="H146" s="516">
        <v>4978033.5199999996</v>
      </c>
    </row>
    <row r="147" spans="1:8">
      <c r="A147" s="578" t="s">
        <v>747</v>
      </c>
      <c r="B147" s="579">
        <v>0</v>
      </c>
      <c r="C147" s="538">
        <v>0</v>
      </c>
      <c r="D147" s="538">
        <v>0</v>
      </c>
      <c r="E147" s="538">
        <v>0</v>
      </c>
      <c r="F147" s="538">
        <v>0</v>
      </c>
      <c r="G147" s="538">
        <v>0</v>
      </c>
      <c r="H147" s="539">
        <v>0</v>
      </c>
    </row>
    <row r="148" spans="1:8">
      <c r="A148" s="38" t="s">
        <v>748</v>
      </c>
      <c r="B148" s="134">
        <v>0</v>
      </c>
      <c r="C148" s="134">
        <v>0</v>
      </c>
      <c r="D148" s="134">
        <v>0</v>
      </c>
      <c r="E148" s="134">
        <v>0</v>
      </c>
      <c r="F148" s="134">
        <v>0</v>
      </c>
      <c r="G148" s="134">
        <v>0</v>
      </c>
      <c r="H148" s="516">
        <v>0</v>
      </c>
    </row>
    <row r="149" spans="1:8">
      <c r="A149" s="38" t="s">
        <v>749</v>
      </c>
      <c r="B149" s="134">
        <v>0</v>
      </c>
      <c r="C149" s="134">
        <v>0</v>
      </c>
      <c r="D149" s="134">
        <v>0</v>
      </c>
      <c r="E149" s="134">
        <v>0</v>
      </c>
      <c r="F149" s="134">
        <v>0</v>
      </c>
      <c r="G149" s="134">
        <v>0</v>
      </c>
      <c r="H149" s="516">
        <v>0</v>
      </c>
    </row>
    <row r="150" spans="1:8">
      <c r="A150" s="554" t="s">
        <v>750</v>
      </c>
      <c r="B150" s="146">
        <v>0</v>
      </c>
      <c r="C150" s="146">
        <v>0</v>
      </c>
      <c r="D150" s="146">
        <v>0</v>
      </c>
      <c r="E150" s="146">
        <v>0</v>
      </c>
      <c r="F150" s="146">
        <v>0</v>
      </c>
      <c r="G150" s="146">
        <v>0</v>
      </c>
      <c r="H150" s="149">
        <v>0</v>
      </c>
    </row>
    <row r="151" spans="1:8" ht="23.25">
      <c r="A151" s="580" t="s">
        <v>751</v>
      </c>
      <c r="B151" s="146">
        <v>1528339000</v>
      </c>
      <c r="C151" s="146">
        <v>1525358118.3400002</v>
      </c>
      <c r="D151" s="146">
        <v>1426193582.5</v>
      </c>
      <c r="E151" s="146">
        <v>93.49893414223817</v>
      </c>
      <c r="F151" s="146">
        <v>1315560605.6299999</v>
      </c>
      <c r="G151" s="146">
        <v>86.246015923243235</v>
      </c>
      <c r="H151" s="149">
        <v>110632976.87000012</v>
      </c>
    </row>
    <row r="152" spans="1:8">
      <c r="A152" s="581"/>
      <c r="B152" s="200"/>
      <c r="C152" s="200"/>
      <c r="D152" s="200"/>
      <c r="E152" s="200"/>
      <c r="F152" s="200"/>
      <c r="G152" s="582"/>
      <c r="H152" s="583"/>
    </row>
    <row r="153" spans="1:8">
      <c r="A153" s="995" t="s">
        <v>752</v>
      </c>
      <c r="B153" s="995"/>
      <c r="C153" s="995"/>
      <c r="D153" s="995"/>
      <c r="E153" s="995"/>
      <c r="F153" s="996"/>
      <c r="G153" s="1079" t="s">
        <v>719</v>
      </c>
      <c r="H153" s="1080"/>
    </row>
    <row r="154" spans="1:8">
      <c r="A154" s="581"/>
      <c r="B154" s="200"/>
      <c r="C154" s="200"/>
      <c r="D154" s="200"/>
      <c r="E154" s="200"/>
      <c r="F154" s="200"/>
      <c r="G154" s="584"/>
      <c r="H154" s="585"/>
    </row>
    <row r="155" spans="1:8">
      <c r="A155" s="549" t="s">
        <v>753</v>
      </c>
      <c r="B155" s="549"/>
      <c r="C155" s="549"/>
      <c r="D155" s="549"/>
      <c r="E155" s="586"/>
      <c r="F155" s="587"/>
      <c r="G155" s="588"/>
      <c r="H155" s="587">
        <v>254454213.6400001</v>
      </c>
    </row>
    <row r="156" spans="1:8">
      <c r="A156" s="37" t="s">
        <v>1161</v>
      </c>
      <c r="B156" s="37"/>
      <c r="C156" s="37"/>
      <c r="D156" s="37"/>
      <c r="F156" s="515"/>
      <c r="G156" s="589"/>
      <c r="H156" s="590">
        <v>0</v>
      </c>
    </row>
    <row r="157" spans="1:8">
      <c r="A157" s="37" t="s">
        <v>754</v>
      </c>
      <c r="B157" s="37"/>
      <c r="C157" s="37"/>
      <c r="D157" s="37"/>
      <c r="F157" s="515"/>
      <c r="G157" s="589"/>
      <c r="H157" s="590">
        <v>10475568.130000001</v>
      </c>
    </row>
    <row r="158" spans="1:8">
      <c r="A158" s="37" t="s">
        <v>755</v>
      </c>
      <c r="B158" s="37"/>
      <c r="C158" s="37"/>
      <c r="D158" s="37"/>
      <c r="F158" s="515"/>
      <c r="G158" s="589"/>
      <c r="H158" s="515">
        <v>0</v>
      </c>
    </row>
    <row r="159" spans="1:8">
      <c r="A159" s="37" t="s">
        <v>756</v>
      </c>
      <c r="B159" s="37"/>
      <c r="C159" s="37"/>
      <c r="D159" s="37"/>
      <c r="F159" s="515"/>
      <c r="G159" s="589"/>
      <c r="H159" s="590">
        <v>0</v>
      </c>
    </row>
    <row r="160" spans="1:8" ht="12.75" customHeight="1">
      <c r="A160" s="1081" t="s">
        <v>757</v>
      </c>
      <c r="B160" s="1081"/>
      <c r="C160" s="1081"/>
      <c r="D160" s="1081"/>
      <c r="E160" s="1081"/>
      <c r="F160" s="1081"/>
      <c r="G160" s="589"/>
      <c r="H160" s="590">
        <v>1333805.7900000003</v>
      </c>
    </row>
    <row r="161" spans="1:8">
      <c r="A161" s="553" t="s">
        <v>758</v>
      </c>
      <c r="B161" s="553"/>
      <c r="C161" s="553"/>
      <c r="D161" s="553"/>
      <c r="F161" s="591"/>
      <c r="G161" s="592"/>
      <c r="H161" s="593">
        <v>266263587.56000009</v>
      </c>
    </row>
    <row r="162" spans="1:8">
      <c r="A162" s="556" t="s">
        <v>759</v>
      </c>
      <c r="B162" s="556"/>
      <c r="C162" s="556"/>
      <c r="D162" s="556"/>
      <c r="E162" s="593"/>
      <c r="G162" s="592"/>
      <c r="H162" s="594">
        <v>1159929994.9399998</v>
      </c>
    </row>
    <row r="163" spans="1:8">
      <c r="A163" s="556" t="s">
        <v>760</v>
      </c>
      <c r="B163" s="556"/>
      <c r="C163" s="595"/>
      <c r="D163" s="556"/>
      <c r="E163" s="595" t="s">
        <v>1160</v>
      </c>
      <c r="F163" s="596"/>
      <c r="G163" s="597"/>
      <c r="H163" s="596">
        <v>0.25372954536638714</v>
      </c>
    </row>
    <row r="164" spans="1:8">
      <c r="A164" s="556"/>
      <c r="B164" s="556"/>
      <c r="C164" s="556"/>
      <c r="D164" s="556"/>
      <c r="E164" s="598"/>
      <c r="F164" s="598"/>
      <c r="G164" s="599">
        <f>+F139+F143-H161</f>
        <v>1049297018.0699998</v>
      </c>
      <c r="H164" s="600">
        <f>(G164)/G58*100%</f>
        <v>0.22952907202212539</v>
      </c>
    </row>
    <row r="165" spans="1:8">
      <c r="A165" s="374"/>
      <c r="B165" s="498"/>
      <c r="C165" s="498"/>
      <c r="D165" s="498"/>
      <c r="E165" s="498"/>
      <c r="F165" s="498"/>
      <c r="G165" s="104"/>
      <c r="H165" s="104"/>
    </row>
    <row r="166" spans="1:8">
      <c r="A166" s="995" t="s">
        <v>761</v>
      </c>
      <c r="B166" s="995"/>
      <c r="C166" s="995"/>
      <c r="D166" s="995"/>
      <c r="E166" s="995"/>
      <c r="F166" s="995"/>
      <c r="G166" s="995"/>
      <c r="H166" s="995"/>
    </row>
    <row r="167" spans="1:8">
      <c r="A167" s="565"/>
      <c r="B167" s="506"/>
      <c r="C167" s="506"/>
      <c r="D167" s="506"/>
      <c r="E167" s="506"/>
      <c r="F167" s="506"/>
      <c r="G167" s="104"/>
      <c r="H167" s="104"/>
    </row>
    <row r="168" spans="1:8" ht="35.25">
      <c r="A168" s="1015" t="s">
        <v>762</v>
      </c>
      <c r="B168" s="500" t="s">
        <v>703</v>
      </c>
      <c r="C168" s="500" t="s">
        <v>703</v>
      </c>
      <c r="D168" s="1072" t="s">
        <v>101</v>
      </c>
      <c r="E168" s="923"/>
      <c r="F168" s="1072" t="s">
        <v>103</v>
      </c>
      <c r="G168" s="923"/>
      <c r="H168" s="543" t="s">
        <v>704</v>
      </c>
    </row>
    <row r="169" spans="1:8">
      <c r="A169" s="1070"/>
      <c r="B169" s="503" t="s">
        <v>625</v>
      </c>
      <c r="C169" s="503" t="s">
        <v>626</v>
      </c>
      <c r="D169" s="500" t="s">
        <v>628</v>
      </c>
      <c r="E169" s="500" t="s">
        <v>11</v>
      </c>
      <c r="F169" s="505" t="s">
        <v>628</v>
      </c>
      <c r="G169" s="505" t="s">
        <v>11</v>
      </c>
      <c r="H169" s="544"/>
    </row>
    <row r="170" spans="1:8">
      <c r="A170" s="1071"/>
      <c r="B170" s="508"/>
      <c r="C170" s="508" t="s">
        <v>705</v>
      </c>
      <c r="D170" s="508" t="s">
        <v>706</v>
      </c>
      <c r="E170" s="508" t="s">
        <v>707</v>
      </c>
      <c r="F170" s="508" t="s">
        <v>708</v>
      </c>
      <c r="G170" s="510" t="s">
        <v>709</v>
      </c>
      <c r="H170" s="510" t="s">
        <v>710</v>
      </c>
    </row>
    <row r="171" spans="1:8">
      <c r="A171" s="601" t="s">
        <v>763</v>
      </c>
      <c r="B171" s="513">
        <v>0</v>
      </c>
      <c r="C171" s="513">
        <v>0</v>
      </c>
      <c r="D171" s="513">
        <v>0</v>
      </c>
      <c r="E171" s="602" t="s">
        <v>1162</v>
      </c>
      <c r="F171" s="513">
        <v>0</v>
      </c>
      <c r="G171" s="514">
        <v>0</v>
      </c>
      <c r="H171" s="514">
        <v>0</v>
      </c>
    </row>
    <row r="172" spans="1:8">
      <c r="A172" s="38" t="s">
        <v>764</v>
      </c>
      <c r="B172" s="134">
        <v>51509000</v>
      </c>
      <c r="C172" s="134">
        <v>53184727.829999998</v>
      </c>
      <c r="D172" s="134">
        <v>42945080.069999993</v>
      </c>
      <c r="E172" s="134">
        <v>80.74701483341218</v>
      </c>
      <c r="F172" s="134">
        <v>35880987.590000004</v>
      </c>
      <c r="G172" s="516">
        <v>67.464832582560589</v>
      </c>
      <c r="H172" s="516">
        <v>7064092.4799999893</v>
      </c>
    </row>
    <row r="173" spans="1:8">
      <c r="A173" s="38" t="s">
        <v>765</v>
      </c>
      <c r="B173" s="134">
        <v>0</v>
      </c>
      <c r="C173" s="134">
        <v>0</v>
      </c>
      <c r="D173" s="134">
        <v>0</v>
      </c>
      <c r="E173" s="134">
        <v>0</v>
      </c>
      <c r="F173" s="134">
        <v>0</v>
      </c>
      <c r="G173" s="516">
        <v>0</v>
      </c>
      <c r="H173" s="516">
        <v>0</v>
      </c>
    </row>
    <row r="174" spans="1:8" ht="24" customHeight="1">
      <c r="A174" s="580" t="s">
        <v>766</v>
      </c>
      <c r="B174" s="146">
        <v>24549000</v>
      </c>
      <c r="C174" s="146">
        <v>28714452.310000002</v>
      </c>
      <c r="D174" s="365">
        <v>25137512.959999874</v>
      </c>
      <c r="E174" s="603">
        <v>87.543069561683978</v>
      </c>
      <c r="F174" s="604">
        <v>17976198.550000101</v>
      </c>
      <c r="G174" s="149">
        <v>62.603313327831678</v>
      </c>
      <c r="H174" s="149">
        <v>7161314.4099997729</v>
      </c>
    </row>
    <row r="175" spans="1:8">
      <c r="A175" s="605" t="s">
        <v>767</v>
      </c>
      <c r="B175" s="1073">
        <v>76058000</v>
      </c>
      <c r="C175" s="1075">
        <v>81899180.140000001</v>
      </c>
      <c r="D175" s="1075">
        <v>68082593.029999867</v>
      </c>
      <c r="E175" s="1077">
        <v>83.129761389086184</v>
      </c>
      <c r="F175" s="1075">
        <v>53857186.140000105</v>
      </c>
      <c r="G175" s="1075">
        <v>65.760348330637271</v>
      </c>
      <c r="H175" s="1059">
        <v>14225406.889999762</v>
      </c>
    </row>
    <row r="176" spans="1:8">
      <c r="A176" s="554" t="s">
        <v>768</v>
      </c>
      <c r="B176" s="1074">
        <v>0</v>
      </c>
      <c r="C176" s="1076">
        <v>0</v>
      </c>
      <c r="D176" s="1076">
        <v>0</v>
      </c>
      <c r="E176" s="1078">
        <v>0</v>
      </c>
      <c r="F176" s="1076">
        <v>0</v>
      </c>
      <c r="G176" s="1076">
        <v>0</v>
      </c>
      <c r="H176" s="1060">
        <v>0</v>
      </c>
    </row>
    <row r="177" spans="1:8">
      <c r="A177" s="45" t="s">
        <v>769</v>
      </c>
      <c r="B177" s="606">
        <v>1604397000</v>
      </c>
      <c r="C177" s="606">
        <v>1607257298.4800003</v>
      </c>
      <c r="D177" s="606">
        <v>1494276175.53</v>
      </c>
      <c r="E177" s="607">
        <v>92.970564012566768</v>
      </c>
      <c r="F177" s="606">
        <v>1369417791.77</v>
      </c>
      <c r="G177" s="608">
        <v>85.202151084650382</v>
      </c>
      <c r="H177" s="608">
        <v>124858383.75999999</v>
      </c>
    </row>
    <row r="178" spans="1:8" ht="12.75" customHeight="1">
      <c r="A178" s="496"/>
    </row>
    <row r="179" spans="1:8">
      <c r="A179" s="496"/>
    </row>
    <row r="180" spans="1:8" ht="18" customHeight="1">
      <c r="A180" s="496"/>
    </row>
    <row r="181" spans="1:8" ht="24">
      <c r="A181" s="609" t="s">
        <v>770</v>
      </c>
      <c r="B181" s="610"/>
      <c r="C181" s="610"/>
      <c r="D181" s="611"/>
      <c r="E181" s="1061" t="s">
        <v>771</v>
      </c>
      <c r="F181" s="1062"/>
      <c r="G181" s="1061" t="s">
        <v>772</v>
      </c>
      <c r="H181" s="1063"/>
    </row>
    <row r="182" spans="1:8">
      <c r="A182" s="612"/>
      <c r="B182" s="612"/>
      <c r="C182" s="612"/>
      <c r="D182" s="613"/>
      <c r="E182" s="614"/>
      <c r="F182" s="615"/>
      <c r="G182" s="1064" t="s">
        <v>708</v>
      </c>
      <c r="H182" s="1065"/>
    </row>
    <row r="183" spans="1:8">
      <c r="A183" s="616" t="s">
        <v>773</v>
      </c>
      <c r="B183" s="616"/>
      <c r="C183" s="616"/>
      <c r="D183" s="617"/>
      <c r="E183" s="1066">
        <v>133358031.6800001</v>
      </c>
      <c r="F183" s="1067">
        <v>0</v>
      </c>
      <c r="G183" s="1068">
        <v>1333805.7900000003</v>
      </c>
      <c r="H183" s="1069">
        <v>0</v>
      </c>
    </row>
    <row r="184" spans="1:8">
      <c r="A184" s="536" t="s">
        <v>774</v>
      </c>
      <c r="B184" s="570"/>
      <c r="C184" s="570"/>
      <c r="D184" s="578"/>
      <c r="E184" s="1045">
        <v>112292934.6000001</v>
      </c>
      <c r="F184" s="1046">
        <v>0</v>
      </c>
      <c r="G184" s="1047">
        <v>1306485.7900000003</v>
      </c>
      <c r="H184" s="1048">
        <v>0</v>
      </c>
    </row>
    <row r="185" spans="1:8">
      <c r="A185" s="618" t="s">
        <v>775</v>
      </c>
      <c r="B185" s="619"/>
      <c r="C185" s="619"/>
      <c r="D185" s="620"/>
      <c r="E185" s="1049">
        <v>21065097.080000002</v>
      </c>
      <c r="F185" s="1050">
        <v>0</v>
      </c>
      <c r="G185" s="1051">
        <v>27320</v>
      </c>
      <c r="H185" s="1052">
        <v>0</v>
      </c>
    </row>
    <row r="186" spans="1:8">
      <c r="A186" s="616"/>
      <c r="B186" s="616"/>
      <c r="C186" s="616"/>
      <c r="D186" s="616"/>
      <c r="E186" s="621"/>
      <c r="F186" s="621"/>
      <c r="G186" s="621"/>
      <c r="H186" s="621"/>
    </row>
    <row r="187" spans="1:8">
      <c r="A187" s="619"/>
      <c r="B187" s="619"/>
      <c r="C187" s="619"/>
      <c r="D187" s="619"/>
      <c r="E187" s="622"/>
      <c r="F187" s="622"/>
      <c r="G187" s="622"/>
      <c r="H187" s="622"/>
    </row>
    <row r="188" spans="1:8">
      <c r="A188" s="114" t="s">
        <v>776</v>
      </c>
      <c r="B188" s="114"/>
      <c r="C188" s="114"/>
      <c r="D188" s="114"/>
      <c r="E188" s="1053" t="s">
        <v>95</v>
      </c>
      <c r="F188" s="898"/>
      <c r="G188" s="1056" t="s">
        <v>777</v>
      </c>
      <c r="H188" s="1057"/>
    </row>
    <row r="189" spans="1:8">
      <c r="A189" s="116"/>
      <c r="B189" s="116"/>
      <c r="C189" s="116"/>
      <c r="D189" s="116"/>
      <c r="E189" s="1054"/>
      <c r="F189" s="1055"/>
      <c r="G189" s="999"/>
      <c r="H189" s="1058"/>
    </row>
    <row r="190" spans="1:8">
      <c r="A190" s="549" t="s">
        <v>778</v>
      </c>
      <c r="B190" s="549"/>
      <c r="C190" s="623"/>
      <c r="D190" s="624"/>
      <c r="E190" s="1042">
        <v>19017376.149999999</v>
      </c>
      <c r="F190" s="1043">
        <v>0</v>
      </c>
      <c r="G190" s="1042">
        <v>5316863.49</v>
      </c>
      <c r="H190" s="1044">
        <v>0</v>
      </c>
    </row>
    <row r="191" spans="1:8">
      <c r="A191" s="37" t="s">
        <v>779</v>
      </c>
      <c r="B191" s="37"/>
      <c r="C191" s="37"/>
      <c r="D191" s="625"/>
      <c r="E191" s="1034">
        <v>571178342.94000006</v>
      </c>
      <c r="F191" s="1035">
        <v>0</v>
      </c>
      <c r="G191" s="1034">
        <v>41328734.980000004</v>
      </c>
      <c r="H191" s="1036">
        <v>0</v>
      </c>
    </row>
    <row r="192" spans="1:8">
      <c r="A192" s="37" t="s">
        <v>780</v>
      </c>
      <c r="B192" s="37"/>
      <c r="C192" s="37"/>
      <c r="D192" s="625"/>
      <c r="E192" s="1034">
        <v>565383666.04999995</v>
      </c>
      <c r="F192" s="1035">
        <v>0</v>
      </c>
      <c r="G192" s="1034">
        <v>39419500.269999996</v>
      </c>
      <c r="H192" s="1036">
        <v>0</v>
      </c>
    </row>
    <row r="193" spans="1:8">
      <c r="A193" s="209" t="s">
        <v>781</v>
      </c>
      <c r="B193" s="37"/>
      <c r="C193" s="37"/>
      <c r="D193" s="625"/>
      <c r="E193" s="626">
        <v>0</v>
      </c>
      <c r="F193" s="590">
        <v>556872686.28999996</v>
      </c>
      <c r="G193" s="626">
        <v>0</v>
      </c>
      <c r="H193" s="590">
        <v>35880987.589999996</v>
      </c>
    </row>
    <row r="194" spans="1:8">
      <c r="A194" s="209" t="s">
        <v>782</v>
      </c>
      <c r="B194" s="37"/>
      <c r="C194" s="37"/>
      <c r="D194" s="625"/>
      <c r="E194" s="626">
        <v>0</v>
      </c>
      <c r="F194" s="590">
        <v>8510979.7599999998</v>
      </c>
      <c r="G194" s="626">
        <v>0</v>
      </c>
      <c r="H194" s="590">
        <v>3538512.6799999997</v>
      </c>
    </row>
    <row r="195" spans="1:8">
      <c r="A195" s="37" t="s">
        <v>783</v>
      </c>
      <c r="B195" s="37"/>
      <c r="C195" s="37"/>
      <c r="D195" s="625"/>
      <c r="E195" s="1034">
        <v>833127.99</v>
      </c>
      <c r="F195" s="1035">
        <v>0</v>
      </c>
      <c r="G195" s="1034">
        <v>270747.74</v>
      </c>
      <c r="H195" s="1036">
        <v>0</v>
      </c>
    </row>
    <row r="196" spans="1:8">
      <c r="A196" s="37" t="s">
        <v>784</v>
      </c>
      <c r="B196" s="37"/>
      <c r="C196" s="37"/>
      <c r="D196" s="625"/>
      <c r="E196" s="626">
        <v>0</v>
      </c>
      <c r="F196" s="590">
        <v>25645181.030000079</v>
      </c>
      <c r="G196" s="626">
        <v>0</v>
      </c>
      <c r="H196" s="590">
        <v>7496845.9400000107</v>
      </c>
    </row>
    <row r="197" spans="1:8">
      <c r="A197" s="37" t="s">
        <v>785</v>
      </c>
      <c r="B197" s="37"/>
      <c r="C197" s="37"/>
      <c r="D197" s="625"/>
      <c r="E197" s="626">
        <v>0</v>
      </c>
      <c r="F197" s="590">
        <v>-88.18</v>
      </c>
      <c r="G197" s="626">
        <v>0</v>
      </c>
      <c r="H197" s="590">
        <v>0</v>
      </c>
    </row>
    <row r="198" spans="1:8">
      <c r="A198" s="209" t="s">
        <v>786</v>
      </c>
      <c r="B198" s="37"/>
      <c r="C198" s="37"/>
      <c r="D198" s="625"/>
      <c r="E198" s="626">
        <v>0</v>
      </c>
      <c r="F198" s="590">
        <v>0</v>
      </c>
      <c r="G198" s="626">
        <v>0</v>
      </c>
      <c r="H198" s="590">
        <v>0</v>
      </c>
    </row>
    <row r="199" spans="1:8">
      <c r="A199" s="209" t="s">
        <v>787</v>
      </c>
      <c r="B199" s="37"/>
      <c r="C199" s="37"/>
      <c r="D199" s="625"/>
      <c r="E199" s="626">
        <v>0</v>
      </c>
      <c r="F199" s="590">
        <v>0</v>
      </c>
      <c r="G199" s="626">
        <v>0</v>
      </c>
      <c r="H199" s="590">
        <v>0</v>
      </c>
    </row>
    <row r="200" spans="1:8">
      <c r="A200" s="209" t="s">
        <v>788</v>
      </c>
      <c r="B200" s="37"/>
      <c r="C200" s="37"/>
      <c r="D200" s="625"/>
      <c r="E200" s="626">
        <v>0</v>
      </c>
      <c r="F200" s="590">
        <v>0</v>
      </c>
      <c r="G200" s="626">
        <v>0</v>
      </c>
      <c r="H200" s="590">
        <v>0</v>
      </c>
    </row>
    <row r="201" spans="1:8">
      <c r="A201" s="523" t="s">
        <v>789</v>
      </c>
      <c r="B201" s="553"/>
      <c r="C201" s="553"/>
      <c r="D201" s="627"/>
      <c r="E201" s="628">
        <v>0</v>
      </c>
      <c r="F201" s="629">
        <v>-88.18</v>
      </c>
      <c r="G201" s="628">
        <v>0</v>
      </c>
      <c r="H201" s="629">
        <v>0</v>
      </c>
    </row>
    <row r="202" spans="1:8">
      <c r="A202" s="556" t="s">
        <v>790</v>
      </c>
      <c r="B202" s="556"/>
      <c r="C202" s="556"/>
      <c r="D202" s="630"/>
      <c r="E202" s="1037">
        <v>25645092.85000008</v>
      </c>
      <c r="F202" s="1038">
        <v>0</v>
      </c>
      <c r="G202" s="1037">
        <v>7496845.9400000107</v>
      </c>
      <c r="H202" s="1039">
        <v>0</v>
      </c>
    </row>
    <row r="203" spans="1:8">
      <c r="A203" s="37" t="s">
        <v>791</v>
      </c>
      <c r="B203" s="28"/>
      <c r="C203" s="28"/>
      <c r="D203" s="28"/>
      <c r="E203" s="28"/>
      <c r="F203" s="28"/>
      <c r="G203" s="28"/>
      <c r="H203" s="28"/>
    </row>
    <row r="204" spans="1:8">
      <c r="A204" s="37" t="s">
        <v>792</v>
      </c>
      <c r="B204" s="28"/>
      <c r="C204" s="28"/>
      <c r="D204" s="28"/>
      <c r="E204" s="28"/>
      <c r="F204" s="28"/>
      <c r="G204" s="444"/>
      <c r="H204" s="444"/>
    </row>
    <row r="205" spans="1:8">
      <c r="A205" s="158" t="s">
        <v>793</v>
      </c>
      <c r="B205" s="158"/>
      <c r="C205" s="158"/>
      <c r="D205" s="158"/>
      <c r="E205" s="158"/>
    </row>
    <row r="206" spans="1:8" ht="22.5" customHeight="1">
      <c r="A206" s="1040" t="s">
        <v>794</v>
      </c>
      <c r="B206" s="1040"/>
      <c r="C206" s="1040"/>
      <c r="D206" s="1040"/>
      <c r="E206" s="1040"/>
      <c r="F206" s="1040"/>
      <c r="G206" s="1040"/>
      <c r="H206" s="1040"/>
    </row>
    <row r="207" spans="1:8">
      <c r="A207" s="158" t="s">
        <v>795</v>
      </c>
      <c r="B207" s="158"/>
      <c r="C207" s="158"/>
      <c r="D207" s="158"/>
      <c r="E207" s="158"/>
      <c r="F207" s="158"/>
      <c r="G207" s="158"/>
      <c r="H207" s="158"/>
    </row>
    <row r="208" spans="1:8">
      <c r="A208" s="158" t="s">
        <v>796</v>
      </c>
      <c r="B208" s="158"/>
      <c r="C208" s="158"/>
      <c r="D208" s="158"/>
      <c r="E208" s="158"/>
      <c r="F208" s="158"/>
      <c r="G208" s="158"/>
      <c r="H208" s="158"/>
    </row>
    <row r="209" spans="1:8">
      <c r="A209" s="158" t="s">
        <v>797</v>
      </c>
      <c r="B209" s="158"/>
      <c r="C209" s="158"/>
      <c r="D209" s="158"/>
      <c r="E209" s="158"/>
      <c r="F209" s="158"/>
      <c r="G209" s="158"/>
      <c r="H209" s="158"/>
    </row>
    <row r="210" spans="1:8">
      <c r="A210" s="1041" t="s">
        <v>798</v>
      </c>
      <c r="B210" s="1041"/>
      <c r="C210" s="1041"/>
      <c r="D210" s="1041"/>
      <c r="E210" s="1041"/>
      <c r="F210" s="1041"/>
      <c r="G210" s="1041"/>
      <c r="H210" s="1041"/>
    </row>
    <row r="211" spans="1:8">
      <c r="A211" s="158" t="s">
        <v>1163</v>
      </c>
      <c r="C211" s="631">
        <v>0.22952894233272372</v>
      </c>
      <c r="E211" s="158"/>
      <c r="F211" s="158"/>
      <c r="G211" s="158"/>
      <c r="H211" s="158"/>
    </row>
    <row r="212" spans="1:8">
      <c r="A212" s="158" t="s">
        <v>799</v>
      </c>
    </row>
    <row r="216" spans="1:8">
      <c r="A216" s="453" t="s">
        <v>1130</v>
      </c>
    </row>
    <row r="217" spans="1:8">
      <c r="A217" s="453" t="s">
        <v>1131</v>
      </c>
    </row>
    <row r="218" spans="1:8">
      <c r="A218" s="453" t="s">
        <v>1132</v>
      </c>
    </row>
    <row r="219" spans="1:8">
      <c r="A219" s="453" t="s">
        <v>1133</v>
      </c>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sheetData>
  <mergeCells count="71">
    <mergeCell ref="F79:H79"/>
    <mergeCell ref="A1:H1"/>
    <mergeCell ref="A2:H2"/>
    <mergeCell ref="A3:H3"/>
    <mergeCell ref="A4:H4"/>
    <mergeCell ref="A5:H5"/>
    <mergeCell ref="A6:H6"/>
    <mergeCell ref="A9:H9"/>
    <mergeCell ref="F11:H11"/>
    <mergeCell ref="F59:H59"/>
    <mergeCell ref="A62:B62"/>
    <mergeCell ref="A77:H77"/>
    <mergeCell ref="A98:A100"/>
    <mergeCell ref="D98:E98"/>
    <mergeCell ref="F98:G98"/>
    <mergeCell ref="G108:H108"/>
    <mergeCell ref="A116:F116"/>
    <mergeCell ref="G116:H116"/>
    <mergeCell ref="A124:F124"/>
    <mergeCell ref="G124:H124"/>
    <mergeCell ref="A129:H129"/>
    <mergeCell ref="B131:C131"/>
    <mergeCell ref="D131:E131"/>
    <mergeCell ref="F131:G131"/>
    <mergeCell ref="A166:H166"/>
    <mergeCell ref="B132:C132"/>
    <mergeCell ref="D132:E132"/>
    <mergeCell ref="F132:G132"/>
    <mergeCell ref="D133:E133"/>
    <mergeCell ref="F133:G133"/>
    <mergeCell ref="B134:C134"/>
    <mergeCell ref="D134:E134"/>
    <mergeCell ref="F134:G134"/>
    <mergeCell ref="D136:E136"/>
    <mergeCell ref="F136:G136"/>
    <mergeCell ref="A153:F153"/>
    <mergeCell ref="G153:H153"/>
    <mergeCell ref="A160:F160"/>
    <mergeCell ref="A168:A170"/>
    <mergeCell ref="D168:E168"/>
    <mergeCell ref="F168:G168"/>
    <mergeCell ref="B175:B176"/>
    <mergeCell ref="C175:C176"/>
    <mergeCell ref="D175:D176"/>
    <mergeCell ref="E175:E176"/>
    <mergeCell ref="F175:F176"/>
    <mergeCell ref="G175:G176"/>
    <mergeCell ref="H175:H176"/>
    <mergeCell ref="E181:F181"/>
    <mergeCell ref="G181:H181"/>
    <mergeCell ref="G182:H182"/>
    <mergeCell ref="E183:F183"/>
    <mergeCell ref="G183:H183"/>
    <mergeCell ref="E184:F184"/>
    <mergeCell ref="G184:H184"/>
    <mergeCell ref="E185:F185"/>
    <mergeCell ref="G185:H185"/>
    <mergeCell ref="E188:F189"/>
    <mergeCell ref="G188:H189"/>
    <mergeCell ref="A210:H210"/>
    <mergeCell ref="E190:F190"/>
    <mergeCell ref="G190:H190"/>
    <mergeCell ref="E191:F191"/>
    <mergeCell ref="G191:H191"/>
    <mergeCell ref="E192:F192"/>
    <mergeCell ref="G192:H192"/>
    <mergeCell ref="E195:F195"/>
    <mergeCell ref="G195:H195"/>
    <mergeCell ref="E202:F202"/>
    <mergeCell ref="G202:H202"/>
    <mergeCell ref="A206:H206"/>
  </mergeCells>
  <conditionalFormatting sqref="E192:F192">
    <cfRule type="expression" dxfId="0" priority="2">
      <formula>$E$192&lt;&gt;($F$193+$F$194)</formula>
    </cfRule>
  </conditionalFormatting>
  <conditionalFormatting sqref="G192:H192">
    <cfRule type="expression" priority="1">
      <formula>$G$192&lt;&gt;($H$193+$H$194)</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B76A3-CA7B-470A-838F-3175B2E24044}">
  <dimension ref="A1:F34"/>
  <sheetViews>
    <sheetView workbookViewId="0">
      <selection activeCell="F8" sqref="F8"/>
    </sheetView>
  </sheetViews>
  <sheetFormatPr defaultRowHeight="11.25"/>
  <cols>
    <col min="1" max="1" width="50.42578125" style="2" customWidth="1"/>
    <col min="2" max="2" width="21.7109375" style="511" customWidth="1"/>
    <col min="3" max="3" width="6.85546875" style="511" customWidth="1"/>
    <col min="4" max="4" width="16" style="511" customWidth="1"/>
    <col min="5" max="5" width="9.42578125" style="511" customWidth="1"/>
    <col min="6" max="6" width="14.140625" style="2" customWidth="1"/>
    <col min="7" max="16384" width="9.140625" style="2"/>
  </cols>
  <sheetData>
    <row r="1" spans="1:6">
      <c r="A1" s="914" t="s">
        <v>0</v>
      </c>
      <c r="B1" s="914"/>
      <c r="C1" s="914"/>
      <c r="D1" s="914"/>
      <c r="E1" s="914"/>
    </row>
    <row r="2" spans="1:6">
      <c r="A2" s="915" t="s">
        <v>1</v>
      </c>
      <c r="B2" s="915"/>
      <c r="C2" s="915"/>
      <c r="D2" s="915"/>
      <c r="E2" s="915"/>
    </row>
    <row r="3" spans="1:6">
      <c r="A3" s="914" t="s">
        <v>800</v>
      </c>
      <c r="B3" s="914"/>
      <c r="C3" s="914"/>
      <c r="D3" s="914"/>
      <c r="E3" s="914"/>
    </row>
    <row r="4" spans="1:6">
      <c r="A4" s="915" t="s">
        <v>477</v>
      </c>
      <c r="B4" s="915"/>
      <c r="C4" s="915"/>
      <c r="D4" s="915"/>
      <c r="E4" s="915"/>
    </row>
    <row r="5" spans="1:6">
      <c r="A5" s="915" t="s">
        <v>1129</v>
      </c>
      <c r="B5" s="915"/>
      <c r="C5" s="915"/>
      <c r="D5" s="915"/>
      <c r="E5" s="915"/>
    </row>
    <row r="6" spans="1:6">
      <c r="A6" s="1"/>
      <c r="B6" s="1"/>
      <c r="C6" s="1"/>
      <c r="D6" s="1"/>
      <c r="E6" s="1"/>
    </row>
    <row r="7" spans="1:6">
      <c r="A7" s="1"/>
      <c r="B7" s="1"/>
      <c r="C7" s="1"/>
      <c r="D7" s="1"/>
      <c r="E7" s="1"/>
    </row>
    <row r="8" spans="1:6">
      <c r="A8" s="2" t="s">
        <v>801</v>
      </c>
      <c r="F8" s="5">
        <v>1</v>
      </c>
    </row>
    <row r="9" spans="1:6">
      <c r="A9" s="115" t="s">
        <v>802</v>
      </c>
      <c r="B9" s="632" t="s">
        <v>481</v>
      </c>
      <c r="C9" s="1013" t="s">
        <v>8</v>
      </c>
      <c r="D9" s="1015"/>
      <c r="E9" s="1013" t="s">
        <v>803</v>
      </c>
      <c r="F9" s="1014"/>
    </row>
    <row r="10" spans="1:6">
      <c r="A10" s="633"/>
      <c r="B10" s="634" t="s">
        <v>539</v>
      </c>
      <c r="C10" s="1016" t="s">
        <v>540</v>
      </c>
      <c r="D10" s="1071"/>
      <c r="E10" s="1016" t="s">
        <v>804</v>
      </c>
      <c r="F10" s="1096"/>
    </row>
    <row r="11" spans="1:6">
      <c r="A11" s="172"/>
      <c r="B11" s="635"/>
      <c r="C11" s="636"/>
      <c r="D11" s="637"/>
      <c r="E11" s="638"/>
      <c r="F11" s="511"/>
    </row>
    <row r="12" spans="1:6">
      <c r="A12" s="67" t="s">
        <v>805</v>
      </c>
      <c r="B12" s="639">
        <v>278818386.24000001</v>
      </c>
      <c r="C12" s="640"/>
      <c r="D12" s="641">
        <v>144981889.29000002</v>
      </c>
      <c r="E12" s="638"/>
      <c r="F12" s="642">
        <f>B12-D12</f>
        <v>133836496.94999999</v>
      </c>
    </row>
    <row r="13" spans="1:6">
      <c r="A13" s="531"/>
      <c r="B13" s="643"/>
      <c r="C13" s="644"/>
      <c r="D13" s="645"/>
      <c r="E13" s="644"/>
      <c r="F13" s="646"/>
    </row>
    <row r="15" spans="1:6">
      <c r="A15" s="114" t="s">
        <v>98</v>
      </c>
      <c r="B15" s="632" t="s">
        <v>100</v>
      </c>
      <c r="C15" s="1097" t="s">
        <v>101</v>
      </c>
      <c r="D15" s="1098"/>
      <c r="E15" s="1013" t="s">
        <v>806</v>
      </c>
      <c r="F15" s="1014"/>
    </row>
    <row r="16" spans="1:6">
      <c r="A16" s="647"/>
      <c r="B16" s="634" t="s">
        <v>705</v>
      </c>
      <c r="C16" s="1016" t="s">
        <v>706</v>
      </c>
      <c r="D16" s="1071"/>
      <c r="E16" s="1016" t="s">
        <v>807</v>
      </c>
      <c r="F16" s="1096"/>
    </row>
    <row r="17" spans="1:6">
      <c r="A17" s="172" t="s">
        <v>121</v>
      </c>
      <c r="B17" s="648">
        <v>1414237577.5800004</v>
      </c>
      <c r="C17" s="636"/>
      <c r="D17" s="649">
        <v>743084460.89999998</v>
      </c>
      <c r="E17" s="650"/>
      <c r="F17" s="651">
        <f>B17-D17</f>
        <v>671153116.68000042</v>
      </c>
    </row>
    <row r="18" spans="1:6">
      <c r="A18" s="68" t="s">
        <v>808</v>
      </c>
      <c r="B18" s="639">
        <v>1126616172.5600004</v>
      </c>
      <c r="C18" s="638"/>
      <c r="D18" s="652">
        <v>469683875.99000001</v>
      </c>
      <c r="E18" s="640"/>
      <c r="F18" s="653">
        <f t="shared" ref="F18:F20" si="0">B18-D18</f>
        <v>656932296.57000041</v>
      </c>
    </row>
    <row r="19" spans="1:6">
      <c r="A19" s="68" t="s">
        <v>809</v>
      </c>
      <c r="B19" s="639">
        <v>41250000</v>
      </c>
      <c r="C19" s="638"/>
      <c r="D19" s="652">
        <v>39200000</v>
      </c>
      <c r="E19" s="640"/>
      <c r="F19" s="653">
        <f t="shared" si="0"/>
        <v>2050000</v>
      </c>
    </row>
    <row r="20" spans="1:6">
      <c r="A20" s="68" t="s">
        <v>810</v>
      </c>
      <c r="B20" s="639">
        <v>246371405.02000001</v>
      </c>
      <c r="C20" s="638"/>
      <c r="D20" s="652">
        <v>234200584.91</v>
      </c>
      <c r="E20" s="640"/>
      <c r="F20" s="653">
        <f t="shared" si="0"/>
        <v>12170820.110000014</v>
      </c>
    </row>
    <row r="21" spans="1:6">
      <c r="A21" s="38" t="s">
        <v>811</v>
      </c>
      <c r="B21" s="654">
        <v>0</v>
      </c>
      <c r="C21" s="638"/>
      <c r="D21" s="655">
        <v>0</v>
      </c>
      <c r="E21" s="656"/>
      <c r="F21" s="653">
        <f>B21-D21</f>
        <v>0</v>
      </c>
    </row>
    <row r="22" spans="1:6">
      <c r="A22" s="38" t="s">
        <v>812</v>
      </c>
      <c r="B22" s="654">
        <v>0</v>
      </c>
      <c r="C22" s="638"/>
      <c r="D22" s="655">
        <v>0</v>
      </c>
      <c r="E22" s="656"/>
      <c r="F22" s="653">
        <f>B22-D22</f>
        <v>0</v>
      </c>
    </row>
    <row r="23" spans="1:6">
      <c r="A23" s="531"/>
      <c r="B23" s="657"/>
      <c r="C23" s="644"/>
      <c r="D23" s="658"/>
      <c r="E23" s="659"/>
      <c r="F23" s="660"/>
    </row>
    <row r="24" spans="1:6" s="57" customFormat="1">
      <c r="A24" s="661" t="s">
        <v>813</v>
      </c>
      <c r="B24" s="662">
        <f>B17-B21-B22</f>
        <v>1414237577.5800004</v>
      </c>
      <c r="C24" s="663"/>
      <c r="D24" s="664">
        <f>D17-D21-D22</f>
        <v>743084460.89999998</v>
      </c>
      <c r="E24" s="663"/>
      <c r="F24" s="665">
        <f>F17-F21-F22</f>
        <v>671153116.68000042</v>
      </c>
    </row>
    <row r="25" spans="1:6">
      <c r="B25" s="666"/>
      <c r="C25" s="666"/>
      <c r="D25" s="666"/>
      <c r="E25" s="666"/>
      <c r="F25" s="666"/>
    </row>
    <row r="26" spans="1:6" s="57" customFormat="1">
      <c r="A26" s="661" t="s">
        <v>814</v>
      </c>
      <c r="B26" s="667">
        <f>B24-B12</f>
        <v>1135419191.3400004</v>
      </c>
      <c r="C26" s="668"/>
      <c r="D26" s="664">
        <f>D24-D12</f>
        <v>598102571.6099999</v>
      </c>
      <c r="E26" s="665"/>
      <c r="F26" s="665">
        <f>F24-F12</f>
        <v>537316619.7300005</v>
      </c>
    </row>
    <row r="27" spans="1:6">
      <c r="A27" s="492" t="s">
        <v>133</v>
      </c>
    </row>
    <row r="28" spans="1:6">
      <c r="A28" s="2" t="s">
        <v>342</v>
      </c>
    </row>
    <row r="29" spans="1:6">
      <c r="A29" s="1095" t="s">
        <v>815</v>
      </c>
      <c r="B29" s="1095"/>
      <c r="C29" s="1095"/>
      <c r="D29" s="1095"/>
      <c r="E29" s="1095"/>
    </row>
    <row r="30" spans="1:6">
      <c r="A30" s="440"/>
    </row>
    <row r="31" spans="1:6">
      <c r="A31" s="2" t="s">
        <v>1130</v>
      </c>
    </row>
    <row r="32" spans="1:6">
      <c r="A32" s="2" t="s">
        <v>1131</v>
      </c>
    </row>
    <row r="33" spans="1:1">
      <c r="A33" s="2" t="s">
        <v>1132</v>
      </c>
    </row>
    <row r="34" spans="1:1">
      <c r="A34" s="2" t="s">
        <v>1133</v>
      </c>
    </row>
  </sheetData>
  <mergeCells count="14">
    <mergeCell ref="C9:D9"/>
    <mergeCell ref="E9:F9"/>
    <mergeCell ref="A1:E1"/>
    <mergeCell ref="A2:E2"/>
    <mergeCell ref="A3:E3"/>
    <mergeCell ref="A4:E4"/>
    <mergeCell ref="A5:E5"/>
    <mergeCell ref="A29:E29"/>
    <mergeCell ref="C10:D10"/>
    <mergeCell ref="E10:F10"/>
    <mergeCell ref="C15:D15"/>
    <mergeCell ref="E15:F15"/>
    <mergeCell ref="C16:D16"/>
    <mergeCell ref="E16:F16"/>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FE87-D650-487B-B566-0505BC8C028D}">
  <dimension ref="A1:I117"/>
  <sheetViews>
    <sheetView zoomScale="130" zoomScaleNormal="130" workbookViewId="0">
      <selection activeCell="I7" sqref="I7"/>
    </sheetView>
  </sheetViews>
  <sheetFormatPr defaultRowHeight="11.25"/>
  <cols>
    <col min="1" max="1" width="40.7109375" style="2" customWidth="1"/>
    <col min="2" max="2" width="6.7109375" style="2" customWidth="1"/>
    <col min="3" max="3" width="7.5703125" style="2" customWidth="1"/>
    <col min="4" max="4" width="6.7109375" style="2" customWidth="1"/>
    <col min="5" max="5" width="7.42578125" style="2" customWidth="1"/>
    <col min="6" max="6" width="7.140625" style="2" customWidth="1"/>
    <col min="7" max="7" width="7.28515625" style="2" customWidth="1"/>
    <col min="8" max="8" width="7.85546875" style="2" customWidth="1"/>
    <col min="9" max="9" width="8.85546875" style="2" customWidth="1"/>
    <col min="10" max="16384" width="9.140625" style="2"/>
  </cols>
  <sheetData>
    <row r="1" spans="1:9">
      <c r="A1" s="914" t="s">
        <v>0</v>
      </c>
      <c r="B1" s="914"/>
      <c r="C1" s="914"/>
      <c r="D1" s="914"/>
      <c r="E1" s="914"/>
      <c r="F1" s="914"/>
      <c r="G1" s="914"/>
      <c r="H1" s="914"/>
      <c r="I1" s="914"/>
    </row>
    <row r="2" spans="1:9">
      <c r="A2" s="915" t="s">
        <v>1</v>
      </c>
      <c r="B2" s="915"/>
      <c r="C2" s="915"/>
      <c r="D2" s="915"/>
      <c r="E2" s="915"/>
      <c r="F2" s="915"/>
      <c r="G2" s="915"/>
      <c r="H2" s="915"/>
      <c r="I2" s="915"/>
    </row>
    <row r="3" spans="1:9">
      <c r="A3" s="914" t="s">
        <v>816</v>
      </c>
      <c r="B3" s="914"/>
      <c r="C3" s="914"/>
      <c r="D3" s="914"/>
      <c r="E3" s="914"/>
      <c r="F3" s="914"/>
      <c r="G3" s="914"/>
      <c r="H3" s="914"/>
      <c r="I3" s="914"/>
    </row>
    <row r="4" spans="1:9">
      <c r="A4" s="915" t="s">
        <v>385</v>
      </c>
      <c r="B4" s="915"/>
      <c r="C4" s="915"/>
      <c r="D4" s="915"/>
      <c r="E4" s="915"/>
      <c r="F4" s="915"/>
      <c r="G4" s="915"/>
      <c r="H4" s="915"/>
      <c r="I4" s="915"/>
    </row>
    <row r="5" spans="1:9">
      <c r="A5" s="915" t="s">
        <v>1164</v>
      </c>
      <c r="B5" s="915"/>
      <c r="C5" s="915"/>
      <c r="D5" s="915"/>
      <c r="E5" s="915"/>
      <c r="F5" s="915"/>
      <c r="G5" s="915"/>
      <c r="H5" s="915"/>
      <c r="I5" s="915"/>
    </row>
    <row r="7" spans="1:9">
      <c r="A7" s="2" t="s">
        <v>817</v>
      </c>
      <c r="I7" s="5">
        <v>1</v>
      </c>
    </row>
    <row r="8" spans="1:9" ht="18.75" customHeight="1">
      <c r="A8" s="1122" t="s">
        <v>818</v>
      </c>
      <c r="B8" s="1122"/>
      <c r="C8" s="1122"/>
      <c r="D8" s="1122"/>
      <c r="E8" s="1122"/>
      <c r="F8" s="1122"/>
      <c r="G8" s="1122"/>
      <c r="H8" s="1122"/>
      <c r="I8" s="1122"/>
    </row>
    <row r="9" spans="1:9" s="492" customFormat="1" ht="24" customHeight="1">
      <c r="A9" s="1113" t="s">
        <v>819</v>
      </c>
      <c r="B9" s="1115" t="s">
        <v>820</v>
      </c>
      <c r="C9" s="1116"/>
      <c r="D9" s="1115" t="s">
        <v>821</v>
      </c>
      <c r="E9" s="1116"/>
      <c r="F9" s="1115" t="s">
        <v>822</v>
      </c>
      <c r="G9" s="1117"/>
      <c r="H9" s="1118" t="s">
        <v>823</v>
      </c>
      <c r="I9" s="1119"/>
    </row>
    <row r="10" spans="1:9" ht="23.25" customHeight="1">
      <c r="A10" s="1114"/>
      <c r="B10" s="943" t="s">
        <v>539</v>
      </c>
      <c r="C10" s="1120"/>
      <c r="D10" s="943" t="s">
        <v>540</v>
      </c>
      <c r="E10" s="1120"/>
      <c r="F10" s="943" t="s">
        <v>824</v>
      </c>
      <c r="G10" s="1121"/>
      <c r="H10" s="943" t="s">
        <v>825</v>
      </c>
      <c r="I10" s="1121"/>
    </row>
    <row r="11" spans="1:9">
      <c r="A11" s="512"/>
      <c r="B11" s="331"/>
      <c r="C11" s="172"/>
      <c r="D11" s="331"/>
      <c r="E11" s="172"/>
      <c r="F11" s="331"/>
      <c r="G11" s="512"/>
      <c r="H11" s="331"/>
      <c r="I11" s="512"/>
    </row>
    <row r="12" spans="1:9">
      <c r="A12" s="1">
        <v>2019</v>
      </c>
      <c r="B12" s="1107">
        <v>0</v>
      </c>
      <c r="C12" s="1108">
        <v>0</v>
      </c>
      <c r="D12" s="1107">
        <v>0</v>
      </c>
      <c r="E12" s="1108">
        <v>0</v>
      </c>
      <c r="F12" s="1107">
        <v>0</v>
      </c>
      <c r="G12" s="1108">
        <v>0</v>
      </c>
      <c r="H12" s="1107">
        <v>1942526796.8700001</v>
      </c>
      <c r="I12" s="1109">
        <v>0</v>
      </c>
    </row>
    <row r="13" spans="1:9">
      <c r="A13" s="1">
        <v>2020</v>
      </c>
      <c r="B13" s="1107">
        <v>1260658238.8299999</v>
      </c>
      <c r="C13" s="1108">
        <v>0</v>
      </c>
      <c r="D13" s="1107">
        <v>1365097282.9300001</v>
      </c>
      <c r="E13" s="1108">
        <v>0</v>
      </c>
      <c r="F13" s="1107">
        <v>-104439044.10000014</v>
      </c>
      <c r="G13" s="1108">
        <v>0</v>
      </c>
      <c r="H13" s="1107">
        <v>1838087752.77</v>
      </c>
      <c r="I13" s="1109">
        <v>0</v>
      </c>
    </row>
    <row r="14" spans="1:9">
      <c r="A14" s="1">
        <v>2021</v>
      </c>
      <c r="B14" s="1107">
        <v>1311695420.3499999</v>
      </c>
      <c r="C14" s="1108">
        <v>0</v>
      </c>
      <c r="D14" s="1107">
        <v>1357437912.77</v>
      </c>
      <c r="E14" s="1108">
        <v>0</v>
      </c>
      <c r="F14" s="1107">
        <v>-45742492.420000076</v>
      </c>
      <c r="G14" s="1108">
        <v>0</v>
      </c>
      <c r="H14" s="1107">
        <v>1792345260.3499999</v>
      </c>
      <c r="I14" s="1109">
        <v>0</v>
      </c>
    </row>
    <row r="15" spans="1:9">
      <c r="A15" s="1">
        <v>2022</v>
      </c>
      <c r="B15" s="1107">
        <v>1356288818.9400001</v>
      </c>
      <c r="C15" s="1108">
        <v>0</v>
      </c>
      <c r="D15" s="1107">
        <v>1396840662.8399999</v>
      </c>
      <c r="E15" s="1108">
        <v>0</v>
      </c>
      <c r="F15" s="1107">
        <v>-40551843.899999857</v>
      </c>
      <c r="G15" s="1108">
        <v>0</v>
      </c>
      <c r="H15" s="1107">
        <v>1751793416.45</v>
      </c>
      <c r="I15" s="1109">
        <v>0</v>
      </c>
    </row>
    <row r="16" spans="1:9">
      <c r="A16" s="1">
        <v>2023</v>
      </c>
      <c r="B16" s="1107">
        <v>1417604759.4300001</v>
      </c>
      <c r="C16" s="1108">
        <v>0</v>
      </c>
      <c r="D16" s="1107">
        <v>1445036888.46</v>
      </c>
      <c r="E16" s="1108">
        <v>0</v>
      </c>
      <c r="F16" s="1107">
        <v>-27432129.029999971</v>
      </c>
      <c r="G16" s="1108">
        <v>0</v>
      </c>
      <c r="H16" s="1107">
        <v>1724361287.4200001</v>
      </c>
      <c r="I16" s="1109">
        <v>0</v>
      </c>
    </row>
    <row r="17" spans="1:9">
      <c r="A17" s="1">
        <v>2024</v>
      </c>
      <c r="B17" s="1107">
        <v>1468500875.28</v>
      </c>
      <c r="C17" s="1108">
        <v>0</v>
      </c>
      <c r="D17" s="1107">
        <v>1498152312.5599999</v>
      </c>
      <c r="E17" s="1108">
        <v>0</v>
      </c>
      <c r="F17" s="1107">
        <v>-29651437.279999971</v>
      </c>
      <c r="G17" s="1108">
        <v>0</v>
      </c>
      <c r="H17" s="1107">
        <v>1694709850.1400001</v>
      </c>
      <c r="I17" s="1109">
        <v>0</v>
      </c>
    </row>
    <row r="18" spans="1:9">
      <c r="A18" s="1">
        <v>2025</v>
      </c>
      <c r="B18" s="1107">
        <v>1520805458.22</v>
      </c>
      <c r="C18" s="1108">
        <v>0</v>
      </c>
      <c r="D18" s="1107">
        <v>1553848744.98</v>
      </c>
      <c r="E18" s="1108">
        <v>0</v>
      </c>
      <c r="F18" s="1107">
        <v>-33043286.75999999</v>
      </c>
      <c r="G18" s="1108">
        <v>0</v>
      </c>
      <c r="H18" s="1107">
        <v>1661666563.3800001</v>
      </c>
      <c r="I18" s="1109">
        <v>0</v>
      </c>
    </row>
    <row r="19" spans="1:9">
      <c r="A19" s="1">
        <v>2026</v>
      </c>
      <c r="B19" s="1107">
        <v>1583918704.7</v>
      </c>
      <c r="C19" s="1108">
        <v>0</v>
      </c>
      <c r="D19" s="1107">
        <v>1601817328.97</v>
      </c>
      <c r="E19" s="1108">
        <v>0</v>
      </c>
      <c r="F19" s="1107">
        <v>-17898624.269999981</v>
      </c>
      <c r="G19" s="1108">
        <v>0</v>
      </c>
      <c r="H19" s="1107">
        <v>1643767939.1100001</v>
      </c>
      <c r="I19" s="1109">
        <v>0</v>
      </c>
    </row>
    <row r="20" spans="1:9">
      <c r="A20" s="1">
        <v>2027</v>
      </c>
      <c r="B20" s="1107">
        <v>1646238078.47</v>
      </c>
      <c r="C20" s="1108">
        <v>0</v>
      </c>
      <c r="D20" s="1107">
        <v>1646262897.47</v>
      </c>
      <c r="E20" s="1108">
        <v>0</v>
      </c>
      <c r="F20" s="1107">
        <v>-24819</v>
      </c>
      <c r="G20" s="1108">
        <v>0</v>
      </c>
      <c r="H20" s="1107">
        <v>1643743120.1100001</v>
      </c>
      <c r="I20" s="1109">
        <v>0</v>
      </c>
    </row>
    <row r="21" spans="1:9">
      <c r="A21" s="1">
        <v>2028</v>
      </c>
      <c r="B21" s="1107">
        <v>1709434424.8</v>
      </c>
      <c r="C21" s="1108">
        <v>0</v>
      </c>
      <c r="D21" s="1107">
        <v>1684224432.98</v>
      </c>
      <c r="E21" s="1108">
        <v>0</v>
      </c>
      <c r="F21" s="1107">
        <v>25209991.819999933</v>
      </c>
      <c r="G21" s="1108">
        <v>0</v>
      </c>
      <c r="H21" s="1107">
        <v>1668953111.9300001</v>
      </c>
      <c r="I21" s="1109">
        <v>0</v>
      </c>
    </row>
    <row r="22" spans="1:9">
      <c r="A22" s="1">
        <v>2029</v>
      </c>
      <c r="B22" s="1107">
        <v>1762351590.3399999</v>
      </c>
      <c r="C22" s="1108">
        <v>0</v>
      </c>
      <c r="D22" s="1107">
        <v>1712274519.6900001</v>
      </c>
      <c r="E22" s="1108">
        <v>0</v>
      </c>
      <c r="F22" s="1107">
        <v>50077070.649999857</v>
      </c>
      <c r="G22" s="1108">
        <v>0</v>
      </c>
      <c r="H22" s="1107">
        <v>1719030182.5799999</v>
      </c>
      <c r="I22" s="1109">
        <v>0</v>
      </c>
    </row>
    <row r="23" spans="1:9">
      <c r="A23" s="1">
        <v>2030</v>
      </c>
      <c r="B23" s="1107">
        <v>1816938325.48</v>
      </c>
      <c r="C23" s="1108">
        <v>0</v>
      </c>
      <c r="D23" s="1107">
        <v>1743680194.47</v>
      </c>
      <c r="E23" s="1108">
        <v>0</v>
      </c>
      <c r="F23" s="1107">
        <v>73258131.00999999</v>
      </c>
      <c r="G23" s="1108">
        <v>0</v>
      </c>
      <c r="H23" s="1107">
        <v>1792288313.5899999</v>
      </c>
      <c r="I23" s="1109">
        <v>0</v>
      </c>
    </row>
    <row r="24" spans="1:9">
      <c r="A24" s="1">
        <v>2031</v>
      </c>
      <c r="B24" s="1107">
        <v>1857265996.8199999</v>
      </c>
      <c r="C24" s="1108">
        <v>0</v>
      </c>
      <c r="D24" s="1107">
        <v>1768861548.51</v>
      </c>
      <c r="E24" s="1108">
        <v>0</v>
      </c>
      <c r="F24" s="1107">
        <v>88404448.309999943</v>
      </c>
      <c r="G24" s="1108">
        <v>0</v>
      </c>
      <c r="H24" s="1107">
        <v>1880692761.8999999</v>
      </c>
      <c r="I24" s="1109">
        <v>0</v>
      </c>
    </row>
    <row r="25" spans="1:9">
      <c r="A25" s="1">
        <v>2032</v>
      </c>
      <c r="B25" s="1107">
        <v>1853926263.1500001</v>
      </c>
      <c r="C25" s="1108">
        <v>0</v>
      </c>
      <c r="D25" s="1107">
        <v>1775966959.8599999</v>
      </c>
      <c r="E25" s="1108">
        <v>0</v>
      </c>
      <c r="F25" s="1107">
        <v>77959303.2900002</v>
      </c>
      <c r="G25" s="1108">
        <v>0</v>
      </c>
      <c r="H25" s="1107">
        <v>1958652065.1900001</v>
      </c>
      <c r="I25" s="1109">
        <v>0</v>
      </c>
    </row>
    <row r="26" spans="1:9">
      <c r="A26" s="1">
        <v>2033</v>
      </c>
      <c r="B26" s="1107">
        <v>1850668810.2</v>
      </c>
      <c r="C26" s="1108">
        <v>0</v>
      </c>
      <c r="D26" s="1107">
        <v>1770870303.6199999</v>
      </c>
      <c r="E26" s="1108">
        <v>0</v>
      </c>
      <c r="F26" s="1107">
        <v>79798506.580000162</v>
      </c>
      <c r="G26" s="1108">
        <v>0</v>
      </c>
      <c r="H26" s="1107">
        <v>2038450571.7700002</v>
      </c>
      <c r="I26" s="1109">
        <v>0</v>
      </c>
    </row>
    <row r="27" spans="1:9">
      <c r="A27" s="1">
        <v>2034</v>
      </c>
      <c r="B27" s="1107">
        <v>1814923273.1800001</v>
      </c>
      <c r="C27" s="1108">
        <v>0</v>
      </c>
      <c r="D27" s="1107">
        <v>1772128486.4100001</v>
      </c>
      <c r="E27" s="1108">
        <v>0</v>
      </c>
      <c r="F27" s="1107">
        <v>42794786.769999981</v>
      </c>
      <c r="G27" s="1108">
        <v>0</v>
      </c>
      <c r="H27" s="1107">
        <v>2081245358.5400002</v>
      </c>
      <c r="I27" s="1109">
        <v>0</v>
      </c>
    </row>
    <row r="28" spans="1:9">
      <c r="A28" s="1">
        <v>2035</v>
      </c>
      <c r="B28" s="1107">
        <v>1750405952.1500001</v>
      </c>
      <c r="C28" s="1108">
        <v>0</v>
      </c>
      <c r="D28" s="1107">
        <v>1760560235.26</v>
      </c>
      <c r="E28" s="1108">
        <v>0</v>
      </c>
      <c r="F28" s="1107">
        <v>-10154283.109999895</v>
      </c>
      <c r="G28" s="1108">
        <v>0</v>
      </c>
      <c r="H28" s="1107">
        <v>2071091075.4300003</v>
      </c>
      <c r="I28" s="1109">
        <v>0</v>
      </c>
    </row>
    <row r="29" spans="1:9">
      <c r="A29" s="1">
        <v>2036</v>
      </c>
      <c r="B29" s="1107">
        <v>1740226880.54</v>
      </c>
      <c r="C29" s="1108">
        <v>0</v>
      </c>
      <c r="D29" s="1107">
        <v>1736063901.9100001</v>
      </c>
      <c r="E29" s="1108">
        <v>0</v>
      </c>
      <c r="F29" s="1107">
        <v>4162978.629999876</v>
      </c>
      <c r="G29" s="1108">
        <v>0</v>
      </c>
      <c r="H29" s="1107">
        <v>2075254054.0600002</v>
      </c>
      <c r="I29" s="1109">
        <v>0</v>
      </c>
    </row>
    <row r="30" spans="1:9">
      <c r="A30" s="1">
        <v>2037</v>
      </c>
      <c r="B30" s="1107">
        <v>1728041937.27</v>
      </c>
      <c r="C30" s="1108">
        <v>0</v>
      </c>
      <c r="D30" s="1107">
        <v>1710212056.1300001</v>
      </c>
      <c r="E30" s="1108">
        <v>0</v>
      </c>
      <c r="F30" s="1107">
        <v>17829881.139999866</v>
      </c>
      <c r="G30" s="1108">
        <v>0</v>
      </c>
      <c r="H30" s="1107">
        <v>2093083935.2</v>
      </c>
      <c r="I30" s="1109">
        <v>0</v>
      </c>
    </row>
    <row r="31" spans="1:9">
      <c r="A31" s="1">
        <v>2038</v>
      </c>
      <c r="B31" s="1107">
        <v>1718260364.7</v>
      </c>
      <c r="C31" s="1108">
        <v>0</v>
      </c>
      <c r="D31" s="1107">
        <v>1678613974.01</v>
      </c>
      <c r="E31" s="1108">
        <v>0</v>
      </c>
      <c r="F31" s="1107">
        <v>39646390.690000057</v>
      </c>
      <c r="G31" s="1108">
        <v>0</v>
      </c>
      <c r="H31" s="1107">
        <v>2132730325.8900001</v>
      </c>
      <c r="I31" s="1109">
        <v>0</v>
      </c>
    </row>
    <row r="32" spans="1:9">
      <c r="A32" s="1">
        <v>2039</v>
      </c>
      <c r="B32" s="1107">
        <v>1706678081.5799999</v>
      </c>
      <c r="C32" s="1108">
        <v>0</v>
      </c>
      <c r="D32" s="1107">
        <v>1647262198.8399999</v>
      </c>
      <c r="E32" s="1108">
        <v>0</v>
      </c>
      <c r="F32" s="1107">
        <v>59415882.74000001</v>
      </c>
      <c r="G32" s="1108">
        <v>0</v>
      </c>
      <c r="H32" s="1107">
        <v>2192146208.6300001</v>
      </c>
      <c r="I32" s="1109">
        <v>0</v>
      </c>
    </row>
    <row r="33" spans="1:9">
      <c r="A33" s="1">
        <v>2040</v>
      </c>
      <c r="B33" s="1107">
        <v>1690667736.1099999</v>
      </c>
      <c r="C33" s="1108">
        <v>0</v>
      </c>
      <c r="D33" s="1107">
        <v>1621567155.1900001</v>
      </c>
      <c r="E33" s="1108">
        <v>0</v>
      </c>
      <c r="F33" s="1107">
        <v>69100580.919999838</v>
      </c>
      <c r="G33" s="1108">
        <v>0</v>
      </c>
      <c r="H33" s="1107">
        <v>2261246789.5500002</v>
      </c>
      <c r="I33" s="1109">
        <v>0</v>
      </c>
    </row>
    <row r="34" spans="1:9">
      <c r="A34" s="1">
        <v>2041</v>
      </c>
      <c r="B34" s="1107">
        <v>1682323286.1199999</v>
      </c>
      <c r="C34" s="1108">
        <v>0</v>
      </c>
      <c r="D34" s="1107">
        <v>1583735558.1099999</v>
      </c>
      <c r="E34" s="1108">
        <v>0</v>
      </c>
      <c r="F34" s="1107">
        <v>98587728.00999999</v>
      </c>
      <c r="G34" s="1108">
        <v>0</v>
      </c>
      <c r="H34" s="1107">
        <v>2359834517.5600004</v>
      </c>
      <c r="I34" s="1109">
        <v>0</v>
      </c>
    </row>
    <row r="35" spans="1:9">
      <c r="A35" s="1">
        <v>2042</v>
      </c>
      <c r="B35" s="1107">
        <v>1672578762.1500001</v>
      </c>
      <c r="C35" s="1108">
        <v>0</v>
      </c>
      <c r="D35" s="1107">
        <v>1548956564.53</v>
      </c>
      <c r="E35" s="1108">
        <v>0</v>
      </c>
      <c r="F35" s="1107">
        <v>123622197.62000012</v>
      </c>
      <c r="G35" s="1108">
        <v>0</v>
      </c>
      <c r="H35" s="1107">
        <v>2483456715.1800003</v>
      </c>
      <c r="I35" s="1109">
        <v>0</v>
      </c>
    </row>
    <row r="36" spans="1:9">
      <c r="A36" s="1">
        <v>2043</v>
      </c>
      <c r="B36" s="1107">
        <v>1671240107.28</v>
      </c>
      <c r="C36" s="1108">
        <v>0</v>
      </c>
      <c r="D36" s="1107">
        <v>1503166508.55</v>
      </c>
      <c r="E36" s="1108">
        <v>0</v>
      </c>
      <c r="F36" s="1107">
        <v>168073598.73000002</v>
      </c>
      <c r="G36" s="1108">
        <v>0</v>
      </c>
      <c r="H36" s="1107">
        <v>2651530313.9100003</v>
      </c>
      <c r="I36" s="1109">
        <v>0</v>
      </c>
    </row>
    <row r="37" spans="1:9">
      <c r="A37" s="1">
        <v>2044</v>
      </c>
      <c r="B37" s="1107">
        <v>1672421438.9000001</v>
      </c>
      <c r="C37" s="1108">
        <v>0</v>
      </c>
      <c r="D37" s="1107">
        <v>1456877903.24</v>
      </c>
      <c r="E37" s="1108">
        <v>0</v>
      </c>
      <c r="F37" s="1107">
        <v>215543535.66000009</v>
      </c>
      <c r="G37" s="1108">
        <v>0</v>
      </c>
      <c r="H37" s="1107">
        <v>2867073849.5700006</v>
      </c>
      <c r="I37" s="1109">
        <v>0</v>
      </c>
    </row>
    <row r="38" spans="1:9">
      <c r="A38" s="1">
        <v>2045</v>
      </c>
      <c r="B38" s="1107">
        <v>1673577480.05</v>
      </c>
      <c r="C38" s="1108">
        <v>0</v>
      </c>
      <c r="D38" s="1107">
        <v>1413881433.0599999</v>
      </c>
      <c r="E38" s="1108">
        <v>0</v>
      </c>
      <c r="F38" s="1107">
        <v>259696046.99000001</v>
      </c>
      <c r="G38" s="1108">
        <v>0</v>
      </c>
      <c r="H38" s="1107">
        <v>3126769896.5600004</v>
      </c>
      <c r="I38" s="1109">
        <v>0</v>
      </c>
    </row>
    <row r="39" spans="1:9">
      <c r="A39" s="1">
        <v>2046</v>
      </c>
      <c r="B39" s="1107">
        <v>1685495649.3099999</v>
      </c>
      <c r="C39" s="1108">
        <v>0</v>
      </c>
      <c r="D39" s="1107">
        <v>1359116554.4200001</v>
      </c>
      <c r="E39" s="1108">
        <v>0</v>
      </c>
      <c r="F39" s="1107">
        <v>326379094.88999987</v>
      </c>
      <c r="G39" s="1108">
        <v>0</v>
      </c>
      <c r="H39" s="1107">
        <v>3453148991.4500003</v>
      </c>
      <c r="I39" s="1109">
        <v>0</v>
      </c>
    </row>
    <row r="40" spans="1:9">
      <c r="A40" s="1">
        <v>2047</v>
      </c>
      <c r="B40" s="1107">
        <v>1702305569.1400001</v>
      </c>
      <c r="C40" s="1108">
        <v>0</v>
      </c>
      <c r="D40" s="1107">
        <v>1302607518.46</v>
      </c>
      <c r="E40" s="1108">
        <v>0</v>
      </c>
      <c r="F40" s="1107">
        <v>399698050.68000007</v>
      </c>
      <c r="G40" s="1108">
        <v>0</v>
      </c>
      <c r="H40" s="1107">
        <v>3852847042.1300001</v>
      </c>
      <c r="I40" s="1109">
        <v>0</v>
      </c>
    </row>
    <row r="41" spans="1:9">
      <c r="A41" s="1">
        <v>2048</v>
      </c>
      <c r="B41" s="1107">
        <v>1727618789.0899999</v>
      </c>
      <c r="C41" s="1108">
        <v>0</v>
      </c>
      <c r="D41" s="1107">
        <v>1241304691.5799999</v>
      </c>
      <c r="E41" s="1108">
        <v>0</v>
      </c>
      <c r="F41" s="1107">
        <v>486314097.50999999</v>
      </c>
      <c r="G41" s="1108">
        <v>0</v>
      </c>
      <c r="H41" s="1107">
        <v>4339161139.6400003</v>
      </c>
      <c r="I41" s="1109">
        <v>0</v>
      </c>
    </row>
    <row r="42" spans="1:9">
      <c r="A42" s="1">
        <v>2049</v>
      </c>
      <c r="B42" s="1107">
        <v>1758589799.6300001</v>
      </c>
      <c r="C42" s="1108">
        <v>0</v>
      </c>
      <c r="D42" s="1107">
        <v>1180028659.98</v>
      </c>
      <c r="E42" s="1108">
        <v>0</v>
      </c>
      <c r="F42" s="1107">
        <v>578561139.6500001</v>
      </c>
      <c r="G42" s="1108">
        <v>0</v>
      </c>
      <c r="H42" s="1107">
        <v>4917722279.2900009</v>
      </c>
      <c r="I42" s="1109">
        <v>0</v>
      </c>
    </row>
    <row r="43" spans="1:9">
      <c r="A43" s="1">
        <v>2050</v>
      </c>
      <c r="B43" s="1107">
        <v>1795546054.29</v>
      </c>
      <c r="C43" s="1108">
        <v>0</v>
      </c>
      <c r="D43" s="1107">
        <v>1118860704.8499999</v>
      </c>
      <c r="E43" s="1108">
        <v>0</v>
      </c>
      <c r="F43" s="1107">
        <v>676685349.44000006</v>
      </c>
      <c r="G43" s="1108">
        <v>0</v>
      </c>
      <c r="H43" s="1107">
        <v>5594407628.7300014</v>
      </c>
      <c r="I43" s="1109">
        <v>0</v>
      </c>
    </row>
    <row r="44" spans="1:9">
      <c r="A44" s="1">
        <v>2051</v>
      </c>
      <c r="B44" s="1107">
        <v>1839471573.1800001</v>
      </c>
      <c r="C44" s="1108">
        <v>0</v>
      </c>
      <c r="D44" s="1107">
        <v>1056422532.58</v>
      </c>
      <c r="E44" s="1108">
        <v>0</v>
      </c>
      <c r="F44" s="1107">
        <v>783049040.60000002</v>
      </c>
      <c r="G44" s="1108">
        <v>0</v>
      </c>
      <c r="H44" s="1107">
        <v>6377456669.3300018</v>
      </c>
      <c r="I44" s="1109">
        <v>0</v>
      </c>
    </row>
    <row r="45" spans="1:9">
      <c r="A45" s="1">
        <v>2052</v>
      </c>
      <c r="B45" s="1107">
        <v>478922617.60000002</v>
      </c>
      <c r="C45" s="1108">
        <v>0</v>
      </c>
      <c r="D45" s="1107">
        <v>993728026.82000005</v>
      </c>
      <c r="E45" s="1108">
        <v>0</v>
      </c>
      <c r="F45" s="1107">
        <v>-514805409.22000003</v>
      </c>
      <c r="G45" s="1108">
        <v>0</v>
      </c>
      <c r="H45" s="1107">
        <v>5862651260.1100016</v>
      </c>
      <c r="I45" s="1109">
        <v>0</v>
      </c>
    </row>
    <row r="46" spans="1:9">
      <c r="A46" s="1">
        <v>2053</v>
      </c>
      <c r="B46" s="1107">
        <v>441744304.47000003</v>
      </c>
      <c r="C46" s="1108">
        <v>0</v>
      </c>
      <c r="D46" s="1107">
        <v>931268810.40999997</v>
      </c>
      <c r="E46" s="1108">
        <v>0</v>
      </c>
      <c r="F46" s="1107">
        <v>-489524505.93999994</v>
      </c>
      <c r="G46" s="1108">
        <v>0</v>
      </c>
      <c r="H46" s="1107">
        <v>5373126754.170002</v>
      </c>
      <c r="I46" s="1109">
        <v>0</v>
      </c>
    </row>
    <row r="47" spans="1:9">
      <c r="A47" s="1">
        <v>2054</v>
      </c>
      <c r="B47" s="1107">
        <v>406489100.89999998</v>
      </c>
      <c r="C47" s="1108">
        <v>0</v>
      </c>
      <c r="D47" s="1107">
        <v>869866102.99000001</v>
      </c>
      <c r="E47" s="1108">
        <v>0</v>
      </c>
      <c r="F47" s="1107">
        <v>-463377002.09000003</v>
      </c>
      <c r="G47" s="1108">
        <v>0</v>
      </c>
      <c r="H47" s="1107">
        <v>4909749752.0800018</v>
      </c>
      <c r="I47" s="1109">
        <v>0</v>
      </c>
    </row>
    <row r="48" spans="1:9">
      <c r="A48" s="1">
        <v>2055</v>
      </c>
      <c r="B48" s="1107">
        <v>372468790.30000001</v>
      </c>
      <c r="C48" s="1108">
        <v>0</v>
      </c>
      <c r="D48" s="1107">
        <v>811076113.34000003</v>
      </c>
      <c r="E48" s="1108">
        <v>0</v>
      </c>
      <c r="F48" s="1107">
        <v>-438607323.04000002</v>
      </c>
      <c r="G48" s="1108">
        <v>0</v>
      </c>
      <c r="H48" s="1107">
        <v>4471142429.0400019</v>
      </c>
      <c r="I48" s="1109">
        <v>0</v>
      </c>
    </row>
    <row r="49" spans="1:9">
      <c r="A49" s="1">
        <v>2056</v>
      </c>
      <c r="B49" s="1107">
        <v>340472170.29000002</v>
      </c>
      <c r="C49" s="1108">
        <v>0</v>
      </c>
      <c r="D49" s="1107">
        <v>752995042.69000006</v>
      </c>
      <c r="E49" s="1108">
        <v>0</v>
      </c>
      <c r="F49" s="1107">
        <v>-412522872.40000004</v>
      </c>
      <c r="G49" s="1108">
        <v>0</v>
      </c>
      <c r="H49" s="1107">
        <v>4058619556.6400018</v>
      </c>
      <c r="I49" s="1109">
        <v>0</v>
      </c>
    </row>
    <row r="50" spans="1:9">
      <c r="A50" s="1">
        <v>2057</v>
      </c>
      <c r="B50" s="1107">
        <v>310469643.75999999</v>
      </c>
      <c r="C50" s="1108">
        <v>0</v>
      </c>
      <c r="D50" s="1107">
        <v>696388122.94000006</v>
      </c>
      <c r="E50" s="1108">
        <v>0</v>
      </c>
      <c r="F50" s="1107">
        <v>-385918479.18000007</v>
      </c>
      <c r="G50" s="1108">
        <v>0</v>
      </c>
      <c r="H50" s="1107">
        <v>3672701077.4600019</v>
      </c>
      <c r="I50" s="1109">
        <v>0</v>
      </c>
    </row>
    <row r="51" spans="1:9">
      <c r="A51" s="1">
        <v>2058</v>
      </c>
      <c r="B51" s="1107">
        <v>282349555.92000002</v>
      </c>
      <c r="C51" s="1108">
        <v>0</v>
      </c>
      <c r="D51" s="1107">
        <v>641752401.49000001</v>
      </c>
      <c r="E51" s="1108">
        <v>0</v>
      </c>
      <c r="F51" s="1107">
        <v>-359402845.56999999</v>
      </c>
      <c r="G51" s="1108">
        <v>0</v>
      </c>
      <c r="H51" s="1107">
        <v>3313298231.8900018</v>
      </c>
      <c r="I51" s="1109">
        <v>0</v>
      </c>
    </row>
    <row r="52" spans="1:9">
      <c r="A52" s="1">
        <v>2059</v>
      </c>
      <c r="B52" s="1107">
        <v>255957227.49000001</v>
      </c>
      <c r="C52" s="1108">
        <v>0</v>
      </c>
      <c r="D52" s="1107">
        <v>589317792.57000005</v>
      </c>
      <c r="E52" s="1108">
        <v>0</v>
      </c>
      <c r="F52" s="1107">
        <v>-333360565.08000004</v>
      </c>
      <c r="G52" s="1108">
        <v>0</v>
      </c>
      <c r="H52" s="1107">
        <v>2979937666.8100019</v>
      </c>
      <c r="I52" s="1109">
        <v>0</v>
      </c>
    </row>
    <row r="53" spans="1:9">
      <c r="A53" s="1">
        <v>2060</v>
      </c>
      <c r="B53" s="1107">
        <v>231311978.09999999</v>
      </c>
      <c r="C53" s="1108">
        <v>0</v>
      </c>
      <c r="D53" s="1107">
        <v>539214470.72000003</v>
      </c>
      <c r="E53" s="1108">
        <v>0</v>
      </c>
      <c r="F53" s="1107">
        <v>-307902492.62</v>
      </c>
      <c r="G53" s="1108">
        <v>0</v>
      </c>
      <c r="H53" s="1107">
        <v>2672035174.190002</v>
      </c>
      <c r="I53" s="1109">
        <v>0</v>
      </c>
    </row>
    <row r="54" spans="1:9">
      <c r="A54" s="1">
        <v>2061</v>
      </c>
      <c r="B54" s="1107">
        <v>208377779.46000001</v>
      </c>
      <c r="C54" s="1108">
        <v>0</v>
      </c>
      <c r="D54" s="1107">
        <v>491542996.77999997</v>
      </c>
      <c r="E54" s="1108">
        <v>0</v>
      </c>
      <c r="F54" s="1107">
        <v>-283165217.31999993</v>
      </c>
      <c r="G54" s="1108">
        <v>0</v>
      </c>
      <c r="H54" s="1107">
        <v>2388869956.8700018</v>
      </c>
      <c r="I54" s="1109">
        <v>0</v>
      </c>
    </row>
    <row r="55" spans="1:9">
      <c r="A55" s="1">
        <v>2062</v>
      </c>
      <c r="B55" s="1107">
        <v>187109905.31999999</v>
      </c>
      <c r="C55" s="1108">
        <v>0</v>
      </c>
      <c r="D55" s="1107">
        <v>446382968.11000001</v>
      </c>
      <c r="E55" s="1108">
        <v>0</v>
      </c>
      <c r="F55" s="1107">
        <v>-259273062.79000002</v>
      </c>
      <c r="G55" s="1108">
        <v>0</v>
      </c>
      <c r="H55" s="1107">
        <v>2129596894.0800018</v>
      </c>
      <c r="I55" s="1109">
        <v>0</v>
      </c>
    </row>
    <row r="56" spans="1:9">
      <c r="A56" s="1">
        <v>2063</v>
      </c>
      <c r="B56" s="1107">
        <v>167471064.63999999</v>
      </c>
      <c r="C56" s="1108">
        <v>0</v>
      </c>
      <c r="D56" s="1107">
        <v>403777030.04000002</v>
      </c>
      <c r="E56" s="1108">
        <v>0</v>
      </c>
      <c r="F56" s="1107">
        <v>-236305965.40000004</v>
      </c>
      <c r="G56" s="1108">
        <v>0</v>
      </c>
      <c r="H56" s="1107">
        <v>1893290928.6800017</v>
      </c>
      <c r="I56" s="1109">
        <v>0</v>
      </c>
    </row>
    <row r="57" spans="1:9">
      <c r="A57" s="1">
        <v>2064</v>
      </c>
      <c r="B57" s="1107">
        <v>149417350.91</v>
      </c>
      <c r="C57" s="1108">
        <v>0</v>
      </c>
      <c r="D57" s="1107">
        <v>363747418.54000002</v>
      </c>
      <c r="E57" s="1108">
        <v>0</v>
      </c>
      <c r="F57" s="1107">
        <v>-214330067.63000003</v>
      </c>
      <c r="G57" s="1108">
        <v>0</v>
      </c>
      <c r="H57" s="1107">
        <v>1678960861.0500016</v>
      </c>
      <c r="I57" s="1109">
        <v>0</v>
      </c>
    </row>
    <row r="58" spans="1:9">
      <c r="A58" s="1">
        <v>2065</v>
      </c>
      <c r="B58" s="1107">
        <v>132898797.72</v>
      </c>
      <c r="C58" s="1108">
        <v>0</v>
      </c>
      <c r="D58" s="1107">
        <v>326298383.37</v>
      </c>
      <c r="E58" s="1108">
        <v>0</v>
      </c>
      <c r="F58" s="1107">
        <v>-193399585.65000001</v>
      </c>
      <c r="G58" s="1108">
        <v>0</v>
      </c>
      <c r="H58" s="1107">
        <v>1485561275.4000015</v>
      </c>
      <c r="I58" s="1109">
        <v>0</v>
      </c>
    </row>
    <row r="59" spans="1:9">
      <c r="A59" s="1">
        <v>2066</v>
      </c>
      <c r="B59" s="1107">
        <v>117860276.84999999</v>
      </c>
      <c r="C59" s="1108">
        <v>0</v>
      </c>
      <c r="D59" s="1107">
        <v>291420421.89999998</v>
      </c>
      <c r="E59" s="1108">
        <v>0</v>
      </c>
      <c r="F59" s="1107">
        <v>-173560145.04999998</v>
      </c>
      <c r="G59" s="1108">
        <v>0</v>
      </c>
      <c r="H59" s="1107">
        <v>1312001130.3500016</v>
      </c>
      <c r="I59" s="1109">
        <v>0</v>
      </c>
    </row>
    <row r="60" spans="1:9">
      <c r="A60" s="1">
        <v>2067</v>
      </c>
      <c r="B60" s="1060">
        <v>104241701.84999999</v>
      </c>
      <c r="C60" s="1110">
        <v>0</v>
      </c>
      <c r="D60" s="1060">
        <v>259088291.13999999</v>
      </c>
      <c r="E60" s="1110">
        <v>0</v>
      </c>
      <c r="F60" s="1107">
        <v>-154846589.28999999</v>
      </c>
      <c r="G60" s="1108">
        <v>0</v>
      </c>
      <c r="H60" s="1107">
        <v>1157154541.0600016</v>
      </c>
      <c r="I60" s="1109">
        <v>0</v>
      </c>
    </row>
    <row r="61" spans="1:9">
      <c r="A61" s="669"/>
      <c r="B61" s="587"/>
      <c r="C61" s="587"/>
      <c r="D61" s="587"/>
      <c r="E61" s="587"/>
      <c r="F61" s="587"/>
      <c r="G61" s="587"/>
      <c r="H61" s="587"/>
      <c r="I61" s="587"/>
    </row>
    <row r="62" spans="1:9">
      <c r="A62" s="1"/>
      <c r="B62" s="515"/>
      <c r="C62" s="515"/>
      <c r="D62" s="515"/>
      <c r="E62" s="515"/>
      <c r="F62" s="515"/>
      <c r="G62" s="515"/>
      <c r="H62" s="515"/>
      <c r="I62" s="515" t="s">
        <v>451</v>
      </c>
    </row>
    <row r="63" spans="1:9">
      <c r="A63" s="1"/>
      <c r="B63" s="515"/>
      <c r="C63" s="515"/>
      <c r="D63" s="515"/>
      <c r="E63" s="515"/>
      <c r="F63" s="515"/>
      <c r="G63" s="515"/>
      <c r="H63" s="515"/>
      <c r="I63" s="515"/>
    </row>
    <row r="64" spans="1:9">
      <c r="A64" s="669">
        <v>2068</v>
      </c>
      <c r="B64" s="1059">
        <v>91978187.390000001</v>
      </c>
      <c r="C64" s="1111">
        <v>0</v>
      </c>
      <c r="D64" s="1059">
        <v>229259756.24000001</v>
      </c>
      <c r="E64" s="1111">
        <v>0</v>
      </c>
      <c r="F64" s="1059">
        <v>-137281568.85000002</v>
      </c>
      <c r="G64" s="1111">
        <v>0</v>
      </c>
      <c r="H64" s="1059">
        <v>1019872972.2100016</v>
      </c>
      <c r="I64" s="1112">
        <v>0</v>
      </c>
    </row>
    <row r="65" spans="1:9">
      <c r="A65" s="1">
        <v>2069</v>
      </c>
      <c r="B65" s="1107">
        <v>81000638.969999999</v>
      </c>
      <c r="C65" s="1108">
        <v>0</v>
      </c>
      <c r="D65" s="1107">
        <v>201874884.43000001</v>
      </c>
      <c r="E65" s="1108">
        <v>0</v>
      </c>
      <c r="F65" s="1107">
        <v>-120874245.46000001</v>
      </c>
      <c r="G65" s="1108">
        <v>0</v>
      </c>
      <c r="H65" s="1107">
        <v>898998726.75000155</v>
      </c>
      <c r="I65" s="1109">
        <v>0</v>
      </c>
    </row>
    <row r="66" spans="1:9">
      <c r="A66" s="1">
        <v>2070</v>
      </c>
      <c r="B66" s="1107">
        <v>71236655.260000005</v>
      </c>
      <c r="C66" s="1108">
        <v>0</v>
      </c>
      <c r="D66" s="1107">
        <v>176856736.19</v>
      </c>
      <c r="E66" s="1108">
        <v>0</v>
      </c>
      <c r="F66" s="1107">
        <v>-105620080.92999999</v>
      </c>
      <c r="G66" s="1108">
        <v>0</v>
      </c>
      <c r="H66" s="1107">
        <v>793378645.8200016</v>
      </c>
      <c r="I66" s="1109">
        <v>0</v>
      </c>
    </row>
    <row r="67" spans="1:9">
      <c r="A67" s="1">
        <v>2071</v>
      </c>
      <c r="B67" s="1107">
        <v>62611857.350000001</v>
      </c>
      <c r="C67" s="1108">
        <v>0</v>
      </c>
      <c r="D67" s="1107">
        <v>154115963.94999999</v>
      </c>
      <c r="E67" s="1108">
        <v>0</v>
      </c>
      <c r="F67" s="1107">
        <v>-91504106.599999994</v>
      </c>
      <c r="G67" s="1108">
        <v>0</v>
      </c>
      <c r="H67" s="1107">
        <v>701874539.22000158</v>
      </c>
      <c r="I67" s="1109">
        <v>0</v>
      </c>
    </row>
    <row r="68" spans="1:9">
      <c r="A68" s="1">
        <v>2072</v>
      </c>
      <c r="B68" s="1107">
        <v>55050863.829999998</v>
      </c>
      <c r="C68" s="1108">
        <v>0</v>
      </c>
      <c r="D68" s="1107">
        <v>133553178.18000001</v>
      </c>
      <c r="E68" s="1108">
        <v>0</v>
      </c>
      <c r="F68" s="1107">
        <v>-78502314.350000009</v>
      </c>
      <c r="G68" s="1108">
        <v>0</v>
      </c>
      <c r="H68" s="1107">
        <v>623372224.87000155</v>
      </c>
      <c r="I68" s="1109">
        <v>0</v>
      </c>
    </row>
    <row r="69" spans="1:9">
      <c r="A69" s="1">
        <v>2073</v>
      </c>
      <c r="B69" s="1107">
        <v>48477818.469999999</v>
      </c>
      <c r="C69" s="1108">
        <v>0</v>
      </c>
      <c r="D69" s="1107">
        <v>115059807.70999999</v>
      </c>
      <c r="E69" s="1108">
        <v>0</v>
      </c>
      <c r="F69" s="1107">
        <v>-66581989.239999995</v>
      </c>
      <c r="G69" s="1108">
        <v>0</v>
      </c>
      <c r="H69" s="1107">
        <v>556790235.63000154</v>
      </c>
      <c r="I69" s="1109">
        <v>0</v>
      </c>
    </row>
    <row r="70" spans="1:9">
      <c r="A70" s="1">
        <v>2074</v>
      </c>
      <c r="B70" s="1107">
        <v>42817233.219999999</v>
      </c>
      <c r="C70" s="1108">
        <v>0</v>
      </c>
      <c r="D70" s="1107">
        <v>98519750.439999998</v>
      </c>
      <c r="E70" s="1108">
        <v>0</v>
      </c>
      <c r="F70" s="1107">
        <v>-55702517.219999999</v>
      </c>
      <c r="G70" s="1108">
        <v>0</v>
      </c>
      <c r="H70" s="1107">
        <v>501087718.41000152</v>
      </c>
      <c r="I70" s="1109">
        <v>0</v>
      </c>
    </row>
    <row r="71" spans="1:9">
      <c r="A71" s="1">
        <v>2075</v>
      </c>
      <c r="B71" s="1107">
        <v>37994905.740000002</v>
      </c>
      <c r="C71" s="1108">
        <v>0</v>
      </c>
      <c r="D71" s="1107">
        <v>83811639.680000007</v>
      </c>
      <c r="E71" s="1108">
        <v>0</v>
      </c>
      <c r="F71" s="1107">
        <v>-45816733.940000005</v>
      </c>
      <c r="G71" s="1108">
        <v>0</v>
      </c>
      <c r="H71" s="1107">
        <v>455270984.47000152</v>
      </c>
      <c r="I71" s="1109">
        <v>0</v>
      </c>
    </row>
    <row r="72" spans="1:9">
      <c r="A72" s="1">
        <v>2076</v>
      </c>
      <c r="B72" s="1107">
        <v>33938702.399999999</v>
      </c>
      <c r="C72" s="1108">
        <v>0</v>
      </c>
      <c r="D72" s="1107">
        <v>70810463.859999999</v>
      </c>
      <c r="E72" s="1108">
        <v>0</v>
      </c>
      <c r="F72" s="1107">
        <v>-36871761.460000001</v>
      </c>
      <c r="G72" s="1108">
        <v>0</v>
      </c>
      <c r="H72" s="1107">
        <v>418399223.01000154</v>
      </c>
      <c r="I72" s="1109">
        <v>0</v>
      </c>
    </row>
    <row r="73" spans="1:9">
      <c r="A73" s="1">
        <v>2077</v>
      </c>
      <c r="B73" s="1107">
        <v>30579440.100000001</v>
      </c>
      <c r="C73" s="1108">
        <v>0</v>
      </c>
      <c r="D73" s="1107">
        <v>59390485.490000002</v>
      </c>
      <c r="E73" s="1108">
        <v>0</v>
      </c>
      <c r="F73" s="1107">
        <v>-28811045.390000001</v>
      </c>
      <c r="G73" s="1108">
        <v>0</v>
      </c>
      <c r="H73" s="1107">
        <v>389588177.62000155</v>
      </c>
      <c r="I73" s="1109">
        <v>0</v>
      </c>
    </row>
    <row r="74" spans="1:9">
      <c r="A74" s="1">
        <v>2078</v>
      </c>
      <c r="B74" s="1107">
        <v>27851335.82</v>
      </c>
      <c r="C74" s="1108">
        <v>0</v>
      </c>
      <c r="D74" s="1107">
        <v>49428817.189999998</v>
      </c>
      <c r="E74" s="1108">
        <v>0</v>
      </c>
      <c r="F74" s="1107">
        <v>-21577481.369999997</v>
      </c>
      <c r="G74" s="1108">
        <v>0</v>
      </c>
      <c r="H74" s="1107">
        <v>368010696.25000155</v>
      </c>
      <c r="I74" s="1109">
        <v>0</v>
      </c>
    </row>
    <row r="75" spans="1:9">
      <c r="A75" s="1">
        <v>2079</v>
      </c>
      <c r="B75" s="1107">
        <v>25691762.98</v>
      </c>
      <c r="C75" s="1108">
        <v>0</v>
      </c>
      <c r="D75" s="1107">
        <v>40803667.039999999</v>
      </c>
      <c r="E75" s="1108">
        <v>0</v>
      </c>
      <c r="F75" s="1107">
        <v>-15111904.059999999</v>
      </c>
      <c r="G75" s="1108">
        <v>0</v>
      </c>
      <c r="H75" s="1107">
        <v>352898792.19000155</v>
      </c>
      <c r="I75" s="1109">
        <v>0</v>
      </c>
    </row>
    <row r="76" spans="1:9">
      <c r="A76" s="1">
        <v>2080</v>
      </c>
      <c r="B76" s="1107">
        <v>24041469.27</v>
      </c>
      <c r="C76" s="1108">
        <v>0</v>
      </c>
      <c r="D76" s="1107">
        <v>33394042.149999999</v>
      </c>
      <c r="E76" s="1108">
        <v>0</v>
      </c>
      <c r="F76" s="1107">
        <v>-9352572.879999999</v>
      </c>
      <c r="G76" s="1108">
        <v>0</v>
      </c>
      <c r="H76" s="1107">
        <v>343546219.31000155</v>
      </c>
      <c r="I76" s="1109">
        <v>0</v>
      </c>
    </row>
    <row r="77" spans="1:9">
      <c r="A77" s="1">
        <v>2081</v>
      </c>
      <c r="B77" s="1107">
        <v>22845088.010000002</v>
      </c>
      <c r="C77" s="1108">
        <v>0</v>
      </c>
      <c r="D77" s="1107">
        <v>27080887.789999999</v>
      </c>
      <c r="E77" s="1108">
        <v>0</v>
      </c>
      <c r="F77" s="1107">
        <v>-4235799.7799999975</v>
      </c>
      <c r="G77" s="1108">
        <v>0</v>
      </c>
      <c r="H77" s="1107">
        <v>339310419.53000158</v>
      </c>
      <c r="I77" s="1109">
        <v>0</v>
      </c>
    </row>
    <row r="78" spans="1:9">
      <c r="A78" s="1">
        <v>2082</v>
      </c>
      <c r="B78" s="1107">
        <v>22051631.57</v>
      </c>
      <c r="C78" s="1108">
        <v>0</v>
      </c>
      <c r="D78" s="1107">
        <v>21749091.129999999</v>
      </c>
      <c r="E78" s="1108">
        <v>0</v>
      </c>
      <c r="F78" s="1107">
        <v>302540.44000000134</v>
      </c>
      <c r="G78" s="1108">
        <v>0</v>
      </c>
      <c r="H78" s="1107">
        <v>339612959.97000158</v>
      </c>
      <c r="I78" s="1109">
        <v>0</v>
      </c>
    </row>
    <row r="79" spans="1:9">
      <c r="A79" s="1">
        <v>2083</v>
      </c>
      <c r="B79" s="1107">
        <v>21614732.170000002</v>
      </c>
      <c r="C79" s="1108">
        <v>0</v>
      </c>
      <c r="D79" s="1107">
        <v>17289044.289999999</v>
      </c>
      <c r="E79" s="1108">
        <v>0</v>
      </c>
      <c r="F79" s="1107">
        <v>4325687.8800000027</v>
      </c>
      <c r="G79" s="1108">
        <v>0</v>
      </c>
      <c r="H79" s="1107">
        <v>343938647.85000157</v>
      </c>
      <c r="I79" s="1109">
        <v>0</v>
      </c>
    </row>
    <row r="80" spans="1:9">
      <c r="A80" s="1">
        <v>2084</v>
      </c>
      <c r="B80" s="1107">
        <v>21492551.780000001</v>
      </c>
      <c r="C80" s="1108">
        <v>0</v>
      </c>
      <c r="D80" s="1107">
        <v>13595992.289999999</v>
      </c>
      <c r="E80" s="1108">
        <v>0</v>
      </c>
      <c r="F80" s="1107">
        <v>7896559.4900000021</v>
      </c>
      <c r="G80" s="1108">
        <v>0</v>
      </c>
      <c r="H80" s="1107">
        <v>351835207.34000158</v>
      </c>
      <c r="I80" s="1109">
        <v>0</v>
      </c>
    </row>
    <row r="81" spans="1:9">
      <c r="A81" s="1">
        <v>2085</v>
      </c>
      <c r="B81" s="1107">
        <v>21647733.100000001</v>
      </c>
      <c r="C81" s="1108">
        <v>0</v>
      </c>
      <c r="D81" s="1107">
        <v>10569745.67</v>
      </c>
      <c r="E81" s="1108">
        <v>0</v>
      </c>
      <c r="F81" s="1107">
        <v>11077987.430000002</v>
      </c>
      <c r="G81" s="1108">
        <v>0</v>
      </c>
      <c r="H81" s="1107">
        <v>362913194.77000159</v>
      </c>
      <c r="I81" s="1109">
        <v>0</v>
      </c>
    </row>
    <row r="82" spans="1:9">
      <c r="A82" s="1">
        <v>2086</v>
      </c>
      <c r="B82" s="1107">
        <v>22047488.420000002</v>
      </c>
      <c r="C82" s="1108">
        <v>0</v>
      </c>
      <c r="D82" s="1107">
        <v>8115977.4100000001</v>
      </c>
      <c r="E82" s="1108">
        <v>0</v>
      </c>
      <c r="F82" s="1107">
        <v>13931511.010000002</v>
      </c>
      <c r="G82" s="1108">
        <v>0</v>
      </c>
      <c r="H82" s="1107">
        <v>376844705.78000158</v>
      </c>
      <c r="I82" s="1109">
        <v>0</v>
      </c>
    </row>
    <row r="83" spans="1:9">
      <c r="A83" s="1">
        <v>2087</v>
      </c>
      <c r="B83" s="1107">
        <v>22663614.329999998</v>
      </c>
      <c r="C83" s="1108">
        <v>0</v>
      </c>
      <c r="D83" s="1107">
        <v>6147995.2699999996</v>
      </c>
      <c r="E83" s="1108">
        <v>0</v>
      </c>
      <c r="F83" s="1107">
        <v>16515619.059999999</v>
      </c>
      <c r="G83" s="1108">
        <v>0</v>
      </c>
      <c r="H83" s="1107">
        <v>393360324.84000158</v>
      </c>
      <c r="I83" s="1109">
        <v>0</v>
      </c>
    </row>
    <row r="84" spans="1:9">
      <c r="A84" s="1">
        <v>2088</v>
      </c>
      <c r="B84" s="1107">
        <v>23472341.870000001</v>
      </c>
      <c r="C84" s="1108">
        <v>0</v>
      </c>
      <c r="D84" s="1107">
        <v>4587944.2300000004</v>
      </c>
      <c r="E84" s="1108">
        <v>0</v>
      </c>
      <c r="F84" s="1107">
        <v>18884397.640000001</v>
      </c>
      <c r="G84" s="1108">
        <v>0</v>
      </c>
      <c r="H84" s="1107">
        <v>412244722.48000157</v>
      </c>
      <c r="I84" s="1109">
        <v>0</v>
      </c>
    </row>
    <row r="85" spans="1:9">
      <c r="A85" s="1">
        <v>2089</v>
      </c>
      <c r="B85" s="1107">
        <v>24453990.34</v>
      </c>
      <c r="C85" s="1108">
        <v>0</v>
      </c>
      <c r="D85" s="1107">
        <v>3366574.89</v>
      </c>
      <c r="E85" s="1108">
        <v>0</v>
      </c>
      <c r="F85" s="1107">
        <v>21087415.449999999</v>
      </c>
      <c r="G85" s="1108">
        <v>0</v>
      </c>
      <c r="H85" s="1107">
        <v>433332137.93000156</v>
      </c>
      <c r="I85" s="1109">
        <v>0</v>
      </c>
    </row>
    <row r="86" spans="1:9">
      <c r="A86" s="1">
        <v>2090</v>
      </c>
      <c r="B86" s="1107">
        <v>25592693.18</v>
      </c>
      <c r="C86" s="1108">
        <v>0</v>
      </c>
      <c r="D86" s="1107">
        <v>2423454.88</v>
      </c>
      <c r="E86" s="1108">
        <v>0</v>
      </c>
      <c r="F86" s="1107">
        <v>23169238.300000001</v>
      </c>
      <c r="G86" s="1108">
        <v>0</v>
      </c>
      <c r="H86" s="1107">
        <v>456501376.23000157</v>
      </c>
      <c r="I86" s="1109">
        <v>0</v>
      </c>
    </row>
    <row r="87" spans="1:9">
      <c r="A87" s="1">
        <v>2091</v>
      </c>
      <c r="B87" s="1107">
        <v>26876089.829999998</v>
      </c>
      <c r="C87" s="1108">
        <v>0</v>
      </c>
      <c r="D87" s="1107">
        <v>1706882.6</v>
      </c>
      <c r="E87" s="1108">
        <v>0</v>
      </c>
      <c r="F87" s="1107">
        <v>25169207.229999997</v>
      </c>
      <c r="G87" s="1108">
        <v>0</v>
      </c>
      <c r="H87" s="1107">
        <v>481670583.46000159</v>
      </c>
      <c r="I87" s="1109">
        <v>0</v>
      </c>
    </row>
    <row r="88" spans="1:9">
      <c r="A88" s="1">
        <v>2092</v>
      </c>
      <c r="B88" s="1107">
        <v>28294889.489999998</v>
      </c>
      <c r="C88" s="1108">
        <v>0</v>
      </c>
      <c r="D88" s="1107">
        <v>1172647.6399999999</v>
      </c>
      <c r="E88" s="1108">
        <v>0</v>
      </c>
      <c r="F88" s="1107">
        <v>27122241.849999998</v>
      </c>
      <c r="G88" s="1108">
        <v>0</v>
      </c>
      <c r="H88" s="1107">
        <v>508792825.31000161</v>
      </c>
      <c r="I88" s="1109">
        <v>0</v>
      </c>
    </row>
    <row r="89" spans="1:9">
      <c r="A89" s="1">
        <v>2093</v>
      </c>
      <c r="B89" s="1107">
        <v>29842503.039999999</v>
      </c>
      <c r="C89" s="1108">
        <v>0</v>
      </c>
      <c r="D89" s="1107">
        <v>782880.4</v>
      </c>
      <c r="E89" s="1108">
        <v>0</v>
      </c>
      <c r="F89" s="1107">
        <v>29059622.640000001</v>
      </c>
      <c r="G89" s="1108">
        <v>0</v>
      </c>
      <c r="H89" s="1107">
        <v>537852447.9500016</v>
      </c>
      <c r="I89" s="1109">
        <v>0</v>
      </c>
    </row>
    <row r="90" spans="1:9">
      <c r="A90" s="1">
        <v>2094</v>
      </c>
      <c r="B90" s="1107">
        <v>31514735.66</v>
      </c>
      <c r="C90" s="1108">
        <v>0</v>
      </c>
      <c r="D90" s="1107">
        <v>505227.12</v>
      </c>
      <c r="E90" s="1108">
        <v>0</v>
      </c>
      <c r="F90" s="1107">
        <v>31009508.539999999</v>
      </c>
      <c r="G90" s="1108">
        <v>0</v>
      </c>
      <c r="H90" s="1107">
        <v>568861956.49000156</v>
      </c>
      <c r="I90" s="1109">
        <v>0</v>
      </c>
    </row>
    <row r="91" spans="1:9">
      <c r="A91" s="531"/>
      <c r="B91" s="149"/>
      <c r="C91" s="670"/>
      <c r="D91" s="149"/>
      <c r="E91" s="670"/>
      <c r="F91" s="149"/>
      <c r="G91" s="569"/>
      <c r="H91" s="149"/>
      <c r="I91" s="569"/>
    </row>
    <row r="92" spans="1:9" ht="18.75" customHeight="1">
      <c r="A92" s="1104" t="s">
        <v>826</v>
      </c>
      <c r="B92" s="1104">
        <v>0</v>
      </c>
      <c r="C92" s="1104">
        <v>0</v>
      </c>
      <c r="D92" s="1104">
        <v>0</v>
      </c>
      <c r="E92" s="1104">
        <v>0</v>
      </c>
      <c r="F92" s="1104">
        <v>0</v>
      </c>
      <c r="G92" s="1104">
        <v>0</v>
      </c>
      <c r="H92" s="1104">
        <v>0</v>
      </c>
      <c r="I92" s="1104">
        <v>0</v>
      </c>
    </row>
    <row r="93" spans="1:9">
      <c r="A93" s="671" t="s">
        <v>827</v>
      </c>
      <c r="B93" s="671"/>
      <c r="C93" s="671"/>
      <c r="D93" s="671"/>
      <c r="E93" s="671"/>
      <c r="F93" s="671"/>
      <c r="G93" s="671"/>
      <c r="H93" s="671"/>
      <c r="I93" s="671"/>
    </row>
    <row r="94" spans="1:9">
      <c r="A94" s="671"/>
      <c r="B94" s="671"/>
      <c r="C94" s="671"/>
      <c r="D94" s="671"/>
      <c r="E94" s="671"/>
      <c r="F94" s="671"/>
      <c r="G94" s="671"/>
      <c r="H94" s="671"/>
      <c r="I94" s="671"/>
    </row>
    <row r="95" spans="1:9">
      <c r="A95" s="1105" t="s">
        <v>828</v>
      </c>
      <c r="B95" s="1105">
        <v>0</v>
      </c>
      <c r="C95" s="1105">
        <v>0</v>
      </c>
      <c r="D95" s="1105">
        <v>0</v>
      </c>
      <c r="E95" s="1105">
        <v>0</v>
      </c>
      <c r="F95" s="1105">
        <v>0</v>
      </c>
      <c r="G95" s="1105">
        <v>0</v>
      </c>
      <c r="H95" s="1105">
        <v>0</v>
      </c>
      <c r="I95" s="1105">
        <v>0</v>
      </c>
    </row>
    <row r="96" spans="1:9">
      <c r="A96" s="2" t="s">
        <v>829</v>
      </c>
    </row>
    <row r="97" spans="1:9">
      <c r="A97" s="897"/>
      <c r="B97" s="897"/>
      <c r="C97" s="897"/>
      <c r="D97" s="897"/>
      <c r="E97" s="897"/>
      <c r="F97" s="897"/>
      <c r="G97" s="897"/>
      <c r="H97" s="897"/>
      <c r="I97" s="897"/>
    </row>
    <row r="98" spans="1:9" s="158" customFormat="1">
      <c r="A98" s="672" t="s">
        <v>830</v>
      </c>
      <c r="B98" s="672"/>
      <c r="C98" s="673"/>
      <c r="D98" s="674"/>
      <c r="E98" s="219"/>
      <c r="F98" s="1106">
        <v>43830</v>
      </c>
      <c r="G98" s="1106">
        <v>0</v>
      </c>
      <c r="H98" s="1106">
        <v>0</v>
      </c>
      <c r="I98" s="219"/>
    </row>
    <row r="99" spans="1:9" s="158" customFormat="1">
      <c r="A99" s="158" t="s">
        <v>831</v>
      </c>
      <c r="C99" s="675"/>
      <c r="D99" s="676"/>
      <c r="E99" s="212"/>
      <c r="F99" s="1101">
        <v>29093</v>
      </c>
      <c r="G99" s="1101">
        <v>0</v>
      </c>
      <c r="H99" s="1101">
        <v>0</v>
      </c>
      <c r="I99" s="212"/>
    </row>
    <row r="100" spans="1:9" s="158" customFormat="1">
      <c r="A100" s="158" t="s">
        <v>832</v>
      </c>
      <c r="C100" s="675"/>
      <c r="D100" s="676"/>
      <c r="E100" s="212"/>
      <c r="F100" s="1102">
        <v>140286883.38999999</v>
      </c>
      <c r="G100" s="1102">
        <v>0</v>
      </c>
      <c r="H100" s="1102">
        <v>0</v>
      </c>
      <c r="I100" s="212"/>
    </row>
    <row r="101" spans="1:9" s="158" customFormat="1">
      <c r="A101" s="158" t="s">
        <v>833</v>
      </c>
      <c r="C101" s="675"/>
      <c r="D101" s="676"/>
      <c r="E101" s="212"/>
      <c r="F101" s="1099" t="s">
        <v>834</v>
      </c>
      <c r="G101" s="1099">
        <v>0</v>
      </c>
      <c r="H101" s="1099">
        <v>0</v>
      </c>
      <c r="I101" s="212"/>
    </row>
    <row r="102" spans="1:9" s="158" customFormat="1">
      <c r="A102" s="158" t="s">
        <v>835</v>
      </c>
      <c r="C102" s="675"/>
      <c r="D102" s="676"/>
      <c r="E102" s="212"/>
      <c r="F102" s="1101">
        <v>17115</v>
      </c>
      <c r="G102" s="1101">
        <v>0</v>
      </c>
      <c r="H102" s="1101">
        <v>0</v>
      </c>
      <c r="I102" s="212"/>
    </row>
    <row r="103" spans="1:9" s="158" customFormat="1">
      <c r="A103" s="158" t="s">
        <v>836</v>
      </c>
      <c r="C103" s="675"/>
      <c r="D103" s="676"/>
      <c r="E103" s="212"/>
      <c r="F103" s="1102">
        <v>95903878.870000005</v>
      </c>
      <c r="G103" s="1102">
        <v>0</v>
      </c>
      <c r="H103" s="1102">
        <v>0</v>
      </c>
      <c r="I103" s="212"/>
    </row>
    <row r="104" spans="1:9" s="158" customFormat="1">
      <c r="A104" s="158" t="s">
        <v>837</v>
      </c>
      <c r="C104" s="675"/>
      <c r="D104" s="676"/>
      <c r="E104" s="212"/>
      <c r="F104" s="1099" t="s">
        <v>838</v>
      </c>
      <c r="G104" s="1099">
        <v>0</v>
      </c>
      <c r="H104" s="1099">
        <v>0</v>
      </c>
      <c r="I104" s="212"/>
    </row>
    <row r="105" spans="1:9" s="158" customFormat="1">
      <c r="A105" s="158" t="s">
        <v>839</v>
      </c>
      <c r="C105" s="675"/>
      <c r="D105" s="676"/>
      <c r="E105" s="212"/>
      <c r="F105" s="1103" t="s">
        <v>840</v>
      </c>
      <c r="G105" s="1103">
        <v>0</v>
      </c>
      <c r="H105" s="1103">
        <v>0</v>
      </c>
      <c r="I105" s="212"/>
    </row>
    <row r="106" spans="1:9" s="158" customFormat="1">
      <c r="A106" s="158" t="s">
        <v>841</v>
      </c>
      <c r="C106" s="675"/>
      <c r="D106" s="676"/>
      <c r="E106" s="212"/>
      <c r="F106" s="1103" t="s">
        <v>842</v>
      </c>
      <c r="G106" s="1103">
        <v>0</v>
      </c>
      <c r="H106" s="1103">
        <v>0</v>
      </c>
      <c r="I106" s="212"/>
    </row>
    <row r="107" spans="1:9" s="158" customFormat="1">
      <c r="A107" s="158" t="s">
        <v>843</v>
      </c>
      <c r="C107" s="675"/>
      <c r="D107" s="676"/>
      <c r="E107" s="212"/>
      <c r="F107" s="1099" t="s">
        <v>842</v>
      </c>
      <c r="G107" s="1099">
        <v>0</v>
      </c>
      <c r="H107" s="1099">
        <v>0</v>
      </c>
      <c r="I107" s="212"/>
    </row>
    <row r="108" spans="1:9" s="158" customFormat="1">
      <c r="A108" s="158" t="s">
        <v>844</v>
      </c>
      <c r="C108" s="675"/>
      <c r="D108" s="676"/>
      <c r="E108" s="212"/>
      <c r="F108" s="1099" t="s">
        <v>842</v>
      </c>
      <c r="G108" s="1099">
        <v>0</v>
      </c>
      <c r="H108" s="1099">
        <v>0</v>
      </c>
      <c r="I108" s="212"/>
    </row>
    <row r="109" spans="1:9" s="158" customFormat="1">
      <c r="A109" s="158" t="s">
        <v>845</v>
      </c>
      <c r="C109" s="675"/>
      <c r="D109" s="676"/>
      <c r="E109" s="212"/>
      <c r="F109" s="1099" t="s">
        <v>846</v>
      </c>
      <c r="G109" s="1099">
        <v>0</v>
      </c>
      <c r="H109" s="1099">
        <v>0</v>
      </c>
      <c r="I109" s="212"/>
    </row>
    <row r="110" spans="1:9" s="158" customFormat="1">
      <c r="A110" s="158" t="s">
        <v>847</v>
      </c>
      <c r="C110" s="675"/>
      <c r="D110" s="676"/>
      <c r="E110" s="212"/>
      <c r="F110" s="1099" t="s">
        <v>848</v>
      </c>
      <c r="G110" s="1099">
        <v>0</v>
      </c>
      <c r="H110" s="1099">
        <v>0</v>
      </c>
      <c r="I110" s="212"/>
    </row>
    <row r="111" spans="1:9" s="158" customFormat="1">
      <c r="A111" s="158" t="s">
        <v>849</v>
      </c>
      <c r="C111" s="675"/>
      <c r="D111" s="676"/>
      <c r="E111" s="212"/>
      <c r="F111" s="1099" t="s">
        <v>850</v>
      </c>
      <c r="G111" s="1099">
        <v>0</v>
      </c>
      <c r="H111" s="1099">
        <v>0</v>
      </c>
      <c r="I111" s="212"/>
    </row>
    <row r="112" spans="1:9" s="158" customFormat="1">
      <c r="A112" s="677" t="s">
        <v>851</v>
      </c>
      <c r="B112" s="677"/>
      <c r="C112" s="678"/>
      <c r="D112" s="679"/>
      <c r="E112" s="680"/>
      <c r="F112" s="1100" t="s">
        <v>842</v>
      </c>
      <c r="G112" s="1100">
        <v>0</v>
      </c>
      <c r="H112" s="1100">
        <v>0</v>
      </c>
      <c r="I112" s="680"/>
    </row>
    <row r="114" spans="1:1">
      <c r="A114" s="2" t="s">
        <v>1130</v>
      </c>
    </row>
    <row r="115" spans="1:1">
      <c r="A115" s="2" t="s">
        <v>1131</v>
      </c>
    </row>
    <row r="116" spans="1:1">
      <c r="A116" s="2" t="s">
        <v>1132</v>
      </c>
    </row>
    <row r="117" spans="1:1">
      <c r="A117" s="2" t="s">
        <v>1133</v>
      </c>
    </row>
  </sheetData>
  <mergeCells count="337">
    <mergeCell ref="A1:I1"/>
    <mergeCell ref="A2:I2"/>
    <mergeCell ref="A3:I3"/>
    <mergeCell ref="A4:I4"/>
    <mergeCell ref="A5:I5"/>
    <mergeCell ref="A8:I8"/>
    <mergeCell ref="B12:C12"/>
    <mergeCell ref="D12:E12"/>
    <mergeCell ref="F12:G12"/>
    <mergeCell ref="H12:I12"/>
    <mergeCell ref="B13:C13"/>
    <mergeCell ref="D13:E13"/>
    <mergeCell ref="F13:G13"/>
    <mergeCell ref="H13:I13"/>
    <mergeCell ref="A9:A10"/>
    <mergeCell ref="B9:C9"/>
    <mergeCell ref="D9:E9"/>
    <mergeCell ref="F9:G9"/>
    <mergeCell ref="H9:I9"/>
    <mergeCell ref="B10:C10"/>
    <mergeCell ref="D10:E10"/>
    <mergeCell ref="F10:G10"/>
    <mergeCell ref="H10:I10"/>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B52:C52"/>
    <mergeCell ref="D52:E52"/>
    <mergeCell ref="F52:G52"/>
    <mergeCell ref="H52:I52"/>
    <mergeCell ref="B53:C53"/>
    <mergeCell ref="D53:E53"/>
    <mergeCell ref="F53:G53"/>
    <mergeCell ref="H53:I53"/>
    <mergeCell ref="B50:C50"/>
    <mergeCell ref="D50:E50"/>
    <mergeCell ref="F50:G50"/>
    <mergeCell ref="H50:I50"/>
    <mergeCell ref="B51:C51"/>
    <mergeCell ref="D51:E51"/>
    <mergeCell ref="F51:G51"/>
    <mergeCell ref="H51:I51"/>
    <mergeCell ref="B56:C56"/>
    <mergeCell ref="D56:E56"/>
    <mergeCell ref="F56:G56"/>
    <mergeCell ref="H56:I56"/>
    <mergeCell ref="B57:C57"/>
    <mergeCell ref="D57:E57"/>
    <mergeCell ref="F57:G57"/>
    <mergeCell ref="H57:I57"/>
    <mergeCell ref="B54:C54"/>
    <mergeCell ref="D54:E54"/>
    <mergeCell ref="F54:G54"/>
    <mergeCell ref="H54:I54"/>
    <mergeCell ref="B55:C55"/>
    <mergeCell ref="D55:E55"/>
    <mergeCell ref="F55:G55"/>
    <mergeCell ref="H55:I55"/>
    <mergeCell ref="B60:C60"/>
    <mergeCell ref="D60:E60"/>
    <mergeCell ref="F60:G60"/>
    <mergeCell ref="H60:I60"/>
    <mergeCell ref="B64:C64"/>
    <mergeCell ref="D64:E64"/>
    <mergeCell ref="F64:G64"/>
    <mergeCell ref="H64:I64"/>
    <mergeCell ref="B58:C58"/>
    <mergeCell ref="D58:E58"/>
    <mergeCell ref="F58:G58"/>
    <mergeCell ref="H58:I58"/>
    <mergeCell ref="B59:C59"/>
    <mergeCell ref="D59:E59"/>
    <mergeCell ref="F59:G59"/>
    <mergeCell ref="H59:I59"/>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 ref="B71:C71"/>
    <mergeCell ref="D71:E71"/>
    <mergeCell ref="F71:G71"/>
    <mergeCell ref="H71:I71"/>
    <mergeCell ref="B72:C72"/>
    <mergeCell ref="D72:E72"/>
    <mergeCell ref="F72:G72"/>
    <mergeCell ref="H72:I72"/>
    <mergeCell ref="B69:C69"/>
    <mergeCell ref="D69:E69"/>
    <mergeCell ref="F69:G69"/>
    <mergeCell ref="H69:I69"/>
    <mergeCell ref="B70:C70"/>
    <mergeCell ref="D70:E70"/>
    <mergeCell ref="F70:G70"/>
    <mergeCell ref="H70:I70"/>
    <mergeCell ref="B75:C75"/>
    <mergeCell ref="D75:E75"/>
    <mergeCell ref="F75:G75"/>
    <mergeCell ref="H75:I75"/>
    <mergeCell ref="B76:C76"/>
    <mergeCell ref="D76:E76"/>
    <mergeCell ref="F76:G76"/>
    <mergeCell ref="H76:I76"/>
    <mergeCell ref="B73:C73"/>
    <mergeCell ref="D73:E73"/>
    <mergeCell ref="F73:G73"/>
    <mergeCell ref="H73:I73"/>
    <mergeCell ref="B74:C74"/>
    <mergeCell ref="D74:E74"/>
    <mergeCell ref="F74:G74"/>
    <mergeCell ref="H74:I74"/>
    <mergeCell ref="B79:C79"/>
    <mergeCell ref="D79:E79"/>
    <mergeCell ref="F79:G79"/>
    <mergeCell ref="H79:I79"/>
    <mergeCell ref="B80:C80"/>
    <mergeCell ref="D80:E80"/>
    <mergeCell ref="F80:G80"/>
    <mergeCell ref="H80:I80"/>
    <mergeCell ref="B77:C77"/>
    <mergeCell ref="D77:E77"/>
    <mergeCell ref="F77:G77"/>
    <mergeCell ref="H77:I77"/>
    <mergeCell ref="B78:C78"/>
    <mergeCell ref="D78:E78"/>
    <mergeCell ref="F78:G78"/>
    <mergeCell ref="H78:I78"/>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B87:C87"/>
    <mergeCell ref="D87:E87"/>
    <mergeCell ref="F87:G87"/>
    <mergeCell ref="H87:I87"/>
    <mergeCell ref="B88:C88"/>
    <mergeCell ref="D88:E88"/>
    <mergeCell ref="F88:G88"/>
    <mergeCell ref="H88:I88"/>
    <mergeCell ref="B85:C85"/>
    <mergeCell ref="D85:E85"/>
    <mergeCell ref="F85:G85"/>
    <mergeCell ref="H85:I85"/>
    <mergeCell ref="B86:C86"/>
    <mergeCell ref="D86:E86"/>
    <mergeCell ref="F86:G86"/>
    <mergeCell ref="H86:I86"/>
    <mergeCell ref="A92:I92"/>
    <mergeCell ref="A95:I95"/>
    <mergeCell ref="A97:I97"/>
    <mergeCell ref="F98:H98"/>
    <mergeCell ref="F99:H99"/>
    <mergeCell ref="F100:H100"/>
    <mergeCell ref="B89:C89"/>
    <mergeCell ref="D89:E89"/>
    <mergeCell ref="F89:G89"/>
    <mergeCell ref="H89:I89"/>
    <mergeCell ref="B90:C90"/>
    <mergeCell ref="D90:E90"/>
    <mergeCell ref="F90:G90"/>
    <mergeCell ref="H90:I90"/>
    <mergeCell ref="F107:H107"/>
    <mergeCell ref="F108:H108"/>
    <mergeCell ref="F109:H109"/>
    <mergeCell ref="F110:H110"/>
    <mergeCell ref="F111:H111"/>
    <mergeCell ref="F112:H112"/>
    <mergeCell ref="F101:H101"/>
    <mergeCell ref="F102:H102"/>
    <mergeCell ref="F103:H103"/>
    <mergeCell ref="F104:H104"/>
    <mergeCell ref="F105:H105"/>
    <mergeCell ref="F106:H10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RREO - Anexo 1 - Bal_Orç</vt:lpstr>
      <vt:lpstr>RREO - Anexo 2 - Função</vt:lpstr>
      <vt:lpstr>RREO - Anexo 3 - RCL</vt:lpstr>
      <vt:lpstr>RREO - Anexo 4 - RPPS</vt:lpstr>
      <vt:lpstr>RREO - Anexo 6 - Nom-Prim</vt:lpstr>
      <vt:lpstr>RREO - Anexo 7 - RP</vt:lpstr>
      <vt:lpstr>RREO - Anexo 8 - MDE</vt:lpstr>
      <vt:lpstr>RREO - Anexo 9 - OP</vt:lpstr>
      <vt:lpstr>RREO - Anexo 10 - Proj Atuarial</vt:lpstr>
      <vt:lpstr>RREO - Anexo 11 - Alienações</vt:lpstr>
      <vt:lpstr>RREO - Anexo 12 - Saúde</vt:lpstr>
      <vt:lpstr>RREO - Anexo 13 - PPP</vt:lpstr>
      <vt:lpstr>RREO - Anexo 14 - Simplificado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Claudinei Nogueira</dc:creator>
  <cp:lastModifiedBy>Claudinei Nogueira</cp:lastModifiedBy>
  <dcterms:created xsi:type="dcterms:W3CDTF">2021-02-23T16:51:47Z</dcterms:created>
  <dcterms:modified xsi:type="dcterms:W3CDTF">2021-02-23T19:07:23Z</dcterms:modified>
</cp:coreProperties>
</file>