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 - Gerência Técnica e de Controle - FC-2G\Acompanhamento 2021\Relatórios\"/>
    </mc:Choice>
  </mc:AlternateContent>
  <xr:revisionPtr revIDLastSave="0" documentId="13_ncr:1_{57E92FEF-B9AE-4BBD-BDE7-E3A1335130C1}" xr6:coauthVersionLast="45" xr6:coauthVersionMax="45" xr10:uidLastSave="{00000000-0000-0000-0000-000000000000}"/>
  <bookViews>
    <workbookView xWindow="-120" yWindow="-120" windowWidth="29040" windowHeight="15840" activeTab="4" xr2:uid="{9F9469CD-737E-4DE2-95BE-5021EB2EA5E3}"/>
  </bookViews>
  <sheets>
    <sheet name="RGF - Anexo 1 - Pessoal" sheetId="1" r:id="rId1"/>
    <sheet name="RGF - Anexo 2 - Dívida" sheetId="2" r:id="rId2"/>
    <sheet name="RGF - Anexo 3 - Garantias" sheetId="3" r:id="rId3"/>
    <sheet name="RGF - Anexo 4 - OP" sheetId="4" r:id="rId4"/>
    <sheet name="Publicidade - LRFM" sheetId="6" r:id="rId5"/>
    <sheet name="RGF - Anexo 6 - Limites" sheetId="7" r:id="rId6"/>
  </sheets>
  <definedNames>
    <definedName name="_xlnm.Print_Area" localSheetId="1">'RGF - Anexo 2 - Dívida'!$A$1:$E$66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6" l="1"/>
  <c r="D17" i="6" s="1"/>
  <c r="B13" i="6"/>
  <c r="B17" i="6" s="1"/>
  <c r="B11" i="4"/>
  <c r="C37" i="4"/>
  <c r="C11" i="4"/>
  <c r="C25" i="3"/>
  <c r="C26" i="3" s="1"/>
  <c r="B25" i="3"/>
  <c r="B26" i="3" s="1"/>
  <c r="D16" i="3"/>
  <c r="C16" i="3"/>
  <c r="B16" i="3"/>
  <c r="C28" i="3"/>
  <c r="E36" i="3"/>
  <c r="D36" i="3"/>
  <c r="C36" i="3"/>
  <c r="B36" i="3"/>
  <c r="E33" i="3"/>
  <c r="E41" i="3" s="1"/>
  <c r="D33" i="3"/>
  <c r="D41" i="3" s="1"/>
  <c r="C33" i="3"/>
  <c r="B33" i="3"/>
  <c r="E30" i="3"/>
  <c r="D30" i="3"/>
  <c r="C30" i="3"/>
  <c r="B30" i="3"/>
  <c r="E16" i="3"/>
  <c r="E13" i="3"/>
  <c r="D13" i="3"/>
  <c r="C13" i="3"/>
  <c r="B13" i="3"/>
  <c r="E10" i="3"/>
  <c r="D10" i="3"/>
  <c r="C10" i="3"/>
  <c r="B10" i="3"/>
  <c r="O30" i="1"/>
  <c r="M30" i="1"/>
  <c r="I30" i="1"/>
  <c r="F30" i="1"/>
  <c r="E30" i="1"/>
  <c r="C30" i="1"/>
  <c r="K30" i="1"/>
  <c r="H30" i="1"/>
  <c r="G30" i="1"/>
  <c r="C13" i="6" l="1"/>
  <c r="C20" i="3"/>
  <c r="C24" i="3" s="1"/>
  <c r="D20" i="3"/>
  <c r="B41" i="3"/>
  <c r="B20" i="3"/>
  <c r="B24" i="3" s="1"/>
  <c r="C41" i="3"/>
  <c r="E20" i="3"/>
  <c r="E24" i="3" s="1"/>
  <c r="D24" i="3"/>
  <c r="D25" i="3"/>
  <c r="D26" i="3" s="1"/>
  <c r="E25" i="3"/>
  <c r="E26" i="3" s="1"/>
  <c r="D30" i="1"/>
  <c r="J30" i="1"/>
  <c r="L30" i="1"/>
  <c r="B30" i="1"/>
  <c r="C17" i="6" l="1"/>
  <c r="E13" i="6"/>
  <c r="E17" i="6" s="1"/>
  <c r="B22" i="6" s="1"/>
  <c r="C21" i="4" l="1"/>
  <c r="C15" i="4"/>
  <c r="C14" i="4" l="1"/>
  <c r="C10" i="4" s="1"/>
  <c r="N30" i="1"/>
  <c r="B35" i="4" l="1"/>
  <c r="P31" i="1"/>
  <c r="P52" i="1" s="1"/>
  <c r="P30" i="1"/>
  <c r="B15" i="4" l="1"/>
  <c r="B21" i="4" l="1"/>
  <c r="B14" i="4" s="1"/>
  <c r="B10" i="4" s="1"/>
  <c r="P53" i="1" l="1"/>
  <c r="P57" i="1" l="1"/>
  <c r="P56" i="1"/>
  <c r="P55" i="1"/>
  <c r="P54" i="1"/>
  <c r="B23" i="6" l="1"/>
  <c r="D22" i="6"/>
  <c r="D21" i="6"/>
  <c r="B37" i="4"/>
  <c r="B36" i="4"/>
  <c r="B39" i="4"/>
  <c r="C35" i="4" l="1"/>
  <c r="C38" i="4"/>
</calcChain>
</file>

<file path=xl/sharedStrings.xml><?xml version="1.0" encoding="utf-8"?>
<sst xmlns="http://schemas.openxmlformats.org/spreadsheetml/2006/main" count="309" uniqueCount="223">
  <si>
    <t>MUNICÍPIO DE CURITIBA - PODER EXECUTIVO</t>
  </si>
  <si>
    <t>RELATÓRIO DE GESTÃO FISCAL</t>
  </si>
  <si>
    <t>DEMONSTRATIVO DA DESPESA COM PESSOAL</t>
  </si>
  <si>
    <t>ORÇAMENTOS FISCAL E DA SEGURIDADE SOCIAL</t>
  </si>
  <si>
    <t>RGF - ANEXO 1 (LRF, art. 55, inciso I, alínea "a")</t>
  </si>
  <si>
    <t>DESPESAS EXECUTADAS</t>
  </si>
  <si>
    <t>DESPESA COM PESSOAL</t>
  </si>
  <si>
    <t>(Últimos 12 Meses)</t>
  </si>
  <si>
    <t>(Total últimos 12 meses) (a)</t>
  </si>
  <si>
    <t>INSCRITAS EM RESTOS A PAGAR NÃO PROCESSADOS (b)</t>
  </si>
  <si>
    <t>Total</t>
  </si>
  <si>
    <t>DESPESA BRUTA COM PESSOAL (I)</t>
  </si>
  <si>
    <t>    Pessoal Ativo</t>
  </si>
  <si>
    <t>Vencimentos, Vantagens e Outras Despesas Variáveis</t>
  </si>
  <si>
    <t>Obrigações Patronais</t>
  </si>
  <si>
    <t>Benefícios Previdenciários</t>
  </si>
  <si>
    <t>    Pessoal Inativo e Pensionista</t>
  </si>
  <si>
    <t>Aposentadorias, Reserva e Reformas</t>
  </si>
  <si>
    <t>Pensões</t>
  </si>
  <si>
    <t>Outros Benefícios Previdenciários</t>
  </si>
  <si>
    <r>
      <t xml:space="preserve">    Outras despesas de pessoal decorrentes de contratos de terceirização (art.18, §1º da LRF) </t>
    </r>
    <r>
      <rPr>
        <vertAlign val="superscript"/>
        <sz val="8"/>
        <color indexed="8"/>
        <rFont val="Arial"/>
        <family val="2"/>
      </rPr>
      <t>(1)</t>
    </r>
  </si>
  <si>
    <t>DESPESAS NÃO COMPUTADAS (§1º do art.19 da LRF) (II)</t>
  </si>
  <si>
    <t>Indenizações por Demissão e Incentivos à Demissão Voluntária</t>
  </si>
  <si>
    <t>Decorrente de Decisão Judicial</t>
  </si>
  <si>
    <t>Despesas de Exercícios Anteriores</t>
  </si>
  <si>
    <t>Inativos e Pensionistas com recursos vinculados</t>
  </si>
  <si>
    <r>
      <t xml:space="preserve">Instrução Normativa TCE/PR 56/2011 - IRRF </t>
    </r>
    <r>
      <rPr>
        <vertAlign val="superscript"/>
        <sz val="8"/>
        <color indexed="8"/>
        <rFont val="Arial"/>
        <family val="2"/>
      </rPr>
      <t>(2)</t>
    </r>
  </si>
  <si>
    <t>DESPESA LÍQUIDA COM PESSOAL (III) = (I - II)</t>
  </si>
  <si>
    <t>DESPESA TOTAL COM PESSOAL - DTP (IV) = (III a + III b)</t>
  </si>
  <si>
    <t>APURAÇÃO DO CUMPRIMENTO DO LIMITE LEGAL</t>
  </si>
  <si>
    <t>VALOR</t>
  </si>
  <si>
    <t>% SOBRE A RCL AJUSTADA</t>
  </si>
  <si>
    <t>RECEITA CORRENTE LÍQUIDA - RCL (IV)</t>
  </si>
  <si>
    <t>(-) Transferências obrigatórias da União relativas às emendas individuais (art. 166-A, § 1º da CF)  (Va)</t>
  </si>
  <si>
    <t>(-) Dedução da receita de serviço do sistema de transporte coletivo - FUC - §3º do Art. 14 da Lei Complementar Municipal n° 101/17 - LRFM (Vb)</t>
  </si>
  <si>
    <r>
      <t xml:space="preserve">(-) Transferências obrigatórias da União relativas às emendas de bancada (art. 166, </t>
    </r>
    <r>
      <rPr>
        <sz val="8"/>
        <color indexed="8"/>
        <rFont val="Calibri"/>
        <family val="2"/>
      </rPr>
      <t>§</t>
    </r>
    <r>
      <rPr>
        <sz val="8"/>
        <color indexed="8"/>
        <rFont val="Arial"/>
        <family val="2"/>
      </rPr>
      <t xml:space="preserve"> 16 da CF)  (VI)</t>
    </r>
  </si>
  <si>
    <r>
      <t xml:space="preserve">RECEITA CORRENTE LÍQUIDA - RCL - (VII) = (IV - Va - Vb - VI) </t>
    </r>
    <r>
      <rPr>
        <vertAlign val="superscript"/>
        <sz val="8"/>
        <color indexed="8"/>
        <rFont val="Arial"/>
        <family val="2"/>
      </rPr>
      <t>3</t>
    </r>
  </si>
  <si>
    <t>DESPESA TOTAL COM PESSOAL - DTP (VIII) = ((III a + III b) / VI) * 100</t>
  </si>
  <si>
    <t>LIMITE MÁXIMO (incisos, I, II e III, art.20 da LRF) (VIII)</t>
  </si>
  <si>
    <t>LIMITE PRUDENCIAL (§ único, art. 22 da LRF) (IX)</t>
  </si>
  <si>
    <t>LIMITE LRFM (§1º, art. 19 da LRFM) (X)</t>
  </si>
  <si>
    <t>LIMITE DE ALERTA (inciso II do § 1º do art. 59 da LRF) (XI)</t>
  </si>
  <si>
    <t>NOTA:</t>
  </si>
  <si>
    <t>1) Incluido empenhos liquidados de Outras Despesas de Pessoal decorrentes de Contratos de Terceirização (exceto elemento 34) emitidos para o FEAES e INCS;</t>
  </si>
  <si>
    <t>3) Para fins da apuração do limite da despesa com pessoal, não estão computados na base de cálculo da receita corrente líquida os valores pertencentes ao Fundo de Urbanização de Curitiba - FUC e que sejam destinados ao pagamento dos contratos de concessão do serviço público de transporte, conforme §3º do Art. 14 da Lei Complementar Municipal n° 101/17 - LRFM.</t>
  </si>
  <si>
    <t>3) Ressalte-se que, nos termos do § 1º do art. 1º da LRF, “a responsabilidade na gestão fiscal pressupõe a ação planejada e transparente, em que se previnem riscos e corrigem desvios capazes de afetar o equilíbrio das contas públicas (...)”, razão pela qual o planejamento é essencial à gestão fiscal responsável. Nesse planejamento, o ente deverá considerar o caráter permanente ou transitório das receitas, tendo em vista o equilíbrio intertemporal das contas públicas. Para tanto, deve-se, prudentemente, evitar que receitas de caráter transitório dêem margem à criação de despesas obrigatórias de caráter continuado, tais como despesas com pessoal, em nível incompatível com o equilíbrio das contas públicas quando essas receitas cessarem.   Com base neste presuposto, apresentamos gerencialmente no quadro abaixo o limite de gasto com pessoal deduzindo da Receita Corrente Líquida - RCL a receita de serviço do Sistema de Transporte Coletivo do Fundo de Urbanização de Curitiba.</t>
  </si>
  <si>
    <t>Quadro Gerencial da Despesa com Pessoal</t>
  </si>
  <si>
    <t xml:space="preserve">DESPESA TOTAL COM PESSOAL - DTP </t>
  </si>
  <si>
    <t>Receita Corrente Líquida - RCL</t>
  </si>
  <si>
    <t>  % da DESPESA TOTAL COM PESSOAL - DTP sobre a RCL (VI) = (IV / V) * 100</t>
  </si>
  <si>
    <t>LIMITE MÁXIMO (incisos, I, II e III, art.20 da LRF)  -  54%</t>
  </si>
  <si>
    <t>LIMITE PRUDENCIAL (§ único, art.22 da LRF)  -  51,3%</t>
  </si>
  <si>
    <t>LIMITE DE ALERTA (inciso II do § 1º do art. 59 da LRF)  -  48,6%</t>
  </si>
  <si>
    <t>MUNICIPIO DE CURITIBA</t>
  </si>
  <si>
    <t>DEMONSTRATIVO DA DÍVIDA CONSOLIDADA LÍQUIDA</t>
  </si>
  <si>
    <t>CONSOLIDAÇÃO GERAL</t>
  </si>
  <si>
    <t>RGF - ANEXO 2 (LRF, art. 55, inciso I, alínea "b")</t>
  </si>
  <si>
    <t>DÍVIDA CONSOLIDADA</t>
  </si>
  <si>
    <t>ANTERIOR</t>
  </si>
  <si>
    <t>Até o 1º Quadrimestre</t>
  </si>
  <si>
    <t>Até o 2º Quadrimestre</t>
  </si>
  <si>
    <t>Até o 3ºQuadrimestre</t>
  </si>
  <si>
    <t>DÍVIDA CONSOLIDADA - DC (I)</t>
  </si>
  <si>
    <t> Dívida Mobiliária</t>
  </si>
  <si>
    <t> Dívida Contratual</t>
  </si>
  <si>
    <t>Interna</t>
  </si>
  <si>
    <t>Externa</t>
  </si>
  <si>
    <t>Precatórios posteriores a 5/5/2000 (inclusive) – Vencidos e não Pagos</t>
  </si>
  <si>
    <t>Outras  Dívidas</t>
  </si>
  <si>
    <r>
      <t xml:space="preserve">DEDUÇÕES (II) </t>
    </r>
    <r>
      <rPr>
        <vertAlign val="superscript"/>
        <sz val="8"/>
        <color indexed="8"/>
        <rFont val="Arial"/>
        <family val="2"/>
      </rPr>
      <t>(1)</t>
    </r>
  </si>
  <si>
    <t>Disponibilidade de Caixa Bruta</t>
  </si>
  <si>
    <t>Demais Haveres Financeiros</t>
  </si>
  <si>
    <t>(-) Restos a Pagar Processados (Exceto Precatórios)</t>
  </si>
  <si>
    <t>LIMITE DEFINIDO POR RESOLUÇÃO DO SENADO FEDERAL (120%)</t>
  </si>
  <si>
    <t>LIMITE DE ALERTA (inciso III do § 1º do art. 59 da LRF) - (108%)</t>
  </si>
  <si>
    <t>OBRIGAÇÕES NÃO INTEGRANTES DA DC</t>
  </si>
  <si>
    <t>Precatórios anteriores a 5.5.2000</t>
  </si>
  <si>
    <t>Insuficiência Financeira</t>
  </si>
  <si>
    <t>Antecipação de Receita Orçamentária - ARO</t>
  </si>
  <si>
    <t>Até o 3º Quadrimestre</t>
  </si>
  <si>
    <t>DEMONSTRATIVO DAS GARANTIAS E CONTRAGARANTIAS DE VALORES</t>
  </si>
  <si>
    <t>RGF - ANEXO 3 (LRF, art. 55, inciso I, alínea "c" e art. 40, § 1º)</t>
  </si>
  <si>
    <t>GARANTIAS CONCEDIDAS</t>
  </si>
  <si>
    <t>SALDO EXERCÍCIO</t>
  </si>
  <si>
    <t xml:space="preserve">    AOS ESTADOS (I) </t>
  </si>
  <si>
    <t xml:space="preserve">      Em Operações de Crédito Externas </t>
  </si>
  <si>
    <t xml:space="preserve">      Em Operações de Crédito Internas </t>
  </si>
  <si>
    <t xml:space="preserve">    AOS MUNICÍPIOS (II) </t>
  </si>
  <si>
    <t xml:space="preserve">    ÀS ENTIDADES CONTROLADAS (III) </t>
  </si>
  <si>
    <t xml:space="preserve">    POR MEIO DE FUNDOS E PROGRAMAS (IV) </t>
  </si>
  <si>
    <t>TOTAL DAS GARANTIAS CONCEDIDAS (V) = ( I + II + III + IV)</t>
  </si>
  <si>
    <t>RECEITA CORRENTE LÍQUIDA - RCL (VI)</t>
  </si>
  <si>
    <t xml:space="preserve">    (-) Transferências Obrigatórias da União relativas às Emendas Individuais (art. 166-A, § 1º, da CF) (VII) </t>
  </si>
  <si>
    <t xml:space="preserve">RECEITA CORRENTE LÍQUIDA AJUSTADA PARA CÁLCULO DOS LIMITES DE ENDIVIDAMENTO (VIII) = (VI - VII) </t>
  </si>
  <si>
    <t>% do TOTAL DAS GARANTIAS sobre a RCL</t>
  </si>
  <si>
    <t>LIMITE DEFINIDO POR RESOLUÇÃO DO SENADO FEDERAL (22%)</t>
  </si>
  <si>
    <t>LIMITE DE ALERTA (inciso III do §1º do art. 59 da LRF) - (19,8%)</t>
  </si>
  <si>
    <t>CONTRAGARANTIAS RECEBIDAS</t>
  </si>
  <si>
    <t xml:space="preserve">    DOS ESTADOS (VII) </t>
  </si>
  <si>
    <t xml:space="preserve">      Em Garantia às Operações de Crédito Externas </t>
  </si>
  <si>
    <t xml:space="preserve">      Em Garantia às Operações de Crédito Internas </t>
  </si>
  <si>
    <t xml:space="preserve">    DOS MUNICÍPIOS (VIII) </t>
  </si>
  <si>
    <t xml:space="preserve">    DAS ENTIDADES CONTROLADAS (IX) </t>
  </si>
  <si>
    <t xml:space="preserve">    EM GARANTIAS POR MEIO DE FUNDOS E PROGRAMAS (X) </t>
  </si>
  <si>
    <t xml:space="preserve">TOTAL CONTRAGARANTIAS RECEBIDAS (XI) = (VII + VIII + IX + X) </t>
  </si>
  <si>
    <t>Nota:</t>
  </si>
  <si>
    <t>1) Inclui garantias concedidas por meio de Fundos.</t>
  </si>
  <si>
    <t>MUNICÍPIO DE CURITIBA</t>
  </si>
  <si>
    <t>DEMONSTRATIVO DAS OPERAÇÕES DE CRÉDITO</t>
  </si>
  <si>
    <t>RGF - ANEXO 4 (LRF, art. 55, inciso I, alínea "d" e inciso III alínea "c")</t>
  </si>
  <si>
    <t>OPERAÇÕES DE CRÉDITO</t>
  </si>
  <si>
    <t>Valor Realizado</t>
  </si>
  <si>
    <t>No Quadrimestre de Referência</t>
  </si>
  <si>
    <t>Até o Quadrimestre de Referência (a)</t>
  </si>
  <si>
    <t>Mobiliária</t>
  </si>
  <si>
    <t>Contratual</t>
  </si>
  <si>
    <t xml:space="preserve">    Interna </t>
  </si>
  <si>
    <t xml:space="preserve">      Empréstimos </t>
  </si>
  <si>
    <t xml:space="preserve">      Aquisição Financiada de Bens e Arrendamento Mercantil Financeiro </t>
  </si>
  <si>
    <t xml:space="preserve">      Antecipação de Receita pela Venda a Termo de Bens e Serviços </t>
  </si>
  <si>
    <t xml:space="preserve">      Assunção Reconhecimento e Confissão de Dívidas (LRF, art. 29, § 1º) </t>
  </si>
  <si>
    <t xml:space="preserve">      Operações de Crédito não sujeitas ao limite para fins de contratação (I)</t>
  </si>
  <si>
    <t xml:space="preserve">    Externa </t>
  </si>
  <si>
    <t xml:space="preserve">      Antecipações de Receitas pela Venda a Termo de Bens e Serviços </t>
  </si>
  <si>
    <t xml:space="preserve">      Assunção, Reconhecimento e Confissão de Dívidas (LRF, art. 29, § 1º) </t>
  </si>
  <si>
    <t xml:space="preserve">      Operações de Crédito não sujeitas ao limite para fins de contratação (II)</t>
  </si>
  <si>
    <t>APURAÇÃO DO CUMPRIMENTO DOS LIMITES</t>
  </si>
  <si>
    <t> RECEITA CORRENTE LÍQUIDA - RCL</t>
  </si>
  <si>
    <t>-</t>
  </si>
  <si>
    <t xml:space="preserve">  (-) Transferências Obrigatórias da União relativas às Emendas Individuais (art. 166-A, § 1º, da CF) (V) </t>
  </si>
  <si>
    <t xml:space="preserve"> = RECEITA CORRENTE LÍQUIDA AJUSTADA PARA CÁLCULO DOS LIMITES DE ENDIVIDAMENTO (VI) = (IV - V)</t>
  </si>
  <si>
    <t>OPERAÇÕES VEDADAS</t>
  </si>
  <si>
    <t>Do Período de Referência (III)</t>
  </si>
  <si>
    <t>De Períodos Anteriores ao de Referência</t>
  </si>
  <si>
    <t>TOTAL CONSIDERADO PARA FINS DA APURAÇÃO DO CUMPRIMENTO DO LIMITE (IV) = (Ia + III)</t>
  </si>
  <si>
    <t>LIMITE GERAL DEFINIDO POR RESOLUÇÃO DO SENADO FEDERAL PARA AS OPERAÇÕES DE CRÉDITO INTERNA E EXTERNA</t>
  </si>
  <si>
    <t>LIMITE DE ALERTA (inciso III do §1º do art. 59 da LRF)</t>
  </si>
  <si>
    <t>OPERAÇÕES DE  CRÉDITO POR ANTECIPAÇÃO DA RECEITA ORÇAMENTÁRIA</t>
  </si>
  <si>
    <t>LIMITE DEFINIDO POR RESOLUÇÃO DO SENADO FEDERAL PARA AS OPERAÇÕES DE CRÉDITO POR ANTECIPAÇÃO DA RECEITA</t>
  </si>
  <si>
    <t>OUTRAS OPERAÇÕES QUE INTEGRAM A DÍVIDA CONSOLIDADA</t>
  </si>
  <si>
    <t>VALOR REALIZADO</t>
  </si>
  <si>
    <t>Até o Quadrimestre de Referência</t>
  </si>
  <si>
    <t>Parcelamento de Dívidas</t>
  </si>
  <si>
    <t>De Tributos</t>
  </si>
  <si>
    <t>De Contribuições Previdenciárias</t>
  </si>
  <si>
    <t>Do FGTS</t>
  </si>
  <si>
    <t>Operações de reestruturação e recomposição do principal de dívidas</t>
  </si>
  <si>
    <t>FONTE:  Sistema de Gestão Pública</t>
  </si>
  <si>
    <t>NOTA: A partir de 2016 o valor apresentado para efeito deste relatório passou-se a ser o montante do principal realizado da operação no exercício financeiro, ou seja, o valor da liberação.</t>
  </si>
  <si>
    <t>TOTAL</t>
  </si>
  <si>
    <t>DEMONSTRATIVO DO LIMITE DOS SERVIÇOS DE PUBLICIDADE E PROPAGANDA (PODER EXECUTIVO)</t>
  </si>
  <si>
    <t>ORÇAMENTO FISCAL E DA SEGURIDADE SOCIAL</t>
  </si>
  <si>
    <t>RGF - (LRFM, art. 27)</t>
  </si>
  <si>
    <t>DESPESAS</t>
  </si>
  <si>
    <t>DOTAÇÃO ATUALIZADA</t>
  </si>
  <si>
    <t>DESPESA EXECUTADA NO PERÍODO</t>
  </si>
  <si>
    <t>DESPESA LIQUIDADA</t>
  </si>
  <si>
    <t>INSCRITAS EM RESTOS A PAGAR NÃO PROCESSADOS</t>
  </si>
  <si>
    <t>SERVIÇO DE PUBLICIDADE E PROPAGANDA</t>
  </si>
  <si>
    <t>Serviço de Publicidade e Propaganda</t>
  </si>
  <si>
    <t>DESPESA DE CAPITAL LÍQUIDA (II)</t>
  </si>
  <si>
    <t>% SOBRE A RCL</t>
  </si>
  <si>
    <t>TOTAL CONSIDERADO NA ELABORAÇÃO DO ORÇAMENTO (IV) = (Ia + III)</t>
  </si>
  <si>
    <t>LIMITE GERAL DEFINIDO NA LEI COMPLEMENTAR MUNICIPAL Nº 101/17 - LRFM</t>
  </si>
  <si>
    <t>1) Para maior Transparência, as despesas executadas estão segregadas em:</t>
  </si>
  <si>
    <t>a) Despesas liquidadas, consideradas aquelas em que houve a entrega do material ou serviço, nos termos do art. 63 da Lei 4.320/64;</t>
  </si>
  <si>
    <t>b) Despesas empenhadas mas não liquidadas, inscritas em restos a pagar não processados, consideradas liquidadas no encerramento do exercício, por força do art. 35, inciso II da Lei 4.320/64.</t>
  </si>
  <si>
    <t>MUNICÍPIO DE CURITIBA - EXECUTIVO</t>
  </si>
  <si>
    <t>DEMONSTRATIVO SIMPLIFICADO DO RELATÓRIO DE GESTÃO FISCAL</t>
  </si>
  <si>
    <t>LRF, art. 48 - Anexo 6</t>
  </si>
  <si>
    <t>RECEITA CORRENTE LÍQUIDA</t>
  </si>
  <si>
    <t>VALOR ATÉ O QUADRIMESTRE</t>
  </si>
  <si>
    <t>Receita Corrente Líquida</t>
  </si>
  <si>
    <t xml:space="preserve">Receita Corrente Líquida Ajustada para Cálculo dos Limites de Endividamento </t>
  </si>
  <si>
    <t>Receita Corrente Líquida Ajustada para Cálculo dos Limites da Despesa com Pessoal</t>
  </si>
  <si>
    <t> DESPESA COM PESSOAL</t>
  </si>
  <si>
    <t>Total da Despesa com Pessoal para fins de apuração do Limite - TDP</t>
  </si>
  <si>
    <t>Limite Máximo (Inciso I, II e III, art. 20 da LRF)</t>
  </si>
  <si>
    <t>Limite Prudencial (Par. Único, art. 22 da LRF)</t>
  </si>
  <si>
    <t>Limite LRFM (§1º, art. 19 da LRFM)</t>
  </si>
  <si>
    <t xml:space="preserve">Limite de Alerta (inciso II do §1º do art. 59 da LRF) - &lt;%&gt; </t>
  </si>
  <si>
    <t> DÍVIDA CONSOLIDADA</t>
  </si>
  <si>
    <t>Dívida Consolidada Total</t>
  </si>
  <si>
    <t>Dívida Consolidada Líquida</t>
  </si>
  <si>
    <t>Limite Definido por Resolução do Senado Federal</t>
  </si>
  <si>
    <t> GARANTIAS DE VALORES</t>
  </si>
  <si>
    <t>Total de Garantias Concedidas</t>
  </si>
  <si>
    <t> OPERAÇÕES DE CRÉDITO</t>
  </si>
  <si>
    <t>   Operações de Crédito Internas e Externas</t>
  </si>
  <si>
    <t>   Limite Definido p/ Senado Federal para Op.de Crédito Internas e Externas</t>
  </si>
  <si>
    <t>   Operações de Crédito por Antecipação da Receita</t>
  </si>
  <si>
    <t>   Limite Definido p/ Senado Federal para Op.de Crédito por Ant.da Receita</t>
  </si>
  <si>
    <t>SERVIÇOS DE PUBLICIDADE E PROPAGANDA</t>
  </si>
  <si>
    <t>Total de Despesa com Serviços de Publicidades e Propaganda</t>
  </si>
  <si>
    <t>Limite LRF (art. 27)</t>
  </si>
  <si>
    <t>SALDO DO EXERCÍCIO ANTERIOR</t>
  </si>
  <si>
    <t>Empréstimos</t>
  </si>
  <si>
    <t>Reestruturação da Dívida de Estados e Municípios</t>
  </si>
  <si>
    <t>Financiamentos</t>
  </si>
  <si>
    <t>Parcelamento e Renegociação de dívidas</t>
  </si>
  <si>
    <t>De Demais Contribuições Sociais</t>
  </si>
  <si>
    <t>Com Instituição Não financeira</t>
  </si>
  <si>
    <t>Demais Dívidas Contratuais</t>
  </si>
  <si>
    <t>Disponibilidade de Caixa</t>
  </si>
  <si>
    <r>
      <t xml:space="preserve">DÍVIDA CONSOLIDADA LÍQUIDA (DCL) (III) = (I - II) </t>
    </r>
    <r>
      <rPr>
        <vertAlign val="superscript"/>
        <sz val="8"/>
        <color indexed="8"/>
        <rFont val="Arial"/>
        <family val="2"/>
      </rPr>
      <t>1</t>
    </r>
  </si>
  <si>
    <t>RECEITA CORRENTE LÍQUIDA - RCL (IV)</t>
  </si>
  <si>
    <t xml:space="preserve">  (-) Transferências Obrigatórias da União Relativas às Emendas Individuais (art. 166-A, § 1º, da CF) (V) </t>
  </si>
  <si>
    <t xml:space="preserve"> RECEITA CORRENTE LÍQUIDA AJUSTADA PARA CÁLCULO DOS LIMITES DE ENDIVIDAMENTO (VI) = (IV - V) </t>
  </si>
  <si>
    <t>% da DC sobre a RCL ( I / VI )</t>
  </si>
  <si>
    <t>% da DCL sobre a RCL ( III / VI)</t>
  </si>
  <si>
    <t>Passivo Atuarial</t>
  </si>
  <si>
    <t>Depósitos e Consignações sem contrapartida</t>
  </si>
  <si>
    <t>RP Não-Processados</t>
  </si>
  <si>
    <t>Mai/20 a Abr/21</t>
  </si>
  <si>
    <t>2) O resultado mensal foi apurado multiplicado-se pelos fatores abaixo, conforme o exercício e a população municipal (IN 56/2011): Municípios com população superior a 200 mil habitantes - 2020: 0,4375 / 2021: 0,3750.</t>
  </si>
  <si>
    <t>Prefeito: RAFAEL VALDOMIRO GRECA DE MACEDO</t>
  </si>
  <si>
    <t>Sec. Mun. de Finanças: VITOR ACIR PUPPI STANISLAWCZUK</t>
  </si>
  <si>
    <t>Contador: CLAUDINEI NOGUEIRA - CRC Nº 042.556/O-2</t>
  </si>
  <si>
    <t>Controle Interno: IARA MARIA STURMER GAUER</t>
  </si>
  <si>
    <t/>
  </si>
  <si>
    <t>01/01/2021 a 30/04/2021</t>
  </si>
  <si>
    <t>SALDO DO EXERCÍCIO DE 2021</t>
  </si>
  <si>
    <t>JANEIRO A ABRIL 2021 - BIMESTRE MARÇO -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</si>
</sst>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_);_(* \(#,##0.00\);_(* &quot;-&quot;??_);_(@_)"/>
    <numFmt numFmtId="165" formatCode="&quot;R$ &quot;#,##0.00_);[Red]\(&quot;R$ &quot;#,##0.00\)"/>
    <numFmt numFmtId="166" formatCode="_(* #,##0_);_(* \(#,##0\);_(* &quot;-&quot;??_);_(@_)"/>
    <numFmt numFmtId="167" formatCode="[$-416]m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Calibri"/>
      <family val="2"/>
    </font>
    <font>
      <sz val="7.5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sz val="7.5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2">
    <xf numFmtId="0" fontId="0" fillId="0" borderId="0" xfId="0"/>
    <xf numFmtId="164" fontId="0" fillId="2" borderId="0" xfId="0" applyNumberFormat="1" applyFill="1"/>
    <xf numFmtId="0" fontId="0" fillId="2" borderId="0" xfId="0" applyFill="1"/>
    <xf numFmtId="164" fontId="5" fillId="2" borderId="0" xfId="0" applyNumberFormat="1" applyFont="1" applyFill="1"/>
    <xf numFmtId="37" fontId="6" fillId="2" borderId="0" xfId="0" applyNumberFormat="1" applyFont="1" applyFill="1" applyAlignment="1">
      <alignment horizontal="left" wrapText="1"/>
    </xf>
    <xf numFmtId="165" fontId="3" fillId="2" borderId="0" xfId="0" applyNumberFormat="1" applyFont="1" applyFill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167" fontId="9" fillId="3" borderId="7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left" wrapText="1"/>
    </xf>
    <xf numFmtId="43" fontId="3" fillId="2" borderId="10" xfId="1" applyFont="1" applyFill="1" applyBorder="1" applyAlignment="1">
      <alignment horizontal="right" wrapText="1"/>
    </xf>
    <xf numFmtId="164" fontId="3" fillId="2" borderId="0" xfId="0" applyNumberFormat="1" applyFont="1" applyFill="1" applyAlignment="1">
      <alignment horizontal="right" wrapText="1"/>
    </xf>
    <xf numFmtId="43" fontId="3" fillId="2" borderId="10" xfId="1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 indent="2"/>
    </xf>
    <xf numFmtId="164" fontId="3" fillId="2" borderId="5" xfId="0" applyNumberFormat="1" applyFont="1" applyFill="1" applyBorder="1" applyAlignment="1">
      <alignment horizontal="right" wrapText="1"/>
    </xf>
    <xf numFmtId="164" fontId="3" fillId="2" borderId="10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left" wrapText="1" indent="1"/>
    </xf>
    <xf numFmtId="0" fontId="3" fillId="4" borderId="4" xfId="0" applyFont="1" applyFill="1" applyBorder="1" applyAlignment="1">
      <alignment horizontal="left" wrapText="1" indent="1"/>
    </xf>
    <xf numFmtId="164" fontId="3" fillId="4" borderId="0" xfId="0" applyNumberFormat="1" applyFont="1" applyFill="1" applyAlignment="1">
      <alignment horizontal="right" wrapText="1"/>
    </xf>
    <xf numFmtId="0" fontId="3" fillId="4" borderId="6" xfId="0" applyFont="1" applyFill="1" applyBorder="1" applyAlignment="1">
      <alignment horizontal="left" wrapText="1" indent="2"/>
    </xf>
    <xf numFmtId="0" fontId="3" fillId="4" borderId="11" xfId="0" applyFont="1" applyFill="1" applyBorder="1" applyAlignment="1">
      <alignment horizontal="left" wrapText="1" indent="2"/>
    </xf>
    <xf numFmtId="164" fontId="3" fillId="4" borderId="11" xfId="0" applyNumberFormat="1" applyFont="1" applyFill="1" applyBorder="1" applyAlignment="1">
      <alignment horizontal="right" wrapText="1"/>
    </xf>
    <xf numFmtId="164" fontId="3" fillId="4" borderId="12" xfId="0" applyNumberFormat="1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right" wrapText="1"/>
    </xf>
    <xf numFmtId="164" fontId="2" fillId="3" borderId="9" xfId="0" applyNumberFormat="1" applyFont="1" applyFill="1" applyBorder="1" applyAlignment="1">
      <alignment horizontal="right" wrapText="1"/>
    </xf>
    <xf numFmtId="0" fontId="7" fillId="2" borderId="0" xfId="0" applyFont="1" applyFill="1"/>
    <xf numFmtId="0" fontId="3" fillId="3" borderId="14" xfId="0" applyFont="1" applyFill="1" applyBorder="1" applyAlignment="1">
      <alignment horizontal="left" wrapText="1"/>
    </xf>
    <xf numFmtId="164" fontId="3" fillId="3" borderId="14" xfId="0" applyNumberFormat="1" applyFont="1" applyFill="1" applyBorder="1" applyAlignment="1">
      <alignment horizontal="right" wrapText="1"/>
    </xf>
    <xf numFmtId="164" fontId="3" fillId="3" borderId="9" xfId="0" applyNumberFormat="1" applyFont="1" applyFill="1" applyBorder="1" applyAlignment="1">
      <alignment horizontal="right" wrapText="1"/>
    </xf>
    <xf numFmtId="0" fontId="9" fillId="3" borderId="14" xfId="0" applyFont="1" applyFill="1" applyBorder="1"/>
    <xf numFmtId="0" fontId="3" fillId="2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164" fontId="3" fillId="4" borderId="4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5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164" fontId="3" fillId="2" borderId="13" xfId="0" applyNumberFormat="1" applyFont="1" applyFill="1" applyBorder="1" applyAlignment="1">
      <alignment horizontal="right" wrapText="1"/>
    </xf>
    <xf numFmtId="10" fontId="3" fillId="2" borderId="14" xfId="2" applyNumberFormat="1" applyFont="1" applyFill="1" applyBorder="1" applyAlignment="1">
      <alignment wrapText="1"/>
    </xf>
    <xf numFmtId="0" fontId="3" fillId="3" borderId="9" xfId="0" applyFont="1" applyFill="1" applyBorder="1" applyAlignment="1">
      <alignment horizontal="left" wrapText="1"/>
    </xf>
    <xf numFmtId="164" fontId="3" fillId="3" borderId="13" xfId="2" applyNumberFormat="1" applyFont="1" applyFill="1" applyBorder="1" applyAlignment="1">
      <alignment horizontal="right" wrapText="1"/>
    </xf>
    <xf numFmtId="10" fontId="3" fillId="3" borderId="14" xfId="2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left" wrapText="1" indent="1"/>
    </xf>
    <xf numFmtId="0" fontId="3" fillId="2" borderId="9" xfId="0" applyFont="1" applyFill="1" applyBorder="1" applyAlignment="1">
      <alignment horizontal="left" wrapText="1" indent="1"/>
    </xf>
    <xf numFmtId="164" fontId="3" fillId="2" borderId="14" xfId="0" applyNumberFormat="1" applyFont="1" applyFill="1" applyBorder="1" applyAlignment="1">
      <alignment horizontal="right" wrapText="1"/>
    </xf>
    <xf numFmtId="10" fontId="3" fillId="2" borderId="14" xfId="2" applyNumberFormat="1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left" wrapText="1" indent="1"/>
    </xf>
    <xf numFmtId="0" fontId="3" fillId="4" borderId="9" xfId="0" applyFont="1" applyFill="1" applyBorder="1" applyAlignment="1">
      <alignment horizontal="left" wrapText="1" indent="1"/>
    </xf>
    <xf numFmtId="164" fontId="3" fillId="4" borderId="13" xfId="0" applyNumberFormat="1" applyFont="1" applyFill="1" applyBorder="1" applyAlignment="1">
      <alignment horizontal="right" wrapText="1"/>
    </xf>
    <xf numFmtId="164" fontId="3" fillId="4" borderId="14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wrapText="1"/>
    </xf>
    <xf numFmtId="0" fontId="14" fillId="2" borderId="0" xfId="0" applyFont="1" applyFill="1"/>
    <xf numFmtId="0" fontId="15" fillId="2" borderId="0" xfId="0" applyFont="1" applyFill="1" applyAlignment="1">
      <alignment vertical="justify" wrapText="1"/>
    </xf>
    <xf numFmtId="0" fontId="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3" fillId="2" borderId="14" xfId="0" applyFont="1" applyFill="1" applyBorder="1" applyAlignment="1">
      <alignment horizontal="left" wrapText="1"/>
    </xf>
    <xf numFmtId="164" fontId="3" fillId="2" borderId="9" xfId="0" applyNumberFormat="1" applyFont="1" applyFill="1" applyBorder="1" applyAlignment="1">
      <alignment horizontal="right" wrapText="1"/>
    </xf>
    <xf numFmtId="10" fontId="3" fillId="3" borderId="13" xfId="2" applyNumberFormat="1" applyFont="1" applyFill="1" applyBorder="1" applyAlignment="1">
      <alignment horizontal="right" wrapText="1"/>
    </xf>
    <xf numFmtId="10" fontId="3" fillId="3" borderId="9" xfId="2" applyNumberFormat="1" applyFont="1" applyFill="1" applyBorder="1" applyAlignment="1">
      <alignment horizontal="right" wrapText="1"/>
    </xf>
    <xf numFmtId="0" fontId="5" fillId="2" borderId="0" xfId="0" applyFont="1" applyFill="1" applyAlignment="1">
      <alignment wrapText="1"/>
    </xf>
    <xf numFmtId="9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/>
    <xf numFmtId="165" fontId="17" fillId="2" borderId="0" xfId="0" applyNumberFormat="1" applyFont="1" applyFill="1" applyAlignment="1">
      <alignment horizontal="right" wrapText="1"/>
    </xf>
    <xf numFmtId="0" fontId="3" fillId="2" borderId="21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 indent="1"/>
    </xf>
    <xf numFmtId="164" fontId="3" fillId="2" borderId="0" xfId="0" applyNumberFormat="1" applyFont="1" applyFill="1" applyAlignment="1">
      <alignment horizontal="right" wrapText="1"/>
    </xf>
    <xf numFmtId="0" fontId="3" fillId="2" borderId="0" xfId="0" applyFont="1" applyFill="1" applyAlignment="1">
      <alignment horizontal="left" wrapText="1" indent="2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164" fontId="17" fillId="2" borderId="0" xfId="0" applyNumberFormat="1" applyFont="1" applyFill="1" applyAlignment="1">
      <alignment horizontal="right" wrapText="1"/>
    </xf>
    <xf numFmtId="0" fontId="2" fillId="3" borderId="2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2" borderId="2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 indent="1"/>
    </xf>
    <xf numFmtId="0" fontId="19" fillId="2" borderId="0" xfId="0" applyFont="1" applyFill="1"/>
    <xf numFmtId="0" fontId="18" fillId="3" borderId="29" xfId="0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3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6" fillId="2" borderId="0" xfId="0" applyFont="1" applyFill="1"/>
    <xf numFmtId="164" fontId="3" fillId="2" borderId="0" xfId="0" applyNumberFormat="1" applyFont="1" applyFill="1" applyAlignment="1">
      <alignment horizontal="center" wrapText="1"/>
    </xf>
    <xf numFmtId="164" fontId="3" fillId="2" borderId="11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 wrapText="1"/>
    </xf>
    <xf numFmtId="0" fontId="2" fillId="3" borderId="7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right" wrapText="1"/>
    </xf>
    <xf numFmtId="43" fontId="3" fillId="2" borderId="7" xfId="1" applyFont="1" applyFill="1" applyBorder="1" applyAlignment="1">
      <alignment horizontal="right" wrapText="1"/>
    </xf>
    <xf numFmtId="43" fontId="3" fillId="2" borderId="2" xfId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left" vertical="center" wrapText="1"/>
    </xf>
    <xf numFmtId="164" fontId="3" fillId="3" borderId="11" xfId="0" applyNumberFormat="1" applyFont="1" applyFill="1" applyBorder="1" applyAlignment="1">
      <alignment horizontal="right" vertical="center" wrapText="1"/>
    </xf>
    <xf numFmtId="164" fontId="3" fillId="3" borderId="15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164" fontId="3" fillId="2" borderId="15" xfId="0" applyNumberFormat="1" applyFont="1" applyFill="1" applyBorder="1" applyAlignment="1">
      <alignment horizontal="right" vertical="center" wrapText="1"/>
    </xf>
    <xf numFmtId="10" fontId="3" fillId="2" borderId="11" xfId="0" applyNumberFormat="1" applyFont="1" applyFill="1" applyBorder="1" applyAlignment="1">
      <alignment horizontal="right" vertical="center" wrapText="1"/>
    </xf>
    <xf numFmtId="10" fontId="3" fillId="2" borderId="15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left" vertical="center" wrapText="1"/>
    </xf>
    <xf numFmtId="164" fontId="3" fillId="2" borderId="14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/>
    </xf>
    <xf numFmtId="164" fontId="3" fillId="2" borderId="15" xfId="0" applyNumberFormat="1" applyFont="1" applyFill="1" applyBorder="1" applyAlignment="1">
      <alignment horizontal="right" wrapText="1"/>
    </xf>
    <xf numFmtId="0" fontId="13" fillId="2" borderId="0" xfId="0" applyFont="1" applyFill="1"/>
    <xf numFmtId="0" fontId="9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left" wrapText="1"/>
    </xf>
    <xf numFmtId="43" fontId="9" fillId="2" borderId="0" xfId="1" applyFont="1" applyFill="1" applyBorder="1"/>
    <xf numFmtId="43" fontId="2" fillId="2" borderId="23" xfId="1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left" wrapText="1" indent="1"/>
    </xf>
    <xf numFmtId="0" fontId="3" fillId="2" borderId="21" xfId="0" applyFont="1" applyFill="1" applyBorder="1" applyAlignment="1">
      <alignment horizontal="left" wrapText="1" indent="2"/>
    </xf>
    <xf numFmtId="43" fontId="6" fillId="2" borderId="0" xfId="1" applyFont="1" applyFill="1" applyBorder="1"/>
    <xf numFmtId="43" fontId="3" fillId="2" borderId="23" xfId="1" applyFont="1" applyFill="1" applyBorder="1" applyAlignment="1">
      <alignment horizontal="right" wrapText="1"/>
    </xf>
    <xf numFmtId="43" fontId="9" fillId="3" borderId="20" xfId="1" applyFont="1" applyFill="1" applyBorder="1" applyAlignment="1">
      <alignment horizontal="center" vertical="center"/>
    </xf>
    <xf numFmtId="43" fontId="2" fillId="3" borderId="17" xfId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164" fontId="3" fillId="2" borderId="20" xfId="0" applyNumberFormat="1" applyFont="1" applyFill="1" applyBorder="1" applyAlignment="1">
      <alignment horizontal="left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 indent="1"/>
    </xf>
    <xf numFmtId="10" fontId="3" fillId="2" borderId="17" xfId="2" applyNumberFormat="1" applyFont="1" applyFill="1" applyBorder="1" applyAlignment="1">
      <alignment horizontal="right" vertical="center" wrapText="1"/>
    </xf>
    <xf numFmtId="0" fontId="3" fillId="4" borderId="26" xfId="0" applyFont="1" applyFill="1" applyBorder="1" applyAlignment="1">
      <alignment horizontal="left" vertical="center" wrapText="1"/>
    </xf>
    <xf numFmtId="164" fontId="3" fillId="4" borderId="26" xfId="0" applyNumberFormat="1" applyFont="1" applyFill="1" applyBorder="1" applyAlignment="1">
      <alignment horizontal="left" vertical="center" wrapText="1"/>
    </xf>
    <xf numFmtId="10" fontId="3" fillId="4" borderId="26" xfId="2" applyNumberFormat="1" applyFont="1" applyFill="1" applyBorder="1" applyAlignment="1">
      <alignment horizontal="right" vertical="center" wrapText="1"/>
    </xf>
    <xf numFmtId="43" fontId="9" fillId="3" borderId="32" xfId="1" applyFont="1" applyFill="1" applyBorder="1" applyAlignment="1">
      <alignment horizontal="center" wrapText="1"/>
    </xf>
    <xf numFmtId="43" fontId="2" fillId="3" borderId="18" xfId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wrapText="1" indent="1"/>
    </xf>
    <xf numFmtId="0" fontId="5" fillId="2" borderId="26" xfId="0" applyFont="1" applyFill="1" applyBorder="1"/>
    <xf numFmtId="0" fontId="6" fillId="2" borderId="0" xfId="0" applyFont="1" applyFill="1" applyAlignment="1">
      <alignment horizontal="center"/>
    </xf>
    <xf numFmtId="165" fontId="15" fillId="2" borderId="0" xfId="0" applyNumberFormat="1" applyFont="1" applyFill="1" applyAlignment="1">
      <alignment horizontal="right"/>
    </xf>
    <xf numFmtId="4" fontId="9" fillId="3" borderId="30" xfId="0" applyNumberFormat="1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6" fillId="2" borderId="28" xfId="0" applyFont="1" applyFill="1" applyBorder="1"/>
    <xf numFmtId="164" fontId="6" fillId="2" borderId="30" xfId="0" applyNumberFormat="1" applyFont="1" applyFill="1" applyBorder="1" applyAlignment="1">
      <alignment horizontal="right" vertical="center" wrapText="1"/>
    </xf>
    <xf numFmtId="164" fontId="6" fillId="2" borderId="31" xfId="0" applyNumberFormat="1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left" inden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2" borderId="22" xfId="1" applyNumberFormat="1" applyFont="1" applyFill="1" applyBorder="1" applyAlignment="1">
      <alignment horizontal="center" vertical="center" wrapText="1"/>
    </xf>
    <xf numFmtId="164" fontId="6" fillId="2" borderId="23" xfId="1" applyNumberFormat="1" applyFont="1" applyFill="1" applyBorder="1" applyAlignment="1">
      <alignment horizontal="center" vertical="center" wrapText="1"/>
    </xf>
    <xf numFmtId="0" fontId="6" fillId="2" borderId="19" xfId="0" applyFont="1" applyFill="1" applyBorder="1"/>
    <xf numFmtId="164" fontId="6" fillId="2" borderId="32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vertical="center"/>
    </xf>
    <xf numFmtId="164" fontId="9" fillId="3" borderId="20" xfId="0" applyNumberFormat="1" applyFont="1" applyFill="1" applyBorder="1" applyAlignment="1">
      <alignment horizontal="center" vertical="center" wrapText="1"/>
    </xf>
    <xf numFmtId="164" fontId="9" fillId="3" borderId="17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vertical="center" wrapText="1"/>
    </xf>
    <xf numFmtId="164" fontId="3" fillId="2" borderId="24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horizontal="left" indent="1"/>
    </xf>
    <xf numFmtId="0" fontId="2" fillId="3" borderId="24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164" fontId="3" fillId="2" borderId="33" xfId="0" applyNumberFormat="1" applyFont="1" applyFill="1" applyBorder="1" applyAlignment="1">
      <alignment horizontal="center" wrapText="1"/>
    </xf>
    <xf numFmtId="165" fontId="3" fillId="2" borderId="33" xfId="0" applyNumberFormat="1" applyFont="1" applyFill="1" applyBorder="1" applyAlignment="1">
      <alignment horizontal="right" wrapText="1"/>
    </xf>
    <xf numFmtId="164" fontId="2" fillId="3" borderId="20" xfId="0" applyNumberFormat="1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164" fontId="3" fillId="2" borderId="30" xfId="0" applyNumberFormat="1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164" fontId="3" fillId="2" borderId="22" xfId="0" applyNumberFormat="1" applyFont="1" applyFill="1" applyBorder="1" applyAlignment="1">
      <alignment horizontal="center" wrapText="1"/>
    </xf>
    <xf numFmtId="10" fontId="3" fillId="2" borderId="23" xfId="2" applyNumberFormat="1" applyFont="1" applyFill="1" applyBorder="1" applyAlignment="1">
      <alignment horizontal="center" wrapText="1"/>
    </xf>
    <xf numFmtId="164" fontId="3" fillId="2" borderId="32" xfId="0" applyNumberFormat="1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wrapText="1"/>
    </xf>
    <xf numFmtId="164" fontId="3" fillId="2" borderId="32" xfId="0" applyNumberFormat="1" applyFont="1" applyFill="1" applyBorder="1" applyAlignment="1">
      <alignment horizontal="center" wrapText="1"/>
    </xf>
    <xf numFmtId="10" fontId="3" fillId="2" borderId="18" xfId="2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164" fontId="20" fillId="2" borderId="0" xfId="0" applyNumberFormat="1" applyFont="1" applyFill="1"/>
    <xf numFmtId="164" fontId="16" fillId="2" borderId="0" xfId="0" applyNumberFormat="1" applyFont="1" applyFill="1" applyAlignment="1">
      <alignment wrapText="1"/>
    </xf>
    <xf numFmtId="0" fontId="2" fillId="3" borderId="25" xfId="0" applyFont="1" applyFill="1" applyBorder="1" applyAlignment="1">
      <alignment horizontal="center" wrapText="1"/>
    </xf>
    <xf numFmtId="166" fontId="3" fillId="2" borderId="30" xfId="0" applyNumberFormat="1" applyFont="1" applyFill="1" applyBorder="1" applyAlignment="1">
      <alignment wrapText="1"/>
    </xf>
    <xf numFmtId="0" fontId="3" fillId="2" borderId="30" xfId="0" applyFont="1" applyFill="1" applyBorder="1" applyAlignment="1">
      <alignment wrapText="1"/>
    </xf>
    <xf numFmtId="0" fontId="17" fillId="2" borderId="31" xfId="0" applyFont="1" applyFill="1" applyBorder="1" applyAlignment="1">
      <alignment wrapText="1"/>
    </xf>
    <xf numFmtId="164" fontId="3" fillId="2" borderId="22" xfId="0" applyNumberFormat="1" applyFont="1" applyFill="1" applyBorder="1" applyAlignment="1">
      <alignment wrapText="1"/>
    </xf>
    <xf numFmtId="164" fontId="17" fillId="2" borderId="23" xfId="0" applyNumberFormat="1" applyFont="1" applyFill="1" applyBorder="1" applyAlignment="1">
      <alignment wrapText="1"/>
    </xf>
    <xf numFmtId="164" fontId="3" fillId="2" borderId="10" xfId="0" applyNumberFormat="1" applyFont="1" applyFill="1" applyBorder="1" applyAlignment="1">
      <alignment wrapText="1"/>
    </xf>
    <xf numFmtId="164" fontId="17" fillId="2" borderId="5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left" wrapText="1" indent="3"/>
    </xf>
    <xf numFmtId="164" fontId="17" fillId="2" borderId="0" xfId="0" applyNumberFormat="1" applyFont="1" applyFill="1" applyAlignment="1">
      <alignment wrapText="1"/>
    </xf>
    <xf numFmtId="0" fontId="3" fillId="4" borderId="0" xfId="0" applyFont="1" applyFill="1" applyAlignment="1">
      <alignment horizontal="left" wrapText="1" indent="2"/>
    </xf>
    <xf numFmtId="164" fontId="3" fillId="4" borderId="10" xfId="0" applyNumberFormat="1" applyFont="1" applyFill="1" applyBorder="1" applyAlignment="1">
      <alignment wrapText="1"/>
    </xf>
    <xf numFmtId="164" fontId="3" fillId="4" borderId="5" xfId="0" applyNumberFormat="1" applyFont="1" applyFill="1" applyBorder="1" applyAlignment="1">
      <alignment wrapText="1"/>
    </xf>
    <xf numFmtId="164" fontId="3" fillId="3" borderId="35" xfId="0" applyNumberFormat="1" applyFont="1" applyFill="1" applyBorder="1" applyAlignment="1">
      <alignment vertical="center" wrapText="1"/>
    </xf>
    <xf numFmtId="164" fontId="17" fillId="3" borderId="35" xfId="0" applyNumberFormat="1" applyFont="1" applyFill="1" applyBorder="1" applyAlignment="1">
      <alignment vertical="center" wrapText="1"/>
    </xf>
    <xf numFmtId="164" fontId="3" fillId="3" borderId="15" xfId="0" applyNumberFormat="1" applyFont="1" applyFill="1" applyBorder="1" applyAlignment="1">
      <alignment vertical="center" wrapText="1"/>
    </xf>
    <xf numFmtId="164" fontId="17" fillId="3" borderId="15" xfId="0" applyNumberFormat="1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left" wrapText="1"/>
    </xf>
    <xf numFmtId="164" fontId="3" fillId="2" borderId="36" xfId="0" applyNumberFormat="1" applyFont="1" applyFill="1" applyBorder="1" applyAlignment="1">
      <alignment wrapText="1"/>
    </xf>
    <xf numFmtId="164" fontId="17" fillId="2" borderId="35" xfId="0" applyNumberFormat="1" applyFont="1" applyFill="1" applyBorder="1" applyAlignment="1">
      <alignment wrapText="1"/>
    </xf>
    <xf numFmtId="164" fontId="3" fillId="2" borderId="11" xfId="0" applyNumberFormat="1" applyFont="1" applyFill="1" applyBorder="1" applyAlignment="1">
      <alignment wrapText="1"/>
    </xf>
    <xf numFmtId="164" fontId="17" fillId="2" borderId="15" xfId="0" applyNumberFormat="1" applyFont="1" applyFill="1" applyBorder="1" applyAlignment="1">
      <alignment wrapText="1"/>
    </xf>
    <xf numFmtId="0" fontId="3" fillId="2" borderId="36" xfId="0" applyFont="1" applyFill="1" applyBorder="1" applyAlignment="1">
      <alignment wrapText="1"/>
    </xf>
    <xf numFmtId="0" fontId="17" fillId="2" borderId="35" xfId="0" applyFont="1" applyFill="1" applyBorder="1" applyAlignment="1">
      <alignment wrapText="1"/>
    </xf>
    <xf numFmtId="10" fontId="3" fillId="2" borderId="11" xfId="0" applyNumberFormat="1" applyFont="1" applyFill="1" applyBorder="1" applyAlignment="1">
      <alignment wrapText="1"/>
    </xf>
    <xf numFmtId="10" fontId="3" fillId="2" borderId="11" xfId="2" applyNumberFormat="1" applyFont="1" applyFill="1" applyBorder="1" applyAlignment="1">
      <alignment wrapText="1"/>
    </xf>
    <xf numFmtId="10" fontId="17" fillId="2" borderId="15" xfId="2" applyNumberFormat="1" applyFont="1" applyFill="1" applyBorder="1" applyAlignment="1">
      <alignment wrapText="1"/>
    </xf>
    <xf numFmtId="0" fontId="3" fillId="3" borderId="34" xfId="0" applyFont="1" applyFill="1" applyBorder="1" applyAlignment="1">
      <alignment horizontal="left" wrapText="1"/>
    </xf>
    <xf numFmtId="10" fontId="3" fillId="3" borderId="36" xfId="0" applyNumberFormat="1" applyFont="1" applyFill="1" applyBorder="1" applyAlignment="1">
      <alignment wrapText="1"/>
    </xf>
    <xf numFmtId="0" fontId="3" fillId="3" borderId="36" xfId="0" applyFont="1" applyFill="1" applyBorder="1" applyAlignment="1">
      <alignment wrapText="1"/>
    </xf>
    <xf numFmtId="0" fontId="17" fillId="3" borderId="35" xfId="0" applyFont="1" applyFill="1" applyBorder="1" applyAlignment="1">
      <alignment wrapText="1"/>
    </xf>
    <xf numFmtId="10" fontId="3" fillId="3" borderId="11" xfId="0" applyNumberFormat="1" applyFont="1" applyFill="1" applyBorder="1" applyAlignment="1">
      <alignment wrapText="1"/>
    </xf>
    <xf numFmtId="10" fontId="3" fillId="3" borderId="11" xfId="2" applyNumberFormat="1" applyFont="1" applyFill="1" applyBorder="1" applyAlignment="1">
      <alignment wrapText="1"/>
    </xf>
    <xf numFmtId="10" fontId="17" fillId="3" borderId="15" xfId="0" applyNumberFormat="1" applyFont="1" applyFill="1" applyBorder="1" applyAlignment="1">
      <alignment wrapText="1"/>
    </xf>
    <xf numFmtId="0" fontId="2" fillId="3" borderId="37" xfId="0" applyFont="1" applyFill="1" applyBorder="1" applyAlignment="1">
      <alignment horizontal="center" vertical="center" wrapText="1"/>
    </xf>
    <xf numFmtId="164" fontId="2" fillId="3" borderId="38" xfId="0" applyNumberFormat="1" applyFont="1" applyFill="1" applyBorder="1" applyAlignment="1">
      <alignment vertical="center" wrapText="1"/>
    </xf>
    <xf numFmtId="164" fontId="18" fillId="3" borderId="38" xfId="0" applyNumberFormat="1" applyFont="1" applyFill="1" applyBorder="1" applyAlignment="1">
      <alignment vertical="center" wrapText="1"/>
    </xf>
    <xf numFmtId="164" fontId="17" fillId="4" borderId="5" xfId="0" applyNumberFormat="1" applyFont="1" applyFill="1" applyBorder="1" applyAlignment="1">
      <alignment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justify" vertical="top" wrapText="1"/>
    </xf>
    <xf numFmtId="0" fontId="7" fillId="5" borderId="1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9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29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4" fontId="2" fillId="3" borderId="30" xfId="0" applyNumberFormat="1" applyFont="1" applyFill="1" applyBorder="1" applyAlignment="1">
      <alignment horizontal="center" vertical="center" wrapText="1"/>
    </xf>
    <xf numFmtId="164" fontId="2" fillId="3" borderId="3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2" fillId="3" borderId="17" xfId="0" applyFont="1" applyFill="1" applyBorder="1" applyAlignment="1">
      <alignment horizont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10" fontId="3" fillId="2" borderId="20" xfId="2" applyNumberFormat="1" applyFont="1" applyFill="1" applyBorder="1" applyAlignment="1">
      <alignment horizontal="center" vertical="center" wrapText="1"/>
    </xf>
    <xf numFmtId="10" fontId="3" fillId="2" borderId="17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justify" wrapText="1"/>
    </xf>
    <xf numFmtId="0" fontId="15" fillId="2" borderId="0" xfId="0" applyFont="1" applyFill="1" applyAlignment="1">
      <alignment horizontal="left" vertical="top" wrapText="1" indent="1"/>
    </xf>
    <xf numFmtId="43" fontId="9" fillId="3" borderId="20" xfId="1" applyFont="1" applyFill="1" applyBorder="1" applyAlignment="1">
      <alignment horizontal="center" vertical="center"/>
    </xf>
    <xf numFmtId="43" fontId="2" fillId="3" borderId="20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 wrapText="1"/>
    </xf>
    <xf numFmtId="164" fontId="2" fillId="3" borderId="17" xfId="0" applyNumberFormat="1" applyFont="1" applyFill="1" applyBorder="1" applyAlignment="1">
      <alignment horizontal="center" wrapText="1"/>
    </xf>
    <xf numFmtId="164" fontId="2" fillId="3" borderId="27" xfId="0" applyNumberFormat="1" applyFont="1" applyFill="1" applyBorder="1" applyAlignment="1">
      <alignment horizont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2964-FE71-435A-B853-D672033D4654}">
  <dimension ref="A1:P63"/>
  <sheetViews>
    <sheetView zoomScaleNormal="100" workbookViewId="0">
      <selection activeCell="A46" sqref="A46:O46"/>
    </sheetView>
  </sheetViews>
  <sheetFormatPr defaultRowHeight="15" x14ac:dyDescent="0.25"/>
  <cols>
    <col min="1" max="1" width="71.28515625" style="2" customWidth="1"/>
    <col min="2" max="13" width="14.28515625" style="2" customWidth="1"/>
    <col min="14" max="14" width="16" style="2" customWidth="1"/>
    <col min="15" max="15" width="15.42578125" style="2" customWidth="1"/>
    <col min="16" max="16" width="14.28515625" style="2" customWidth="1"/>
    <col min="17" max="16384" width="9.140625" style="2"/>
  </cols>
  <sheetData>
    <row r="1" spans="1:16" x14ac:dyDescent="0.25">
      <c r="A1" s="248" t="s">
        <v>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</row>
    <row r="2" spans="1:16" x14ac:dyDescent="0.25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</row>
    <row r="3" spans="1:16" x14ac:dyDescent="0.25">
      <c r="A3" s="248" t="s">
        <v>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x14ac:dyDescent="0.25">
      <c r="A4" s="249" t="s">
        <v>3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</row>
    <row r="5" spans="1:16" x14ac:dyDescent="0.25">
      <c r="A5" s="249" t="s">
        <v>213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</row>
    <row r="6" spans="1:16" ht="22.5" customHeight="1" x14ac:dyDescent="0.25">
      <c r="A6" s="247" t="s">
        <v>219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</row>
    <row r="7" spans="1:16" ht="12" customHeight="1" x14ac:dyDescent="0.25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1:16" x14ac:dyDescent="0.25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P8" s="5">
        <v>1</v>
      </c>
    </row>
    <row r="9" spans="1:16" x14ac:dyDescent="0.25">
      <c r="A9" s="6"/>
      <c r="B9" s="240" t="s">
        <v>5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</row>
    <row r="10" spans="1:16" ht="12.75" customHeight="1" x14ac:dyDescent="0.25">
      <c r="A10" s="7" t="s">
        <v>6</v>
      </c>
      <c r="B10" s="242" t="s">
        <v>7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</row>
    <row r="11" spans="1:16" ht="38.25" customHeight="1" x14ac:dyDescent="0.25">
      <c r="A11" s="8"/>
      <c r="B11" s="9">
        <v>43952</v>
      </c>
      <c r="C11" s="9">
        <v>43983</v>
      </c>
      <c r="D11" s="9">
        <v>44013</v>
      </c>
      <c r="E11" s="9">
        <v>44044</v>
      </c>
      <c r="F11" s="9">
        <v>44075</v>
      </c>
      <c r="G11" s="9">
        <v>44105</v>
      </c>
      <c r="H11" s="9">
        <v>44136</v>
      </c>
      <c r="I11" s="9">
        <v>44166</v>
      </c>
      <c r="J11" s="9">
        <v>44197</v>
      </c>
      <c r="K11" s="9">
        <v>44228</v>
      </c>
      <c r="L11" s="9">
        <v>44256</v>
      </c>
      <c r="M11" s="9">
        <v>44287</v>
      </c>
      <c r="N11" s="10" t="s">
        <v>8</v>
      </c>
      <c r="O11" s="11" t="s">
        <v>9</v>
      </c>
      <c r="P11" s="12" t="s">
        <v>10</v>
      </c>
    </row>
    <row r="12" spans="1:16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16"/>
      <c r="P12" s="17"/>
    </row>
    <row r="13" spans="1:16" x14ac:dyDescent="0.25">
      <c r="A13" s="18" t="s">
        <v>11</v>
      </c>
      <c r="B13" s="19">
        <v>338210658.96999985</v>
      </c>
      <c r="C13" s="19">
        <v>338116581.26999992</v>
      </c>
      <c r="D13" s="19">
        <v>322743209.91000003</v>
      </c>
      <c r="E13" s="19">
        <v>336145135.15000004</v>
      </c>
      <c r="F13" s="19">
        <v>302135519.46999991</v>
      </c>
      <c r="G13" s="19">
        <v>355799868.39000005</v>
      </c>
      <c r="H13" s="19">
        <v>638834108.08999979</v>
      </c>
      <c r="I13" s="19">
        <v>407049479.25999993</v>
      </c>
      <c r="J13" s="19">
        <v>366877207.73000014</v>
      </c>
      <c r="K13" s="19">
        <v>352159620.37000018</v>
      </c>
      <c r="L13" s="19">
        <v>370073822.92999995</v>
      </c>
      <c r="M13" s="19">
        <v>493914056.0200001</v>
      </c>
      <c r="N13" s="20">
        <v>4622059267.5599995</v>
      </c>
      <c r="O13" s="19">
        <v>4.6566128730773926E-10</v>
      </c>
      <c r="P13" s="21">
        <v>4622059267.5599995</v>
      </c>
    </row>
    <row r="14" spans="1:16" x14ac:dyDescent="0.25">
      <c r="A14" s="18" t="s">
        <v>12</v>
      </c>
      <c r="B14" s="22">
        <v>213838582.80999988</v>
      </c>
      <c r="C14" s="22">
        <v>214441101.07999989</v>
      </c>
      <c r="D14" s="22">
        <v>190001876.59</v>
      </c>
      <c r="E14" s="22">
        <v>180153051.34</v>
      </c>
      <c r="F14" s="22">
        <v>194779318.98999989</v>
      </c>
      <c r="G14" s="22">
        <v>223276192.60000008</v>
      </c>
      <c r="H14" s="22">
        <v>456796520.71999985</v>
      </c>
      <c r="I14" s="22">
        <v>263922457.5999999</v>
      </c>
      <c r="J14" s="22">
        <v>221318905.3300001</v>
      </c>
      <c r="K14" s="22">
        <v>216076499.56000018</v>
      </c>
      <c r="L14" s="22">
        <v>217734044.98999998</v>
      </c>
      <c r="M14" s="22">
        <v>293699087.41000009</v>
      </c>
      <c r="N14" s="22">
        <v>2886037639.02</v>
      </c>
      <c r="O14" s="22">
        <v>4.6566128730773926E-10</v>
      </c>
      <c r="P14" s="21">
        <v>2886037639.02</v>
      </c>
    </row>
    <row r="15" spans="1:16" x14ac:dyDescent="0.25">
      <c r="A15" s="23" t="s">
        <v>13</v>
      </c>
      <c r="B15" s="22">
        <v>166867587.39999989</v>
      </c>
      <c r="C15" s="22">
        <v>171303901.5399999</v>
      </c>
      <c r="D15" s="22">
        <v>172909828.06</v>
      </c>
      <c r="E15" s="22">
        <v>170174298.84999999</v>
      </c>
      <c r="F15" s="22">
        <v>171702773.52999988</v>
      </c>
      <c r="G15" s="22">
        <v>171881285.87000009</v>
      </c>
      <c r="H15" s="22">
        <v>262636439.29999989</v>
      </c>
      <c r="I15" s="22">
        <v>210780906.60999992</v>
      </c>
      <c r="J15" s="22">
        <v>176822716.1400001</v>
      </c>
      <c r="K15" s="22">
        <v>172001581.93000019</v>
      </c>
      <c r="L15" s="22">
        <v>169551886.32999998</v>
      </c>
      <c r="M15" s="22">
        <v>250225358.00000006</v>
      </c>
      <c r="N15" s="24">
        <v>2266858563.5599999</v>
      </c>
      <c r="O15" s="25">
        <v>0</v>
      </c>
      <c r="P15" s="21">
        <v>2266858563.5599999</v>
      </c>
    </row>
    <row r="16" spans="1:16" x14ac:dyDescent="0.25">
      <c r="A16" s="23" t="s">
        <v>14</v>
      </c>
      <c r="B16" s="22">
        <v>46450216.619999997</v>
      </c>
      <c r="C16" s="22">
        <v>42736185.379999995</v>
      </c>
      <c r="D16" s="22">
        <v>16787288.260000002</v>
      </c>
      <c r="E16" s="22">
        <v>9454884.0600000024</v>
      </c>
      <c r="F16" s="22">
        <v>22513842.379999999</v>
      </c>
      <c r="G16" s="22">
        <v>50871834.230000004</v>
      </c>
      <c r="H16" s="22">
        <v>193691460.73999992</v>
      </c>
      <c r="I16" s="22">
        <v>52656524.289999992</v>
      </c>
      <c r="J16" s="22">
        <v>44496189.189999998</v>
      </c>
      <c r="K16" s="22">
        <v>44074917.63000001</v>
      </c>
      <c r="L16" s="22">
        <v>48182158.660000004</v>
      </c>
      <c r="M16" s="22">
        <v>43473729.410000004</v>
      </c>
      <c r="N16" s="24">
        <v>615389230.8499999</v>
      </c>
      <c r="O16" s="25">
        <v>0</v>
      </c>
      <c r="P16" s="21">
        <v>615389230.8499999</v>
      </c>
    </row>
    <row r="17" spans="1:16" x14ac:dyDescent="0.25">
      <c r="A17" s="23" t="s">
        <v>15</v>
      </c>
      <c r="B17" s="22">
        <v>520778.79</v>
      </c>
      <c r="C17" s="22">
        <v>401014.16</v>
      </c>
      <c r="D17" s="22">
        <v>304760.27</v>
      </c>
      <c r="E17" s="22">
        <v>523868.43</v>
      </c>
      <c r="F17" s="22">
        <v>562703.08000000007</v>
      </c>
      <c r="G17" s="22">
        <v>523072.49999999994</v>
      </c>
      <c r="H17" s="22">
        <v>468620.68</v>
      </c>
      <c r="I17" s="22">
        <v>485026.7</v>
      </c>
      <c r="J17" s="22">
        <v>0</v>
      </c>
      <c r="K17" s="22">
        <v>0</v>
      </c>
      <c r="L17" s="22">
        <v>0</v>
      </c>
      <c r="M17" s="22">
        <v>0</v>
      </c>
      <c r="N17" s="24">
        <v>3789844.6100000003</v>
      </c>
      <c r="O17" s="25">
        <v>4.6566128730773926E-10</v>
      </c>
      <c r="P17" s="21">
        <v>3789844.6100000008</v>
      </c>
    </row>
    <row r="18" spans="1:16" x14ac:dyDescent="0.25">
      <c r="A18" s="18" t="s">
        <v>16</v>
      </c>
      <c r="B18" s="22">
        <v>99941602.349999994</v>
      </c>
      <c r="C18" s="22">
        <v>100120702.13999999</v>
      </c>
      <c r="D18" s="22">
        <v>100533966.25999999</v>
      </c>
      <c r="E18" s="22">
        <v>100486574.65000001</v>
      </c>
      <c r="F18" s="22">
        <v>101869153.26000001</v>
      </c>
      <c r="G18" s="22">
        <v>102321774.50999999</v>
      </c>
      <c r="H18" s="22">
        <v>154372626.31999996</v>
      </c>
      <c r="I18" s="22">
        <v>113012677.30999999</v>
      </c>
      <c r="J18" s="22">
        <v>107187523.03000002</v>
      </c>
      <c r="K18" s="22">
        <v>108212731.33</v>
      </c>
      <c r="L18" s="22">
        <v>108722010.92</v>
      </c>
      <c r="M18" s="22">
        <v>161898136.72999999</v>
      </c>
      <c r="N18" s="22">
        <v>1358679478.8099997</v>
      </c>
      <c r="O18" s="25">
        <v>0</v>
      </c>
      <c r="P18" s="21">
        <v>1358679478.8099997</v>
      </c>
    </row>
    <row r="19" spans="1:16" x14ac:dyDescent="0.25">
      <c r="A19" s="23" t="s">
        <v>17</v>
      </c>
      <c r="B19" s="22">
        <v>90955924.719999999</v>
      </c>
      <c r="C19" s="22">
        <v>91068887.019999996</v>
      </c>
      <c r="D19" s="22">
        <v>91356197.75999999</v>
      </c>
      <c r="E19" s="22">
        <v>91273420.760000005</v>
      </c>
      <c r="F19" s="22">
        <v>91748493.340000004</v>
      </c>
      <c r="G19" s="22">
        <v>92698570.129999995</v>
      </c>
      <c r="H19" s="22">
        <v>140290962.07999998</v>
      </c>
      <c r="I19" s="22">
        <v>102664797.42999999</v>
      </c>
      <c r="J19" s="22">
        <v>97363826.470000014</v>
      </c>
      <c r="K19" s="22">
        <v>97901595.269999996</v>
      </c>
      <c r="L19" s="22">
        <v>98523787.219999999</v>
      </c>
      <c r="M19" s="22">
        <v>146953608.91999999</v>
      </c>
      <c r="N19" s="24">
        <v>1232800071.1199999</v>
      </c>
      <c r="O19" s="25">
        <v>0</v>
      </c>
      <c r="P19" s="21">
        <v>1232800071.1199999</v>
      </c>
    </row>
    <row r="20" spans="1:16" x14ac:dyDescent="0.25">
      <c r="A20" s="23" t="s">
        <v>18</v>
      </c>
      <c r="B20" s="22">
        <v>8983927.3100000005</v>
      </c>
      <c r="C20" s="22">
        <v>9050064.8000000007</v>
      </c>
      <c r="D20" s="22">
        <v>9175969.5600000005</v>
      </c>
      <c r="E20" s="22">
        <v>9211354.9500000011</v>
      </c>
      <c r="F20" s="22">
        <v>9357743.6600000001</v>
      </c>
      <c r="G20" s="22">
        <v>9621356.8200000003</v>
      </c>
      <c r="H20" s="22">
        <v>14079913.92</v>
      </c>
      <c r="I20" s="22">
        <v>10346178.18</v>
      </c>
      <c r="J20" s="22">
        <v>9823696.5600000005</v>
      </c>
      <c r="K20" s="22">
        <v>10311136.060000001</v>
      </c>
      <c r="L20" s="22">
        <v>10198223.699999999</v>
      </c>
      <c r="M20" s="22">
        <v>14944527.809999999</v>
      </c>
      <c r="N20" s="24">
        <v>125104093.33</v>
      </c>
      <c r="O20" s="25">
        <v>0</v>
      </c>
      <c r="P20" s="21">
        <v>125104093.33</v>
      </c>
    </row>
    <row r="21" spans="1:16" x14ac:dyDescent="0.25">
      <c r="A21" s="23" t="s">
        <v>19</v>
      </c>
      <c r="B21" s="22">
        <v>1750.32</v>
      </c>
      <c r="C21" s="22">
        <v>1750.32</v>
      </c>
      <c r="D21" s="22">
        <v>1798.94</v>
      </c>
      <c r="E21" s="22">
        <v>1798.94</v>
      </c>
      <c r="F21" s="22">
        <v>762916.25999999989</v>
      </c>
      <c r="G21" s="22">
        <v>1847.56</v>
      </c>
      <c r="H21" s="22">
        <v>1750.32</v>
      </c>
      <c r="I21" s="22">
        <v>1701.7</v>
      </c>
      <c r="J21" s="22">
        <v>0</v>
      </c>
      <c r="K21" s="22">
        <v>0</v>
      </c>
      <c r="L21" s="22">
        <v>0</v>
      </c>
      <c r="M21" s="22">
        <v>0</v>
      </c>
      <c r="N21" s="24">
        <v>775314.35999999987</v>
      </c>
      <c r="O21" s="25">
        <v>1.1641532182693481E-10</v>
      </c>
      <c r="P21" s="21">
        <v>775314.36</v>
      </c>
    </row>
    <row r="22" spans="1:16" x14ac:dyDescent="0.25">
      <c r="A22" s="18" t="s">
        <v>20</v>
      </c>
      <c r="B22" s="22">
        <v>24430473.809999999</v>
      </c>
      <c r="C22" s="22">
        <v>23554778.049999997</v>
      </c>
      <c r="D22" s="22">
        <v>32207367.059999999</v>
      </c>
      <c r="E22" s="22">
        <v>55505509.160000004</v>
      </c>
      <c r="F22" s="22">
        <v>5487047.2199999997</v>
      </c>
      <c r="G22" s="22">
        <v>30201901.279999997</v>
      </c>
      <c r="H22" s="22">
        <v>27664961.049999997</v>
      </c>
      <c r="I22" s="22">
        <v>30114344.350000005</v>
      </c>
      <c r="J22" s="22">
        <v>38370779.369999997</v>
      </c>
      <c r="K22" s="22">
        <v>27870389.480000004</v>
      </c>
      <c r="L22" s="22">
        <v>43617767.019999996</v>
      </c>
      <c r="M22" s="22">
        <v>38316831.880000003</v>
      </c>
      <c r="N22" s="24">
        <v>377342149.72999996</v>
      </c>
      <c r="O22" s="25">
        <v>0</v>
      </c>
      <c r="P22" s="21">
        <v>377342149.72999996</v>
      </c>
    </row>
    <row r="23" spans="1:16" x14ac:dyDescent="0.25">
      <c r="A23" s="18" t="s">
        <v>21</v>
      </c>
      <c r="B23" s="19">
        <v>112233965.718125</v>
      </c>
      <c r="C23" s="19">
        <v>112359411.01749998</v>
      </c>
      <c r="D23" s="19">
        <v>115478313.03937498</v>
      </c>
      <c r="E23" s="19">
        <v>113884437.77312502</v>
      </c>
      <c r="F23" s="19">
        <v>115348449.825625</v>
      </c>
      <c r="G23" s="19">
        <v>115838804.595</v>
      </c>
      <c r="H23" s="19">
        <v>189162509.09499997</v>
      </c>
      <c r="I23" s="19">
        <v>129010928.24625</v>
      </c>
      <c r="J23" s="19">
        <v>118940100.63250002</v>
      </c>
      <c r="K23" s="19">
        <v>119903797.22499999</v>
      </c>
      <c r="L23" s="19">
        <v>120340673.29625</v>
      </c>
      <c r="M23" s="19">
        <v>173614482.19</v>
      </c>
      <c r="N23" s="24">
        <v>1536115872.6537499</v>
      </c>
      <c r="O23" s="25">
        <v>0</v>
      </c>
      <c r="P23" s="21">
        <v>1536115872.6537499</v>
      </c>
    </row>
    <row r="24" spans="1:16" x14ac:dyDescent="0.25">
      <c r="A24" s="26" t="s">
        <v>22</v>
      </c>
      <c r="B24" s="22">
        <v>4492.0599999999995</v>
      </c>
      <c r="C24" s="22">
        <v>3009.6</v>
      </c>
      <c r="D24" s="22">
        <v>905.91</v>
      </c>
      <c r="E24" s="22">
        <v>1927.01</v>
      </c>
      <c r="F24" s="22">
        <v>0</v>
      </c>
      <c r="G24" s="22">
        <v>0</v>
      </c>
      <c r="H24" s="22">
        <v>0</v>
      </c>
      <c r="I24" s="22">
        <v>3043.79</v>
      </c>
      <c r="J24" s="22">
        <v>0</v>
      </c>
      <c r="K24" s="22">
        <v>0</v>
      </c>
      <c r="L24" s="22">
        <v>0</v>
      </c>
      <c r="M24" s="22">
        <v>577.19000000000005</v>
      </c>
      <c r="N24" s="24">
        <v>13955.56</v>
      </c>
      <c r="O24" s="25">
        <v>0</v>
      </c>
      <c r="P24" s="21">
        <v>13955.56</v>
      </c>
    </row>
    <row r="25" spans="1:16" x14ac:dyDescent="0.25">
      <c r="A25" s="26" t="s">
        <v>23</v>
      </c>
      <c r="B25" s="22">
        <v>0</v>
      </c>
      <c r="C25" s="22">
        <v>0</v>
      </c>
      <c r="D25" s="22">
        <v>0</v>
      </c>
      <c r="E25" s="22">
        <v>0</v>
      </c>
      <c r="F25" s="22">
        <v>761117.32</v>
      </c>
      <c r="G25" s="22">
        <v>0</v>
      </c>
      <c r="H25" s="22">
        <v>10969675.479999999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4">
        <v>11730792.799999999</v>
      </c>
      <c r="O25" s="25">
        <v>0</v>
      </c>
      <c r="P25" s="21">
        <v>11730792.799999999</v>
      </c>
    </row>
    <row r="26" spans="1:16" x14ac:dyDescent="0.25">
      <c r="A26" s="26" t="s">
        <v>24</v>
      </c>
      <c r="B26" s="22">
        <v>0</v>
      </c>
      <c r="C26" s="22">
        <v>0</v>
      </c>
      <c r="D26" s="22">
        <v>0</v>
      </c>
      <c r="E26" s="22">
        <v>0</v>
      </c>
      <c r="F26" s="22">
        <v>754.19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4">
        <v>754.19</v>
      </c>
      <c r="O26" s="25">
        <v>0</v>
      </c>
      <c r="P26" s="21">
        <v>754.19</v>
      </c>
    </row>
    <row r="27" spans="1:16" x14ac:dyDescent="0.25">
      <c r="A27" s="27" t="s">
        <v>25</v>
      </c>
      <c r="B27" s="22">
        <v>100462381.14</v>
      </c>
      <c r="C27" s="22">
        <v>100521716.3</v>
      </c>
      <c r="D27" s="22">
        <v>100838726.52999999</v>
      </c>
      <c r="E27" s="22">
        <v>101010443.08000001</v>
      </c>
      <c r="F27" s="22">
        <v>101670739.02</v>
      </c>
      <c r="G27" s="22">
        <v>102844847.00999999</v>
      </c>
      <c r="H27" s="22">
        <v>154841246.99999997</v>
      </c>
      <c r="I27" s="22">
        <v>113497704.00999999</v>
      </c>
      <c r="J27" s="22">
        <v>107187523.03000002</v>
      </c>
      <c r="K27" s="22">
        <v>108212731.33</v>
      </c>
      <c r="L27" s="22">
        <v>108722010.92</v>
      </c>
      <c r="M27" s="22">
        <v>161898136.72999999</v>
      </c>
      <c r="N27" s="24">
        <v>1361708206.0999999</v>
      </c>
      <c r="O27" s="25">
        <v>0</v>
      </c>
      <c r="P27" s="21">
        <v>1361708206.0999999</v>
      </c>
    </row>
    <row r="28" spans="1:16" x14ac:dyDescent="0.25">
      <c r="A28" s="27" t="s">
        <v>26</v>
      </c>
      <c r="B28" s="22">
        <v>11767092.518125001</v>
      </c>
      <c r="C28" s="22">
        <v>11834685.1175</v>
      </c>
      <c r="D28" s="22">
        <v>14638680.599375</v>
      </c>
      <c r="E28" s="22">
        <v>12872067.683125</v>
      </c>
      <c r="F28" s="22">
        <v>12915839.295624999</v>
      </c>
      <c r="G28" s="22">
        <v>12993957.585000001</v>
      </c>
      <c r="H28" s="22">
        <v>23351586.615000002</v>
      </c>
      <c r="I28" s="22">
        <v>15510180.446249999</v>
      </c>
      <c r="J28" s="22">
        <v>11752577.602500001</v>
      </c>
      <c r="K28" s="22">
        <v>11691065.895000001</v>
      </c>
      <c r="L28" s="22">
        <v>11618662.376250001</v>
      </c>
      <c r="M28" s="22">
        <v>11715768.27</v>
      </c>
      <c r="N28" s="24">
        <v>162662164.00375003</v>
      </c>
      <c r="O28" s="25">
        <v>0</v>
      </c>
      <c r="P28" s="28">
        <v>162662164.00375003</v>
      </c>
    </row>
    <row r="29" spans="1:16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1"/>
      <c r="P29" s="32"/>
    </row>
    <row r="30" spans="1:16" s="36" customFormat="1" ht="15.75" customHeight="1" x14ac:dyDescent="0.2">
      <c r="A30" s="33" t="s">
        <v>27</v>
      </c>
      <c r="B30" s="34">
        <f t="shared" ref="B30:M30" si="0">B13-B23</f>
        <v>225976693.25187486</v>
      </c>
      <c r="C30" s="34">
        <f t="shared" si="0"/>
        <v>225757170.25249994</v>
      </c>
      <c r="D30" s="34">
        <f t="shared" si="0"/>
        <v>207264896.87062505</v>
      </c>
      <c r="E30" s="34">
        <f t="shared" si="0"/>
        <v>222260697.37687501</v>
      </c>
      <c r="F30" s="34">
        <f t="shared" si="0"/>
        <v>186787069.64437491</v>
      </c>
      <c r="G30" s="34">
        <f t="shared" si="0"/>
        <v>239961063.79500005</v>
      </c>
      <c r="H30" s="34">
        <f t="shared" si="0"/>
        <v>449671598.99499983</v>
      </c>
      <c r="I30" s="34">
        <f t="shared" si="0"/>
        <v>278038551.01374996</v>
      </c>
      <c r="J30" s="34">
        <f t="shared" si="0"/>
        <v>247937107.09750012</v>
      </c>
      <c r="K30" s="34">
        <f t="shared" si="0"/>
        <v>232255823.14500019</v>
      </c>
      <c r="L30" s="34">
        <f t="shared" si="0"/>
        <v>249733149.63374996</v>
      </c>
      <c r="M30" s="34">
        <f t="shared" si="0"/>
        <v>320299573.8300001</v>
      </c>
      <c r="N30" s="35">
        <f>N13-N23</f>
        <v>3085943394.9062495</v>
      </c>
      <c r="O30" s="35">
        <f>O13-O23</f>
        <v>4.6566128730773926E-10</v>
      </c>
      <c r="P30" s="35">
        <f t="shared" ref="P30" si="1">N30+O30</f>
        <v>3085943394.9062495</v>
      </c>
    </row>
    <row r="31" spans="1:16" ht="15.75" hidden="1" customHeight="1" x14ac:dyDescent="0.25">
      <c r="A31" s="37" t="s">
        <v>28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38"/>
      <c r="P31" s="39">
        <f>N30+O30</f>
        <v>3085943394.9062495</v>
      </c>
    </row>
    <row r="33" spans="1:16" x14ac:dyDescent="0.25">
      <c r="A33" s="40" t="s">
        <v>29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244" t="s">
        <v>30</v>
      </c>
      <c r="N33" s="245"/>
      <c r="O33" s="244" t="s">
        <v>31</v>
      </c>
      <c r="P33" s="246"/>
    </row>
    <row r="34" spans="1:16" x14ac:dyDescent="0.25">
      <c r="A34" s="41" t="s">
        <v>32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2"/>
      <c r="N34" s="43">
        <v>7947852135.2900028</v>
      </c>
      <c r="O34" s="44"/>
      <c r="P34" s="44"/>
    </row>
    <row r="35" spans="1:16" x14ac:dyDescent="0.25">
      <c r="A35" s="45" t="s">
        <v>33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8">
        <v>16074015</v>
      </c>
      <c r="O35" s="21"/>
      <c r="P35" s="21"/>
    </row>
    <row r="36" spans="1:16" ht="13.5" customHeight="1" x14ac:dyDescent="0.25">
      <c r="A36" s="45" t="s">
        <v>34</v>
      </c>
      <c r="B36" s="49"/>
      <c r="C36" s="49"/>
      <c r="D36" s="49"/>
      <c r="E36" s="49"/>
      <c r="F36" s="49"/>
      <c r="G36" s="49"/>
      <c r="H36" s="49"/>
      <c r="I36" s="50"/>
      <c r="J36" s="50"/>
      <c r="K36" s="50"/>
      <c r="L36" s="50"/>
      <c r="M36" s="51"/>
      <c r="N36" s="52">
        <v>412741736.25999999</v>
      </c>
      <c r="O36" s="50"/>
      <c r="P36" s="50"/>
    </row>
    <row r="37" spans="1:16" ht="13.5" customHeight="1" x14ac:dyDescent="0.25">
      <c r="A37" s="53" t="s">
        <v>35</v>
      </c>
      <c r="B37" s="54"/>
      <c r="C37" s="54"/>
      <c r="D37" s="54"/>
      <c r="E37" s="54"/>
      <c r="F37" s="54"/>
      <c r="G37" s="54"/>
      <c r="H37" s="54"/>
      <c r="I37" s="55"/>
      <c r="J37" s="55"/>
      <c r="K37" s="55"/>
      <c r="L37" s="55"/>
      <c r="M37" s="56"/>
      <c r="N37" s="57">
        <v>9624160</v>
      </c>
      <c r="O37" s="55"/>
      <c r="P37" s="55"/>
    </row>
    <row r="38" spans="1:16" x14ac:dyDescent="0.25">
      <c r="A38" s="58" t="s">
        <v>36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9"/>
      <c r="N38" s="60">
        <v>7509412224.0300026</v>
      </c>
      <c r="O38" s="58"/>
      <c r="P38" s="61"/>
    </row>
    <row r="39" spans="1:16" x14ac:dyDescent="0.25">
      <c r="A39" s="37" t="s">
        <v>37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62"/>
      <c r="N39" s="63">
        <v>3085943394.9062495</v>
      </c>
      <c r="O39" s="64"/>
      <c r="P39" s="64">
        <v>0.41094340047431122</v>
      </c>
    </row>
    <row r="40" spans="1:16" x14ac:dyDescent="0.25">
      <c r="A40" s="65" t="s">
        <v>38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60">
        <v>4055082600.9762015</v>
      </c>
      <c r="O40" s="67"/>
      <c r="P40" s="68">
        <v>0.54</v>
      </c>
    </row>
    <row r="41" spans="1:16" x14ac:dyDescent="0.25">
      <c r="A41" s="65" t="s">
        <v>39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  <c r="N41" s="60">
        <v>3852328470.9273915</v>
      </c>
      <c r="O41" s="67"/>
      <c r="P41" s="68">
        <v>0.51300000000000001</v>
      </c>
    </row>
    <row r="42" spans="1:16" x14ac:dyDescent="0.25">
      <c r="A42" s="69" t="s">
        <v>40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71">
        <v>3754706112.0150013</v>
      </c>
      <c r="O42" s="72"/>
      <c r="P42" s="68">
        <v>0.5</v>
      </c>
    </row>
    <row r="43" spans="1:16" x14ac:dyDescent="0.25">
      <c r="A43" s="65" t="s">
        <v>41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60">
        <v>3649574340.878581</v>
      </c>
      <c r="O43" s="67"/>
      <c r="P43" s="68">
        <v>0.48599999999999999</v>
      </c>
    </row>
    <row r="44" spans="1:16" ht="12.75" customHeight="1" x14ac:dyDescent="0.25">
      <c r="A44" s="73" t="s">
        <v>147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  <c r="O44" s="74"/>
      <c r="P44" s="75"/>
    </row>
    <row r="45" spans="1:16" x14ac:dyDescent="0.25">
      <c r="A45" s="73" t="s">
        <v>42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4"/>
      <c r="O45" s="74"/>
      <c r="P45" s="76"/>
    </row>
    <row r="46" spans="1:16" x14ac:dyDescent="0.25">
      <c r="A46" s="235" t="s">
        <v>43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76"/>
    </row>
    <row r="47" spans="1:16" x14ac:dyDescent="0.25">
      <c r="A47" s="236" t="s">
        <v>214</v>
      </c>
      <c r="B47" s="236">
        <v>0</v>
      </c>
      <c r="C47" s="236">
        <v>0</v>
      </c>
      <c r="D47" s="236">
        <v>0</v>
      </c>
      <c r="E47" s="236">
        <v>0</v>
      </c>
      <c r="F47" s="236">
        <v>0</v>
      </c>
      <c r="G47" s="236">
        <v>0</v>
      </c>
      <c r="H47" s="236">
        <v>0</v>
      </c>
      <c r="I47" s="236">
        <v>0</v>
      </c>
      <c r="J47" s="236">
        <v>0</v>
      </c>
      <c r="K47" s="236">
        <v>0</v>
      </c>
      <c r="L47" s="236">
        <v>0</v>
      </c>
      <c r="M47" s="236">
        <v>0</v>
      </c>
      <c r="N47" s="236">
        <v>0</v>
      </c>
      <c r="O47" s="236">
        <v>0</v>
      </c>
      <c r="P47" s="236">
        <v>0</v>
      </c>
    </row>
    <row r="48" spans="1:16" ht="21.75" customHeight="1" x14ac:dyDescent="0.25">
      <c r="A48" s="236" t="s">
        <v>44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</row>
    <row r="49" spans="1:16" ht="54.75" hidden="1" customHeight="1" x14ac:dyDescent="0.2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1:16" ht="12.75" hidden="1" customHeight="1" x14ac:dyDescent="0.25">
      <c r="A50" s="237" t="s">
        <v>45</v>
      </c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</row>
    <row r="51" spans="1:16" ht="12.75" hidden="1" customHeight="1" x14ac:dyDescent="0.25">
      <c r="A51" s="238" t="s">
        <v>46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</row>
    <row r="52" spans="1:16" ht="12.75" hidden="1" customHeight="1" x14ac:dyDescent="0.25">
      <c r="A52" s="37" t="s">
        <v>47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8"/>
      <c r="O52" s="38"/>
      <c r="P52" s="39">
        <f>P31</f>
        <v>3085943394.9062495</v>
      </c>
    </row>
    <row r="53" spans="1:16" ht="12.75" hidden="1" customHeight="1" x14ac:dyDescent="0.25">
      <c r="A53" s="78" t="s">
        <v>48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60"/>
      <c r="P53" s="79">
        <f>N34</f>
        <v>7947852135.2900028</v>
      </c>
    </row>
    <row r="54" spans="1:16" ht="12.75" hidden="1" customHeight="1" x14ac:dyDescent="0.25">
      <c r="A54" s="37" t="s">
        <v>49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80"/>
      <c r="P54" s="81">
        <f>(P52)/P53</f>
        <v>0.38827388109097588</v>
      </c>
    </row>
    <row r="55" spans="1:16" ht="12.75" hidden="1" customHeight="1" x14ac:dyDescent="0.25">
      <c r="A55" s="65" t="s">
        <v>50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78"/>
      <c r="O55" s="60"/>
      <c r="P55" s="79">
        <f>P53*54%</f>
        <v>4291840153.056602</v>
      </c>
    </row>
    <row r="56" spans="1:16" ht="12.75" hidden="1" customHeight="1" x14ac:dyDescent="0.25">
      <c r="A56" s="65" t="s">
        <v>51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78"/>
      <c r="O56" s="60"/>
      <c r="P56" s="79">
        <f>P53*51.3%</f>
        <v>4077248145.4037714</v>
      </c>
    </row>
    <row r="57" spans="1:16" ht="12.75" hidden="1" customHeight="1" x14ac:dyDescent="0.25">
      <c r="A57" s="65" t="s">
        <v>52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78"/>
      <c r="O57" s="60"/>
      <c r="P57" s="79">
        <f>P53*48.6%</f>
        <v>3862656137.7509413</v>
      </c>
    </row>
    <row r="58" spans="1:16" ht="12.75" hidden="1" customHeight="1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P58" s="83"/>
    </row>
    <row r="59" spans="1:16" x14ac:dyDescent="0.25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P59" s="83"/>
    </row>
    <row r="60" spans="1:16" x14ac:dyDescent="0.25">
      <c r="A60" s="84" t="s">
        <v>215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1"/>
      <c r="O60" s="1"/>
    </row>
    <row r="61" spans="1:16" x14ac:dyDescent="0.25">
      <c r="A61" s="84" t="s">
        <v>216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</row>
    <row r="62" spans="1:16" s="84" customFormat="1" x14ac:dyDescent="0.25">
      <c r="A62" s="84" t="s">
        <v>217</v>
      </c>
      <c r="N62" s="2"/>
      <c r="O62" s="2"/>
      <c r="P62" s="2"/>
    </row>
    <row r="63" spans="1:16" x14ac:dyDescent="0.25">
      <c r="A63" s="84" t="s">
        <v>218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</row>
  </sheetData>
  <mergeCells count="16">
    <mergeCell ref="A6:O6"/>
    <mergeCell ref="A1:P1"/>
    <mergeCell ref="A2:P2"/>
    <mergeCell ref="A3:P3"/>
    <mergeCell ref="A4:P4"/>
    <mergeCell ref="A5:P5"/>
    <mergeCell ref="A7:O7"/>
    <mergeCell ref="B9:P9"/>
    <mergeCell ref="B10:P10"/>
    <mergeCell ref="M33:N33"/>
    <mergeCell ref="O33:P33"/>
    <mergeCell ref="A46:O46"/>
    <mergeCell ref="A47:P47"/>
    <mergeCell ref="A48:P48"/>
    <mergeCell ref="A50:P50"/>
    <mergeCell ref="A51:P5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9646-351E-49C3-9E32-0114442DB4C5}">
  <dimension ref="A1:E65"/>
  <sheetViews>
    <sheetView zoomScale="115" zoomScaleNormal="115" workbookViewId="0">
      <selection activeCell="A55" sqref="A55"/>
    </sheetView>
  </sheetViews>
  <sheetFormatPr defaultRowHeight="12.75" x14ac:dyDescent="0.2"/>
  <cols>
    <col min="1" max="1" width="49" style="85" customWidth="1"/>
    <col min="2" max="4" width="22.7109375" style="85" customWidth="1"/>
    <col min="5" max="5" width="22.7109375" style="99" customWidth="1"/>
    <col min="6" max="16384" width="9.140625" style="85"/>
  </cols>
  <sheetData>
    <row r="1" spans="1:5" x14ac:dyDescent="0.2">
      <c r="A1" s="252"/>
      <c r="B1" s="252"/>
      <c r="C1" s="252"/>
      <c r="D1" s="252"/>
      <c r="E1" s="252"/>
    </row>
    <row r="2" spans="1:5" x14ac:dyDescent="0.2">
      <c r="A2" s="248" t="s">
        <v>53</v>
      </c>
      <c r="B2" s="248"/>
      <c r="C2" s="248"/>
      <c r="D2" s="248"/>
      <c r="E2" s="248"/>
    </row>
    <row r="3" spans="1:5" x14ac:dyDescent="0.2">
      <c r="A3" s="249" t="s">
        <v>1</v>
      </c>
      <c r="B3" s="249"/>
      <c r="C3" s="249"/>
      <c r="D3" s="249"/>
      <c r="E3" s="249"/>
    </row>
    <row r="4" spans="1:5" x14ac:dyDescent="0.2">
      <c r="A4" s="248" t="s">
        <v>54</v>
      </c>
      <c r="B4" s="248"/>
      <c r="C4" s="248"/>
      <c r="D4" s="248"/>
      <c r="E4" s="248"/>
    </row>
    <row r="5" spans="1:5" x14ac:dyDescent="0.2">
      <c r="A5" s="249" t="s">
        <v>3</v>
      </c>
      <c r="B5" s="249"/>
      <c r="C5" s="249"/>
      <c r="D5" s="249"/>
      <c r="E5" s="249"/>
    </row>
    <row r="6" spans="1:5" x14ac:dyDescent="0.2">
      <c r="A6" s="249" t="s">
        <v>220</v>
      </c>
      <c r="B6" s="249"/>
      <c r="C6" s="249"/>
      <c r="D6" s="249"/>
      <c r="E6" s="249"/>
    </row>
    <row r="7" spans="1:5" x14ac:dyDescent="0.2">
      <c r="A7" s="249" t="s">
        <v>55</v>
      </c>
      <c r="B7" s="249"/>
      <c r="C7" s="249"/>
      <c r="D7" s="249"/>
      <c r="E7" s="249"/>
    </row>
    <row r="8" spans="1:5" x14ac:dyDescent="0.2">
      <c r="A8" s="45" t="s">
        <v>56</v>
      </c>
      <c r="B8" s="255"/>
      <c r="C8" s="255"/>
      <c r="D8" s="255"/>
      <c r="E8" s="86">
        <v>1</v>
      </c>
    </row>
    <row r="9" spans="1:5" ht="12.75" customHeight="1" x14ac:dyDescent="0.2">
      <c r="A9" s="253" t="s">
        <v>57</v>
      </c>
      <c r="B9" s="256" t="s">
        <v>195</v>
      </c>
      <c r="C9" s="258" t="s">
        <v>221</v>
      </c>
      <c r="D9" s="259"/>
      <c r="E9" s="259"/>
    </row>
    <row r="10" spans="1:5" ht="12.75" customHeight="1" x14ac:dyDescent="0.2">
      <c r="A10" s="254"/>
      <c r="B10" s="257"/>
      <c r="C10" s="197" t="s">
        <v>59</v>
      </c>
      <c r="D10" s="197" t="s">
        <v>60</v>
      </c>
      <c r="E10" s="100" t="s">
        <v>61</v>
      </c>
    </row>
    <row r="11" spans="1:5" x14ac:dyDescent="0.2">
      <c r="A11" s="179"/>
      <c r="B11" s="198"/>
      <c r="C11" s="199"/>
      <c r="D11" s="199"/>
      <c r="E11" s="200"/>
    </row>
    <row r="12" spans="1:5" x14ac:dyDescent="0.2">
      <c r="A12" s="87" t="s">
        <v>62</v>
      </c>
      <c r="B12" s="201">
        <v>1465224437.3899999</v>
      </c>
      <c r="C12" s="201">
        <v>1458623926.7199998</v>
      </c>
      <c r="D12" s="201">
        <v>0</v>
      </c>
      <c r="E12" s="202">
        <v>0</v>
      </c>
    </row>
    <row r="13" spans="1:5" x14ac:dyDescent="0.2">
      <c r="A13" s="88" t="s">
        <v>63</v>
      </c>
      <c r="B13" s="203">
        <v>0</v>
      </c>
      <c r="C13" s="203">
        <v>0</v>
      </c>
      <c r="D13" s="101">
        <v>0</v>
      </c>
      <c r="E13" s="204">
        <v>0</v>
      </c>
    </row>
    <row r="14" spans="1:5" x14ac:dyDescent="0.2">
      <c r="A14" s="88" t="s">
        <v>64</v>
      </c>
      <c r="B14" s="203">
        <v>1314975689.5999999</v>
      </c>
      <c r="C14" s="203">
        <v>1313452125.0299997</v>
      </c>
      <c r="D14" s="101">
        <v>0</v>
      </c>
      <c r="E14" s="204">
        <v>0</v>
      </c>
    </row>
    <row r="15" spans="1:5" x14ac:dyDescent="0.2">
      <c r="A15" s="90" t="s">
        <v>196</v>
      </c>
      <c r="B15" s="203">
        <v>856925545.03999996</v>
      </c>
      <c r="C15" s="203">
        <v>866600863.11000001</v>
      </c>
      <c r="D15" s="203">
        <v>0</v>
      </c>
      <c r="E15" s="204">
        <v>0</v>
      </c>
    </row>
    <row r="16" spans="1:5" x14ac:dyDescent="0.2">
      <c r="A16" s="205" t="s">
        <v>65</v>
      </c>
      <c r="B16" s="203">
        <v>363457211.62000006</v>
      </c>
      <c r="C16" s="203">
        <v>392710965.77000004</v>
      </c>
      <c r="D16" s="101">
        <v>0</v>
      </c>
      <c r="E16" s="204">
        <v>0</v>
      </c>
    </row>
    <row r="17" spans="1:5" x14ac:dyDescent="0.2">
      <c r="A17" s="205" t="s">
        <v>66</v>
      </c>
      <c r="B17" s="203">
        <v>493468333.41999996</v>
      </c>
      <c r="C17" s="203">
        <v>473889897.33999997</v>
      </c>
      <c r="D17" s="101">
        <v>0</v>
      </c>
      <c r="E17" s="204">
        <v>0</v>
      </c>
    </row>
    <row r="18" spans="1:5" x14ac:dyDescent="0.2">
      <c r="A18" s="90" t="s">
        <v>197</v>
      </c>
      <c r="B18" s="203">
        <v>0</v>
      </c>
      <c r="C18" s="203">
        <v>0</v>
      </c>
      <c r="D18" s="101">
        <v>0</v>
      </c>
      <c r="E18" s="204">
        <v>0</v>
      </c>
    </row>
    <row r="19" spans="1:5" x14ac:dyDescent="0.2">
      <c r="A19" s="90" t="s">
        <v>198</v>
      </c>
      <c r="B19" s="203">
        <v>0</v>
      </c>
      <c r="C19" s="203">
        <v>0</v>
      </c>
      <c r="D19" s="203">
        <v>0</v>
      </c>
      <c r="E19" s="204">
        <v>0</v>
      </c>
    </row>
    <row r="20" spans="1:5" x14ac:dyDescent="0.2">
      <c r="A20" s="205" t="s">
        <v>65</v>
      </c>
      <c r="B20" s="203">
        <v>0</v>
      </c>
      <c r="C20" s="203">
        <v>0</v>
      </c>
      <c r="D20" s="101">
        <v>0</v>
      </c>
      <c r="E20" s="204">
        <v>0</v>
      </c>
    </row>
    <row r="21" spans="1:5" x14ac:dyDescent="0.2">
      <c r="A21" s="205" t="s">
        <v>66</v>
      </c>
      <c r="B21" s="203">
        <v>0</v>
      </c>
      <c r="C21" s="203">
        <v>0</v>
      </c>
      <c r="D21" s="101">
        <v>0</v>
      </c>
      <c r="E21" s="204">
        <v>0</v>
      </c>
    </row>
    <row r="22" spans="1:5" x14ac:dyDescent="0.2">
      <c r="A22" s="90" t="s">
        <v>199</v>
      </c>
      <c r="B22" s="203">
        <v>458050144.55999988</v>
      </c>
      <c r="C22" s="203">
        <v>446851261.91999978</v>
      </c>
      <c r="D22" s="203">
        <v>0</v>
      </c>
      <c r="E22" s="204">
        <v>0</v>
      </c>
    </row>
    <row r="23" spans="1:5" x14ac:dyDescent="0.2">
      <c r="A23" s="205" t="s">
        <v>143</v>
      </c>
      <c r="B23" s="203">
        <v>0</v>
      </c>
      <c r="C23" s="203">
        <v>0</v>
      </c>
      <c r="D23" s="203">
        <v>0</v>
      </c>
      <c r="E23" s="206">
        <v>0</v>
      </c>
    </row>
    <row r="24" spans="1:5" x14ac:dyDescent="0.2">
      <c r="A24" s="205" t="s">
        <v>144</v>
      </c>
      <c r="B24" s="203">
        <v>366970650.01999986</v>
      </c>
      <c r="C24" s="203">
        <v>357951956.21999979</v>
      </c>
      <c r="D24" s="203">
        <v>0</v>
      </c>
      <c r="E24" s="206">
        <v>0</v>
      </c>
    </row>
    <row r="25" spans="1:5" x14ac:dyDescent="0.2">
      <c r="A25" s="205" t="s">
        <v>200</v>
      </c>
      <c r="B25" s="203">
        <v>91079494.540000021</v>
      </c>
      <c r="C25" s="203">
        <v>88899305.700000003</v>
      </c>
      <c r="D25" s="203">
        <v>0</v>
      </c>
      <c r="E25" s="206">
        <v>0</v>
      </c>
    </row>
    <row r="26" spans="1:5" x14ac:dyDescent="0.2">
      <c r="A26" s="205" t="s">
        <v>145</v>
      </c>
      <c r="B26" s="203">
        <v>0</v>
      </c>
      <c r="C26" s="203">
        <v>0</v>
      </c>
      <c r="D26" s="101">
        <v>0</v>
      </c>
      <c r="E26" s="204">
        <v>0</v>
      </c>
    </row>
    <row r="27" spans="1:5" x14ac:dyDescent="0.2">
      <c r="A27" s="205" t="s">
        <v>201</v>
      </c>
      <c r="B27" s="203">
        <v>0</v>
      </c>
      <c r="C27" s="203">
        <v>0</v>
      </c>
      <c r="D27" s="101">
        <v>0</v>
      </c>
      <c r="E27" s="204">
        <v>0</v>
      </c>
    </row>
    <row r="28" spans="1:5" x14ac:dyDescent="0.2">
      <c r="A28" s="207" t="s">
        <v>202</v>
      </c>
      <c r="B28" s="208">
        <v>0</v>
      </c>
      <c r="C28" s="208">
        <v>0</v>
      </c>
      <c r="D28" s="209">
        <v>0</v>
      </c>
      <c r="E28" s="204">
        <v>0</v>
      </c>
    </row>
    <row r="29" spans="1:5" ht="22.5" x14ac:dyDescent="0.2">
      <c r="A29" s="88" t="s">
        <v>67</v>
      </c>
      <c r="B29" s="203">
        <v>26369400.190000013</v>
      </c>
      <c r="C29" s="203">
        <v>26604461.610000014</v>
      </c>
      <c r="D29" s="101">
        <v>0</v>
      </c>
      <c r="E29" s="204">
        <v>0</v>
      </c>
    </row>
    <row r="30" spans="1:5" x14ac:dyDescent="0.2">
      <c r="A30" s="88" t="s">
        <v>68</v>
      </c>
      <c r="B30" s="203">
        <v>123879347.59999999</v>
      </c>
      <c r="C30" s="203">
        <v>118567340.08</v>
      </c>
      <c r="D30" s="101">
        <v>0</v>
      </c>
      <c r="E30" s="204">
        <v>0</v>
      </c>
    </row>
    <row r="31" spans="1:5" x14ac:dyDescent="0.2">
      <c r="A31" s="18" t="s">
        <v>69</v>
      </c>
      <c r="B31" s="203">
        <v>2778692202.02</v>
      </c>
      <c r="C31" s="101">
        <v>3421104343.7999997</v>
      </c>
      <c r="D31" s="203">
        <v>0</v>
      </c>
      <c r="E31" s="204">
        <v>0</v>
      </c>
    </row>
    <row r="32" spans="1:5" x14ac:dyDescent="0.2">
      <c r="A32" s="26" t="s">
        <v>203</v>
      </c>
      <c r="B32" s="203">
        <v>2778692202.02</v>
      </c>
      <c r="C32" s="203">
        <v>3421104343.7999997</v>
      </c>
      <c r="D32" s="203">
        <v>0</v>
      </c>
      <c r="E32" s="204">
        <v>0</v>
      </c>
    </row>
    <row r="33" spans="1:5" x14ac:dyDescent="0.2">
      <c r="A33" s="23" t="s">
        <v>70</v>
      </c>
      <c r="B33" s="203">
        <v>2822836242.5799999</v>
      </c>
      <c r="C33" s="203">
        <v>3435935725.7800002</v>
      </c>
      <c r="D33" s="203">
        <v>0</v>
      </c>
      <c r="E33" s="206">
        <v>0</v>
      </c>
    </row>
    <row r="34" spans="1:5" x14ac:dyDescent="0.2">
      <c r="A34" s="23" t="s">
        <v>72</v>
      </c>
      <c r="B34" s="203">
        <v>-44144040.560000002</v>
      </c>
      <c r="C34" s="101">
        <v>-14831381.980000624</v>
      </c>
      <c r="D34" s="203">
        <v>0</v>
      </c>
      <c r="E34" s="206">
        <v>0</v>
      </c>
    </row>
    <row r="35" spans="1:5" x14ac:dyDescent="0.2">
      <c r="A35" s="26" t="s">
        <v>71</v>
      </c>
      <c r="B35" s="203">
        <v>0</v>
      </c>
      <c r="C35" s="101">
        <v>0</v>
      </c>
      <c r="D35" s="203">
        <v>0</v>
      </c>
      <c r="E35" s="206">
        <v>0</v>
      </c>
    </row>
    <row r="36" spans="1:5" s="96" customFormat="1" ht="24" customHeight="1" x14ac:dyDescent="0.25">
      <c r="A36" s="250" t="s">
        <v>204</v>
      </c>
      <c r="B36" s="210">
        <v>-1313467764.6300001</v>
      </c>
      <c r="C36" s="210">
        <v>-1962480417.0799999</v>
      </c>
      <c r="D36" s="210">
        <v>0</v>
      </c>
      <c r="E36" s="211">
        <v>0</v>
      </c>
    </row>
    <row r="37" spans="1:5" x14ac:dyDescent="0.2">
      <c r="A37" s="251"/>
      <c r="B37" s="212"/>
      <c r="C37" s="212"/>
      <c r="D37" s="212"/>
      <c r="E37" s="213"/>
    </row>
    <row r="38" spans="1:5" x14ac:dyDescent="0.2">
      <c r="A38" s="214"/>
      <c r="B38" s="215"/>
      <c r="C38" s="215"/>
      <c r="D38" s="215"/>
      <c r="E38" s="216"/>
    </row>
    <row r="39" spans="1:5" x14ac:dyDescent="0.2">
      <c r="A39" s="92" t="s">
        <v>205</v>
      </c>
      <c r="B39" s="217">
        <v>7674166091.0600004</v>
      </c>
      <c r="C39" s="217">
        <v>7947852135.2900009</v>
      </c>
      <c r="D39" s="217">
        <v>0</v>
      </c>
      <c r="E39" s="218">
        <v>0</v>
      </c>
    </row>
    <row r="40" spans="1:5" x14ac:dyDescent="0.2">
      <c r="A40" s="18"/>
      <c r="B40" s="203"/>
      <c r="C40" s="203"/>
      <c r="D40" s="203"/>
      <c r="E40" s="204"/>
    </row>
    <row r="41" spans="1:5" ht="22.5" x14ac:dyDescent="0.2">
      <c r="A41" s="92" t="s">
        <v>206</v>
      </c>
      <c r="B41" s="217">
        <v>0</v>
      </c>
      <c r="C41" s="217">
        <v>16074015</v>
      </c>
      <c r="D41" s="217">
        <v>0</v>
      </c>
      <c r="E41" s="218">
        <v>0</v>
      </c>
    </row>
    <row r="42" spans="1:5" x14ac:dyDescent="0.2">
      <c r="A42" s="18"/>
      <c r="B42" s="203"/>
      <c r="C42" s="203"/>
      <c r="D42" s="203"/>
      <c r="E42" s="204"/>
    </row>
    <row r="43" spans="1:5" ht="22.5" x14ac:dyDescent="0.2">
      <c r="A43" s="18" t="s">
        <v>207</v>
      </c>
      <c r="B43" s="203">
        <v>7674166091.0600004</v>
      </c>
      <c r="C43" s="203">
        <v>7931778120.2900009</v>
      </c>
      <c r="D43" s="203">
        <v>0</v>
      </c>
      <c r="E43" s="204">
        <v>0</v>
      </c>
    </row>
    <row r="44" spans="1:5" x14ac:dyDescent="0.2">
      <c r="A44" s="214"/>
      <c r="B44" s="219"/>
      <c r="C44" s="219"/>
      <c r="D44" s="219"/>
      <c r="E44" s="220"/>
    </row>
    <row r="45" spans="1:5" x14ac:dyDescent="0.2">
      <c r="A45" s="92" t="s">
        <v>208</v>
      </c>
      <c r="B45" s="221">
        <v>0.19092946647283399</v>
      </c>
      <c r="C45" s="221">
        <v>0.18389620897094253</v>
      </c>
      <c r="D45" s="222">
        <v>0</v>
      </c>
      <c r="E45" s="223">
        <v>0</v>
      </c>
    </row>
    <row r="46" spans="1:5" x14ac:dyDescent="0.2">
      <c r="A46" s="224"/>
      <c r="B46" s="225"/>
      <c r="C46" s="226"/>
      <c r="D46" s="226"/>
      <c r="E46" s="227"/>
    </row>
    <row r="47" spans="1:5" x14ac:dyDescent="0.2">
      <c r="A47" s="93" t="s">
        <v>209</v>
      </c>
      <c r="B47" s="228">
        <v>-0.17115446148085339</v>
      </c>
      <c r="C47" s="228">
        <v>-0.24741998418486369</v>
      </c>
      <c r="D47" s="229">
        <v>0</v>
      </c>
      <c r="E47" s="230">
        <v>0</v>
      </c>
    </row>
    <row r="48" spans="1:5" x14ac:dyDescent="0.2">
      <c r="A48" s="214"/>
      <c r="B48" s="219"/>
      <c r="C48" s="219"/>
      <c r="D48" s="219"/>
      <c r="E48" s="220"/>
    </row>
    <row r="49" spans="1:5" x14ac:dyDescent="0.2">
      <c r="A49" s="92" t="s">
        <v>73</v>
      </c>
      <c r="B49" s="217">
        <v>9208999309.2719994</v>
      </c>
      <c r="C49" s="217">
        <v>9518133744.3480015</v>
      </c>
      <c r="D49" s="217">
        <v>0</v>
      </c>
      <c r="E49" s="218">
        <v>0</v>
      </c>
    </row>
    <row r="50" spans="1:5" x14ac:dyDescent="0.2">
      <c r="A50" s="214"/>
      <c r="B50" s="219"/>
      <c r="C50" s="219"/>
      <c r="D50" s="219"/>
      <c r="E50" s="220"/>
    </row>
    <row r="51" spans="1:5" s="96" customFormat="1" ht="24" customHeight="1" x14ac:dyDescent="0.2">
      <c r="A51" s="92" t="s">
        <v>74</v>
      </c>
      <c r="B51" s="217">
        <v>8288099378.3448009</v>
      </c>
      <c r="C51" s="217">
        <v>8566320369.9132013</v>
      </c>
      <c r="D51" s="217">
        <v>0</v>
      </c>
      <c r="E51" s="218">
        <v>0</v>
      </c>
    </row>
    <row r="52" spans="1:5" x14ac:dyDescent="0.2">
      <c r="A52" s="109"/>
      <c r="B52" s="89"/>
      <c r="C52" s="89"/>
      <c r="D52" s="89"/>
      <c r="E52" s="94"/>
    </row>
    <row r="53" spans="1:5" x14ac:dyDescent="0.2">
      <c r="A53" s="231" t="s">
        <v>75</v>
      </c>
      <c r="B53" s="232"/>
      <c r="C53" s="232"/>
      <c r="D53" s="232"/>
      <c r="E53" s="233"/>
    </row>
    <row r="54" spans="1:5" x14ac:dyDescent="0.2">
      <c r="A54" s="26" t="s">
        <v>76</v>
      </c>
      <c r="B54" s="101">
        <v>0</v>
      </c>
      <c r="C54" s="101">
        <v>0</v>
      </c>
      <c r="D54" s="101">
        <v>0</v>
      </c>
      <c r="E54" s="204">
        <v>0</v>
      </c>
    </row>
    <row r="55" spans="1:5" x14ac:dyDescent="0.2">
      <c r="A55" s="26" t="s">
        <v>210</v>
      </c>
      <c r="B55" s="101">
        <v>2411723304.1100001</v>
      </c>
      <c r="C55" s="101">
        <v>2528420821.7800002</v>
      </c>
      <c r="D55" s="101">
        <v>0</v>
      </c>
      <c r="E55" s="204">
        <v>0</v>
      </c>
    </row>
    <row r="56" spans="1:5" x14ac:dyDescent="0.2">
      <c r="A56" s="26" t="s">
        <v>77</v>
      </c>
      <c r="B56" s="101">
        <v>0</v>
      </c>
      <c r="C56" s="101">
        <v>0</v>
      </c>
      <c r="D56" s="101">
        <v>0</v>
      </c>
      <c r="E56" s="204">
        <v>0</v>
      </c>
    </row>
    <row r="57" spans="1:5" ht="12.75" customHeight="1" x14ac:dyDescent="0.2">
      <c r="A57" s="26" t="s">
        <v>211</v>
      </c>
      <c r="B57" s="101">
        <v>126278157.23999999</v>
      </c>
      <c r="C57" s="101">
        <v>163531911.3799997</v>
      </c>
      <c r="D57" s="101">
        <v>0</v>
      </c>
      <c r="E57" s="234">
        <v>0</v>
      </c>
    </row>
    <row r="58" spans="1:5" ht="12.75" customHeight="1" x14ac:dyDescent="0.2">
      <c r="A58" s="26" t="s">
        <v>212</v>
      </c>
      <c r="B58" s="101">
        <v>415472542.75</v>
      </c>
      <c r="C58" s="101">
        <v>275309275.14000112</v>
      </c>
      <c r="D58" s="101">
        <v>0</v>
      </c>
      <c r="E58" s="204">
        <v>0</v>
      </c>
    </row>
    <row r="59" spans="1:5" ht="12.75" customHeight="1" x14ac:dyDescent="0.2">
      <c r="A59" s="98" t="s">
        <v>78</v>
      </c>
      <c r="B59" s="217">
        <v>0</v>
      </c>
      <c r="C59" s="217">
        <v>0</v>
      </c>
      <c r="D59" s="217">
        <v>0</v>
      </c>
      <c r="E59" s="218">
        <v>0</v>
      </c>
    </row>
    <row r="60" spans="1:5" x14ac:dyDescent="0.2">
      <c r="A60" s="102" t="s">
        <v>147</v>
      </c>
      <c r="B60" s="50"/>
    </row>
    <row r="61" spans="1:5" x14ac:dyDescent="0.2">
      <c r="A61" s="103"/>
      <c r="B61" s="104"/>
      <c r="C61" s="104"/>
      <c r="D61" s="104"/>
      <c r="E61" s="105"/>
    </row>
    <row r="62" spans="1:5" x14ac:dyDescent="0.2">
      <c r="A62" s="106" t="s">
        <v>215</v>
      </c>
      <c r="B62" s="50"/>
    </row>
    <row r="63" spans="1:5" x14ac:dyDescent="0.2">
      <c r="A63" s="106" t="s">
        <v>216</v>
      </c>
      <c r="B63" s="50"/>
    </row>
    <row r="64" spans="1:5" x14ac:dyDescent="0.2">
      <c r="A64" s="106" t="s">
        <v>217</v>
      </c>
      <c r="B64" s="50"/>
    </row>
    <row r="65" spans="1:5" x14ac:dyDescent="0.2">
      <c r="A65" s="106" t="s">
        <v>218</v>
      </c>
      <c r="B65" s="104"/>
      <c r="C65" s="104"/>
      <c r="D65" s="104"/>
      <c r="E65" s="105"/>
    </row>
  </sheetData>
  <mergeCells count="12">
    <mergeCell ref="A36:A37"/>
    <mergeCell ref="A1:E1"/>
    <mergeCell ref="A2:E2"/>
    <mergeCell ref="A3:E3"/>
    <mergeCell ref="A4:E4"/>
    <mergeCell ref="A5:E5"/>
    <mergeCell ref="A6:E6"/>
    <mergeCell ref="A9:A10"/>
    <mergeCell ref="A7:E7"/>
    <mergeCell ref="B8:D8"/>
    <mergeCell ref="B9:B10"/>
    <mergeCell ref="C9:E9"/>
  </mergeCells>
  <pageMargins left="0.511811024" right="0.511811024" top="0.78740157499999996" bottom="0.78740157499999996" header="0.31496062000000002" footer="0.31496062000000002"/>
  <pageSetup paperSize="9" scale="66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8010-DB66-4C06-942F-FC9B7F2122E7}">
  <dimension ref="A1:E50"/>
  <sheetViews>
    <sheetView workbookViewId="0">
      <selection activeCell="D37" sqref="D37"/>
    </sheetView>
  </sheetViews>
  <sheetFormatPr defaultRowHeight="15" x14ac:dyDescent="0.25"/>
  <cols>
    <col min="1" max="1" width="47.140625" style="2" customWidth="1"/>
    <col min="2" max="5" width="18.28515625" style="2" customWidth="1"/>
    <col min="6" max="16384" width="9.140625" style="2"/>
  </cols>
  <sheetData>
    <row r="1" spans="1:5" x14ac:dyDescent="0.25">
      <c r="A1" s="248" t="s">
        <v>53</v>
      </c>
      <c r="B1" s="248"/>
      <c r="C1" s="248"/>
      <c r="D1" s="248"/>
      <c r="E1" s="248"/>
    </row>
    <row r="2" spans="1:5" x14ac:dyDescent="0.25">
      <c r="A2" s="249" t="s">
        <v>1</v>
      </c>
      <c r="B2" s="249"/>
      <c r="C2" s="249"/>
      <c r="D2" s="249"/>
      <c r="E2" s="249"/>
    </row>
    <row r="3" spans="1:5" x14ac:dyDescent="0.25">
      <c r="A3" s="248" t="s">
        <v>80</v>
      </c>
      <c r="B3" s="248"/>
      <c r="C3" s="248"/>
      <c r="D3" s="248"/>
      <c r="E3" s="248"/>
    </row>
    <row r="4" spans="1:5" x14ac:dyDescent="0.25">
      <c r="A4" s="249" t="s">
        <v>3</v>
      </c>
      <c r="B4" s="249"/>
      <c r="C4" s="249"/>
      <c r="D4" s="249"/>
      <c r="E4" s="249"/>
    </row>
    <row r="5" spans="1:5" x14ac:dyDescent="0.25">
      <c r="A5" s="249" t="s">
        <v>220</v>
      </c>
      <c r="B5" s="249"/>
      <c r="C5" s="249"/>
      <c r="D5" s="249"/>
      <c r="E5" s="249"/>
    </row>
    <row r="6" spans="1:5" s="85" customFormat="1" ht="12.75" x14ac:dyDescent="0.2">
      <c r="A6" s="249"/>
      <c r="B6" s="249"/>
      <c r="C6" s="249"/>
      <c r="D6" s="249"/>
      <c r="E6" s="249"/>
    </row>
    <row r="7" spans="1:5" s="85" customFormat="1" ht="12.75" x14ac:dyDescent="0.2">
      <c r="A7" s="260" t="s">
        <v>81</v>
      </c>
      <c r="B7" s="260"/>
      <c r="C7" s="260"/>
      <c r="D7" s="260"/>
      <c r="E7" s="5">
        <v>1</v>
      </c>
    </row>
    <row r="8" spans="1:5" s="85" customFormat="1" ht="12.75" x14ac:dyDescent="0.2">
      <c r="A8" s="261" t="s">
        <v>82</v>
      </c>
      <c r="B8" s="110" t="s">
        <v>83</v>
      </c>
      <c r="C8" s="263" t="s">
        <v>221</v>
      </c>
      <c r="D8" s="263"/>
      <c r="E8" s="264"/>
    </row>
    <row r="9" spans="1:5" s="85" customFormat="1" ht="22.5" x14ac:dyDescent="0.2">
      <c r="A9" s="262"/>
      <c r="B9" s="111" t="s">
        <v>58</v>
      </c>
      <c r="C9" s="112" t="s">
        <v>59</v>
      </c>
      <c r="D9" s="112" t="s">
        <v>60</v>
      </c>
      <c r="E9" s="113" t="s">
        <v>79</v>
      </c>
    </row>
    <row r="10" spans="1:5" s="85" customFormat="1" ht="12.75" x14ac:dyDescent="0.2">
      <c r="A10" s="91" t="s">
        <v>84</v>
      </c>
      <c r="B10" s="114">
        <f>B11+B12</f>
        <v>0</v>
      </c>
      <c r="C10" s="115">
        <f t="shared" ref="C10:E10" si="0">C11+C12</f>
        <v>0</v>
      </c>
      <c r="D10" s="115">
        <f t="shared" si="0"/>
        <v>0</v>
      </c>
      <c r="E10" s="116">
        <f t="shared" si="0"/>
        <v>0</v>
      </c>
    </row>
    <row r="11" spans="1:5" s="85" customFormat="1" ht="12.75" x14ac:dyDescent="0.2">
      <c r="A11" s="18" t="s">
        <v>85</v>
      </c>
      <c r="B11" s="25"/>
      <c r="C11" s="25"/>
      <c r="D11" s="25"/>
      <c r="E11" s="24"/>
    </row>
    <row r="12" spans="1:5" s="85" customFormat="1" ht="12.75" x14ac:dyDescent="0.2">
      <c r="A12" s="18" t="s">
        <v>86</v>
      </c>
      <c r="B12" s="25"/>
      <c r="C12" s="25"/>
      <c r="D12" s="25"/>
      <c r="E12" s="24"/>
    </row>
    <row r="13" spans="1:5" s="85" customFormat="1" ht="12.75" x14ac:dyDescent="0.2">
      <c r="A13" s="18" t="s">
        <v>87</v>
      </c>
      <c r="B13" s="25">
        <f>B14+B15</f>
        <v>0</v>
      </c>
      <c r="C13" s="25">
        <f t="shared" ref="C13:E13" si="1">C14+C15</f>
        <v>0</v>
      </c>
      <c r="D13" s="25">
        <f t="shared" si="1"/>
        <v>0</v>
      </c>
      <c r="E13" s="24">
        <f t="shared" si="1"/>
        <v>0</v>
      </c>
    </row>
    <row r="14" spans="1:5" s="85" customFormat="1" ht="12.75" x14ac:dyDescent="0.2">
      <c r="A14" s="18" t="s">
        <v>85</v>
      </c>
      <c r="B14" s="25"/>
      <c r="C14" s="25"/>
      <c r="D14" s="25"/>
      <c r="E14" s="24"/>
    </row>
    <row r="15" spans="1:5" s="85" customFormat="1" ht="12.75" x14ac:dyDescent="0.2">
      <c r="A15" s="18" t="s">
        <v>86</v>
      </c>
      <c r="B15" s="25"/>
      <c r="C15" s="25"/>
      <c r="D15" s="25"/>
      <c r="E15" s="24"/>
    </row>
    <row r="16" spans="1:5" s="85" customFormat="1" ht="12.75" x14ac:dyDescent="0.2">
      <c r="A16" s="18" t="s">
        <v>88</v>
      </c>
      <c r="B16" s="25">
        <f>B17+B18</f>
        <v>239865070</v>
      </c>
      <c r="C16" s="25">
        <f t="shared" ref="C16:E16" si="2">C17+C18</f>
        <v>239865070</v>
      </c>
      <c r="D16" s="25">
        <f t="shared" si="2"/>
        <v>0</v>
      </c>
      <c r="E16" s="24">
        <f t="shared" si="2"/>
        <v>0</v>
      </c>
    </row>
    <row r="17" spans="1:5" s="85" customFormat="1" ht="12.75" x14ac:dyDescent="0.2">
      <c r="A17" s="18" t="s">
        <v>85</v>
      </c>
      <c r="B17" s="25"/>
      <c r="C17" s="25"/>
      <c r="D17" s="25"/>
      <c r="E17" s="24"/>
    </row>
    <row r="18" spans="1:5" s="85" customFormat="1" ht="12.75" x14ac:dyDescent="0.2">
      <c r="A18" s="18" t="s">
        <v>86</v>
      </c>
      <c r="B18" s="25">
        <v>239865070</v>
      </c>
      <c r="C18" s="25">
        <v>239865070</v>
      </c>
      <c r="D18" s="25">
        <v>0</v>
      </c>
      <c r="E18" s="24">
        <v>0</v>
      </c>
    </row>
    <row r="19" spans="1:5" s="85" customFormat="1" ht="12.75" x14ac:dyDescent="0.2">
      <c r="A19" s="18" t="s">
        <v>89</v>
      </c>
      <c r="B19" s="25"/>
      <c r="C19" s="25"/>
      <c r="D19" s="25"/>
      <c r="E19" s="24"/>
    </row>
    <row r="20" spans="1:5" s="96" customFormat="1" ht="12.75" x14ac:dyDescent="0.25">
      <c r="A20" s="117" t="s">
        <v>90</v>
      </c>
      <c r="B20" s="118">
        <f>B16+B10+B13</f>
        <v>239865070</v>
      </c>
      <c r="C20" s="118">
        <f t="shared" ref="C20:E20" si="3">C16+C10+C13</f>
        <v>239865070</v>
      </c>
      <c r="D20" s="118">
        <f t="shared" si="3"/>
        <v>0</v>
      </c>
      <c r="E20" s="119">
        <f t="shared" si="3"/>
        <v>0</v>
      </c>
    </row>
    <row r="21" spans="1:5" s="96" customFormat="1" ht="12.75" x14ac:dyDescent="0.25">
      <c r="A21" s="121" t="s">
        <v>91</v>
      </c>
      <c r="B21" s="122">
        <v>7674166091.0600004</v>
      </c>
      <c r="C21" s="122">
        <v>7947852135.2900009</v>
      </c>
      <c r="D21" s="122">
        <v>0</v>
      </c>
      <c r="E21" s="123">
        <v>0</v>
      </c>
    </row>
    <row r="22" spans="1:5" s="96" customFormat="1" ht="22.5" x14ac:dyDescent="0.25">
      <c r="A22" s="121" t="s">
        <v>92</v>
      </c>
      <c r="B22" s="122">
        <v>0</v>
      </c>
      <c r="C22" s="122">
        <v>16074015</v>
      </c>
      <c r="D22" s="122">
        <v>0</v>
      </c>
      <c r="E22" s="123">
        <v>0</v>
      </c>
    </row>
    <row r="23" spans="1:5" s="96" customFormat="1" ht="22.5" x14ac:dyDescent="0.25">
      <c r="A23" s="121" t="s">
        <v>93</v>
      </c>
      <c r="B23" s="122">
        <v>7674166091.0600004</v>
      </c>
      <c r="C23" s="122">
        <v>7931778120.2900009</v>
      </c>
      <c r="D23" s="122">
        <v>0</v>
      </c>
      <c r="E23" s="123">
        <v>0</v>
      </c>
    </row>
    <row r="24" spans="1:5" s="85" customFormat="1" ht="12.75" x14ac:dyDescent="0.2">
      <c r="A24" s="121" t="s">
        <v>94</v>
      </c>
      <c r="B24" s="124">
        <f>B20/B21</f>
        <v>3.1256173915681883E-2</v>
      </c>
      <c r="C24" s="124">
        <f>C20/C21</f>
        <v>3.0179860661341783E-2</v>
      </c>
      <c r="D24" s="124">
        <f>IF(D21=0,0,D20/D21)</f>
        <v>0</v>
      </c>
      <c r="E24" s="125">
        <f>IF(E21=0,0,E20/E21)</f>
        <v>0</v>
      </c>
    </row>
    <row r="25" spans="1:5" s="85" customFormat="1" ht="22.5" x14ac:dyDescent="0.2">
      <c r="A25" s="121" t="s">
        <v>95</v>
      </c>
      <c r="B25" s="123">
        <f t="shared" ref="B25:D25" si="4">ROUND((B21*22%),0)</f>
        <v>1688316540</v>
      </c>
      <c r="C25" s="123">
        <f t="shared" si="4"/>
        <v>1748527470</v>
      </c>
      <c r="D25" s="123">
        <f t="shared" si="4"/>
        <v>0</v>
      </c>
      <c r="E25" s="123">
        <f>ROUND((E21*22%),0)</f>
        <v>0</v>
      </c>
    </row>
    <row r="26" spans="1:5" s="85" customFormat="1" ht="12.75" x14ac:dyDescent="0.2">
      <c r="A26" s="121" t="s">
        <v>96</v>
      </c>
      <c r="B26" s="123">
        <f t="shared" ref="B26:D26" si="5">ROUND((+B25*0.9),1)</f>
        <v>1519484886</v>
      </c>
      <c r="C26" s="123">
        <f t="shared" si="5"/>
        <v>1573674723</v>
      </c>
      <c r="D26" s="123">
        <f t="shared" si="5"/>
        <v>0</v>
      </c>
      <c r="E26" s="123">
        <f>ROUND((+E25*0.9),1)</f>
        <v>0</v>
      </c>
    </row>
    <row r="27" spans="1:5" s="85" customFormat="1" ht="12.75" x14ac:dyDescent="0.2">
      <c r="A27" s="126"/>
      <c r="B27" s="127"/>
      <c r="C27" s="127"/>
      <c r="D27" s="127"/>
      <c r="E27" s="127"/>
    </row>
    <row r="28" spans="1:5" s="85" customFormat="1" ht="12.75" x14ac:dyDescent="0.2">
      <c r="A28" s="261" t="s">
        <v>97</v>
      </c>
      <c r="B28" s="110" t="s">
        <v>83</v>
      </c>
      <c r="C28" s="263" t="str">
        <f>C8</f>
        <v>SALDO DO EXERCÍCIO DE 2021</v>
      </c>
      <c r="D28" s="263"/>
      <c r="E28" s="264"/>
    </row>
    <row r="29" spans="1:5" s="85" customFormat="1" ht="22.5" x14ac:dyDescent="0.2">
      <c r="A29" s="262"/>
      <c r="B29" s="111" t="s">
        <v>58</v>
      </c>
      <c r="C29" s="112" t="s">
        <v>59</v>
      </c>
      <c r="D29" s="112" t="s">
        <v>60</v>
      </c>
      <c r="E29" s="113" t="s">
        <v>79</v>
      </c>
    </row>
    <row r="30" spans="1:5" s="85" customFormat="1" ht="12.75" x14ac:dyDescent="0.2">
      <c r="A30" s="91" t="s">
        <v>98</v>
      </c>
      <c r="B30" s="114">
        <f>B31+B32</f>
        <v>0</v>
      </c>
      <c r="C30" s="115">
        <f t="shared" ref="C30:E30" si="6">C31+C32</f>
        <v>0</v>
      </c>
      <c r="D30" s="115">
        <f t="shared" si="6"/>
        <v>0</v>
      </c>
      <c r="E30" s="116">
        <f t="shared" si="6"/>
        <v>0</v>
      </c>
    </row>
    <row r="31" spans="1:5" s="85" customFormat="1" ht="12.75" x14ac:dyDescent="0.2">
      <c r="A31" s="18" t="s">
        <v>99</v>
      </c>
      <c r="B31" s="25">
        <v>0</v>
      </c>
      <c r="C31" s="25">
        <v>0</v>
      </c>
      <c r="D31" s="25">
        <v>0</v>
      </c>
      <c r="E31" s="24">
        <v>0</v>
      </c>
    </row>
    <row r="32" spans="1:5" s="85" customFormat="1" ht="12.75" x14ac:dyDescent="0.2">
      <c r="A32" s="18" t="s">
        <v>100</v>
      </c>
      <c r="B32" s="25">
        <v>0</v>
      </c>
      <c r="C32" s="25">
        <v>0</v>
      </c>
      <c r="D32" s="25">
        <v>0</v>
      </c>
      <c r="E32" s="24">
        <v>0</v>
      </c>
    </row>
    <row r="33" spans="1:5" s="85" customFormat="1" ht="12.75" x14ac:dyDescent="0.2">
      <c r="A33" s="18" t="s">
        <v>101</v>
      </c>
      <c r="B33" s="25">
        <f>B34+B35</f>
        <v>0</v>
      </c>
      <c r="C33" s="25">
        <f t="shared" ref="C33:E33" si="7">C34+C35</f>
        <v>0</v>
      </c>
      <c r="D33" s="25">
        <f t="shared" si="7"/>
        <v>0</v>
      </c>
      <c r="E33" s="24">
        <f t="shared" si="7"/>
        <v>0</v>
      </c>
    </row>
    <row r="34" spans="1:5" s="85" customFormat="1" ht="12.75" x14ac:dyDescent="0.2">
      <c r="A34" s="18" t="s">
        <v>99</v>
      </c>
      <c r="B34" s="25">
        <v>0</v>
      </c>
      <c r="C34" s="25">
        <v>0</v>
      </c>
      <c r="D34" s="25">
        <v>0</v>
      </c>
      <c r="E34" s="24">
        <v>0</v>
      </c>
    </row>
    <row r="35" spans="1:5" s="85" customFormat="1" ht="12.75" x14ac:dyDescent="0.2">
      <c r="A35" s="18" t="s">
        <v>100</v>
      </c>
      <c r="B35" s="25">
        <v>0</v>
      </c>
      <c r="C35" s="25">
        <v>0</v>
      </c>
      <c r="D35" s="25">
        <v>0</v>
      </c>
      <c r="E35" s="24">
        <v>0</v>
      </c>
    </row>
    <row r="36" spans="1:5" s="85" customFormat="1" ht="12.75" x14ac:dyDescent="0.2">
      <c r="A36" s="18" t="s">
        <v>102</v>
      </c>
      <c r="B36" s="25">
        <f>B37+B38</f>
        <v>0</v>
      </c>
      <c r="C36" s="25">
        <f t="shared" ref="C36:E36" si="8">C37+C38</f>
        <v>0</v>
      </c>
      <c r="D36" s="25">
        <f t="shared" si="8"/>
        <v>0</v>
      </c>
      <c r="E36" s="24">
        <f t="shared" si="8"/>
        <v>0</v>
      </c>
    </row>
    <row r="37" spans="1:5" s="85" customFormat="1" ht="12.75" x14ac:dyDescent="0.2">
      <c r="A37" s="18" t="s">
        <v>99</v>
      </c>
      <c r="B37" s="25">
        <v>0</v>
      </c>
      <c r="C37" s="25">
        <v>0</v>
      </c>
      <c r="D37" s="25">
        <v>0</v>
      </c>
      <c r="E37" s="24">
        <v>0</v>
      </c>
    </row>
    <row r="38" spans="1:5" s="85" customFormat="1" ht="12.75" x14ac:dyDescent="0.2">
      <c r="A38" s="18" t="s">
        <v>100</v>
      </c>
      <c r="B38" s="25">
        <v>0</v>
      </c>
      <c r="C38" s="25">
        <v>0</v>
      </c>
      <c r="D38" s="25">
        <v>0</v>
      </c>
      <c r="E38" s="24">
        <v>0</v>
      </c>
    </row>
    <row r="39" spans="1:5" s="85" customFormat="1" ht="12.75" x14ac:dyDescent="0.2">
      <c r="A39" s="18" t="s">
        <v>103</v>
      </c>
      <c r="B39" s="25">
        <v>0</v>
      </c>
      <c r="C39" s="25">
        <v>0</v>
      </c>
      <c r="D39" s="25">
        <v>0</v>
      </c>
      <c r="E39" s="24">
        <v>0</v>
      </c>
    </row>
    <row r="40" spans="1:5" s="85" customFormat="1" ht="12.75" x14ac:dyDescent="0.2">
      <c r="A40" s="91"/>
      <c r="B40" s="16"/>
      <c r="C40" s="16"/>
      <c r="D40" s="16"/>
      <c r="E40" s="15"/>
    </row>
    <row r="41" spans="1:5" s="85" customFormat="1" ht="12.75" x14ac:dyDescent="0.2">
      <c r="A41" s="128" t="s">
        <v>104</v>
      </c>
      <c r="B41" s="108">
        <f>+B33+B30</f>
        <v>0</v>
      </c>
      <c r="C41" s="108">
        <f>+C33+C30</f>
        <v>0</v>
      </c>
      <c r="D41" s="108">
        <f>+D33+D30</f>
        <v>0</v>
      </c>
      <c r="E41" s="129">
        <f>+E33+E30</f>
        <v>0</v>
      </c>
    </row>
    <row r="42" spans="1:5" x14ac:dyDescent="0.25">
      <c r="A42" s="73" t="s">
        <v>147</v>
      </c>
    </row>
    <row r="43" spans="1:5" s="130" customFormat="1" ht="9.75" x14ac:dyDescent="0.15"/>
    <row r="44" spans="1:5" s="130" customFormat="1" ht="9.75" x14ac:dyDescent="0.15">
      <c r="A44" s="130" t="s">
        <v>105</v>
      </c>
    </row>
    <row r="45" spans="1:5" s="130" customFormat="1" ht="9.75" x14ac:dyDescent="0.15">
      <c r="A45" s="130" t="s">
        <v>106</v>
      </c>
    </row>
    <row r="47" spans="1:5" x14ac:dyDescent="0.25">
      <c r="A47" s="84" t="s">
        <v>215</v>
      </c>
      <c r="B47" s="106"/>
    </row>
    <row r="48" spans="1:5" x14ac:dyDescent="0.25">
      <c r="A48" s="84" t="s">
        <v>216</v>
      </c>
      <c r="B48" s="84"/>
    </row>
    <row r="49" spans="1:2" x14ac:dyDescent="0.25">
      <c r="A49" s="84" t="s">
        <v>217</v>
      </c>
      <c r="B49" s="84"/>
    </row>
    <row r="50" spans="1:2" x14ac:dyDescent="0.25">
      <c r="A50" s="84" t="s">
        <v>218</v>
      </c>
      <c r="B50" s="84"/>
    </row>
  </sheetData>
  <mergeCells count="11">
    <mergeCell ref="A6:E6"/>
    <mergeCell ref="A1:E1"/>
    <mergeCell ref="A2:E2"/>
    <mergeCell ref="A3:E3"/>
    <mergeCell ref="A4:E4"/>
    <mergeCell ref="A5:E5"/>
    <mergeCell ref="A7:D7"/>
    <mergeCell ref="A8:A9"/>
    <mergeCell ref="C8:E8"/>
    <mergeCell ref="A28:A29"/>
    <mergeCell ref="C28:E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0124-E808-4B11-A357-A4F45536C124}">
  <dimension ref="A1:C129"/>
  <sheetViews>
    <sheetView zoomScale="130" zoomScaleNormal="130" workbookViewId="0">
      <selection activeCell="B35" sqref="B35"/>
    </sheetView>
  </sheetViews>
  <sheetFormatPr defaultRowHeight="15" x14ac:dyDescent="0.25"/>
  <cols>
    <col min="1" max="1" width="72.42578125" style="2" customWidth="1"/>
    <col min="2" max="3" width="18.7109375" style="2" customWidth="1"/>
    <col min="4" max="16384" width="9.140625" style="2"/>
  </cols>
  <sheetData>
    <row r="1" spans="1:3" x14ac:dyDescent="0.25">
      <c r="A1" s="248" t="s">
        <v>107</v>
      </c>
      <c r="B1" s="248"/>
      <c r="C1" s="248"/>
    </row>
    <row r="2" spans="1:3" x14ac:dyDescent="0.25">
      <c r="A2" s="249" t="s">
        <v>1</v>
      </c>
      <c r="B2" s="249"/>
      <c r="C2" s="249"/>
    </row>
    <row r="3" spans="1:3" x14ac:dyDescent="0.25">
      <c r="A3" s="248" t="s">
        <v>108</v>
      </c>
      <c r="B3" s="248"/>
      <c r="C3" s="248"/>
    </row>
    <row r="4" spans="1:3" x14ac:dyDescent="0.25">
      <c r="A4" s="249" t="s">
        <v>3</v>
      </c>
      <c r="B4" s="249"/>
      <c r="C4" s="249"/>
    </row>
    <row r="5" spans="1:3" x14ac:dyDescent="0.25">
      <c r="A5" s="249" t="s">
        <v>220</v>
      </c>
      <c r="B5" s="249"/>
      <c r="C5" s="249"/>
    </row>
    <row r="6" spans="1:3" x14ac:dyDescent="0.25">
      <c r="A6" s="104"/>
      <c r="B6" s="104"/>
    </row>
    <row r="7" spans="1:3" s="85" customFormat="1" ht="12.75" x14ac:dyDescent="0.2">
      <c r="A7" s="85" t="s">
        <v>109</v>
      </c>
      <c r="C7" s="5">
        <v>1</v>
      </c>
    </row>
    <row r="8" spans="1:3" s="85" customFormat="1" ht="13.5" customHeight="1" x14ac:dyDescent="0.2">
      <c r="A8" s="253" t="s">
        <v>110</v>
      </c>
      <c r="B8" s="268" t="s">
        <v>111</v>
      </c>
      <c r="C8" s="259"/>
    </row>
    <row r="9" spans="1:3" s="85" customFormat="1" ht="22.5" x14ac:dyDescent="0.2">
      <c r="A9" s="254"/>
      <c r="B9" s="131" t="s">
        <v>112</v>
      </c>
      <c r="C9" s="132" t="s">
        <v>113</v>
      </c>
    </row>
    <row r="10" spans="1:3" s="85" customFormat="1" ht="12.75" x14ac:dyDescent="0.2">
      <c r="A10" s="133" t="s">
        <v>110</v>
      </c>
      <c r="B10" s="134">
        <f>B11+B14</f>
        <v>40000000</v>
      </c>
      <c r="C10" s="135">
        <f>C11+C14</f>
        <v>40000000</v>
      </c>
    </row>
    <row r="11" spans="1:3" s="85" customFormat="1" ht="12.75" x14ac:dyDescent="0.2">
      <c r="A11" s="136" t="s">
        <v>114</v>
      </c>
      <c r="B11" s="134">
        <f>B12+B13</f>
        <v>0</v>
      </c>
      <c r="C11" s="135">
        <f>C12+C13</f>
        <v>0</v>
      </c>
    </row>
    <row r="12" spans="1:3" s="85" customFormat="1" ht="12.75" x14ac:dyDescent="0.2">
      <c r="A12" s="137" t="s">
        <v>65</v>
      </c>
      <c r="B12" s="138">
        <v>0</v>
      </c>
      <c r="C12" s="139">
        <v>0</v>
      </c>
    </row>
    <row r="13" spans="1:3" s="85" customFormat="1" ht="12.75" x14ac:dyDescent="0.2">
      <c r="A13" s="137" t="s">
        <v>66</v>
      </c>
      <c r="B13" s="138">
        <v>0</v>
      </c>
      <c r="C13" s="139">
        <v>0</v>
      </c>
    </row>
    <row r="14" spans="1:3" s="85" customFormat="1" ht="12.75" x14ac:dyDescent="0.2">
      <c r="A14" s="136" t="s">
        <v>115</v>
      </c>
      <c r="B14" s="134">
        <f>B15+B21</f>
        <v>40000000</v>
      </c>
      <c r="C14" s="135">
        <f>C15+C21</f>
        <v>40000000</v>
      </c>
    </row>
    <row r="15" spans="1:3" s="85" customFormat="1" ht="12.75" x14ac:dyDescent="0.2">
      <c r="A15" s="136" t="s">
        <v>116</v>
      </c>
      <c r="B15" s="134">
        <f>SUM(B16:B20)</f>
        <v>40000000</v>
      </c>
      <c r="C15" s="135">
        <f>SUM(C16:C20)</f>
        <v>40000000</v>
      </c>
    </row>
    <row r="16" spans="1:3" s="85" customFormat="1" ht="12.75" x14ac:dyDescent="0.2">
      <c r="A16" s="137" t="s">
        <v>117</v>
      </c>
      <c r="B16" s="138">
        <v>40000000</v>
      </c>
      <c r="C16" s="139">
        <v>40000000</v>
      </c>
    </row>
    <row r="17" spans="1:3" s="85" customFormat="1" ht="12.75" x14ac:dyDescent="0.2">
      <c r="A17" s="137" t="s">
        <v>118</v>
      </c>
      <c r="B17" s="138">
        <v>0</v>
      </c>
      <c r="C17" s="139">
        <v>0</v>
      </c>
    </row>
    <row r="18" spans="1:3" s="85" customFormat="1" ht="12.75" x14ac:dyDescent="0.2">
      <c r="A18" s="137" t="s">
        <v>119</v>
      </c>
      <c r="B18" s="138">
        <v>0</v>
      </c>
      <c r="C18" s="139">
        <v>0</v>
      </c>
    </row>
    <row r="19" spans="1:3" s="85" customFormat="1" ht="12.75" x14ac:dyDescent="0.2">
      <c r="A19" s="137" t="s">
        <v>120</v>
      </c>
      <c r="B19" s="138">
        <v>0</v>
      </c>
      <c r="C19" s="139">
        <v>0</v>
      </c>
    </row>
    <row r="20" spans="1:3" s="85" customFormat="1" ht="12.75" x14ac:dyDescent="0.2">
      <c r="A20" s="137" t="s">
        <v>121</v>
      </c>
      <c r="B20" s="138">
        <v>0</v>
      </c>
      <c r="C20" s="139">
        <v>0</v>
      </c>
    </row>
    <row r="21" spans="1:3" s="85" customFormat="1" ht="12.75" x14ac:dyDescent="0.2">
      <c r="A21" s="136" t="s">
        <v>122</v>
      </c>
      <c r="B21" s="134">
        <f>SUM(B22:B26)</f>
        <v>0</v>
      </c>
      <c r="C21" s="135">
        <f>SUM(C22:C26)</f>
        <v>0</v>
      </c>
    </row>
    <row r="22" spans="1:3" s="85" customFormat="1" ht="12.75" x14ac:dyDescent="0.2">
      <c r="A22" s="137" t="s">
        <v>117</v>
      </c>
      <c r="B22" s="138">
        <v>0</v>
      </c>
      <c r="C22" s="139">
        <v>0</v>
      </c>
    </row>
    <row r="23" spans="1:3" s="85" customFormat="1" ht="12.75" x14ac:dyDescent="0.2">
      <c r="A23" s="137" t="s">
        <v>118</v>
      </c>
      <c r="B23" s="138">
        <v>0</v>
      </c>
      <c r="C23" s="139">
        <v>0</v>
      </c>
    </row>
    <row r="24" spans="1:3" s="85" customFormat="1" ht="12.75" x14ac:dyDescent="0.2">
      <c r="A24" s="137" t="s">
        <v>123</v>
      </c>
      <c r="B24" s="138">
        <v>0</v>
      </c>
      <c r="C24" s="139">
        <v>0</v>
      </c>
    </row>
    <row r="25" spans="1:3" s="85" customFormat="1" ht="12.75" x14ac:dyDescent="0.2">
      <c r="A25" s="137" t="s">
        <v>124</v>
      </c>
      <c r="B25" s="138">
        <v>0</v>
      </c>
      <c r="C25" s="139">
        <v>0</v>
      </c>
    </row>
    <row r="26" spans="1:3" s="85" customFormat="1" ht="12.75" x14ac:dyDescent="0.2">
      <c r="A26" s="137" t="s">
        <v>125</v>
      </c>
      <c r="B26" s="138">
        <v>0</v>
      </c>
      <c r="C26" s="139">
        <v>0</v>
      </c>
    </row>
    <row r="27" spans="1:3" s="85" customFormat="1" ht="12.75" x14ac:dyDescent="0.2">
      <c r="A27" s="46"/>
      <c r="B27" s="138"/>
      <c r="C27" s="139"/>
    </row>
    <row r="28" spans="1:3" s="85" customFormat="1" ht="22.5" x14ac:dyDescent="0.2">
      <c r="A28" s="95" t="s">
        <v>126</v>
      </c>
      <c r="B28" s="140" t="s">
        <v>30</v>
      </c>
      <c r="C28" s="141" t="s">
        <v>31</v>
      </c>
    </row>
    <row r="29" spans="1:3" s="85" customFormat="1" ht="12.75" x14ac:dyDescent="0.2">
      <c r="A29" s="142" t="s">
        <v>127</v>
      </c>
      <c r="B29" s="143">
        <v>7947852135.2900028</v>
      </c>
      <c r="C29" s="144" t="s">
        <v>128</v>
      </c>
    </row>
    <row r="30" spans="1:3" s="85" customFormat="1" ht="16.5" customHeight="1" x14ac:dyDescent="0.2">
      <c r="A30" s="142" t="s">
        <v>129</v>
      </c>
      <c r="B30" s="143">
        <v>16074015</v>
      </c>
      <c r="C30" s="144"/>
    </row>
    <row r="31" spans="1:3" s="85" customFormat="1" ht="22.5" x14ac:dyDescent="0.2">
      <c r="A31" s="142" t="s">
        <v>130</v>
      </c>
      <c r="B31" s="143">
        <v>7931778120.2900028</v>
      </c>
      <c r="C31" s="144"/>
    </row>
    <row r="32" spans="1:3" s="85" customFormat="1" ht="12.75" x14ac:dyDescent="0.2">
      <c r="A32" s="142" t="s">
        <v>131</v>
      </c>
      <c r="B32" s="143">
        <v>0</v>
      </c>
      <c r="C32" s="144">
        <v>0</v>
      </c>
    </row>
    <row r="33" spans="1:3" s="85" customFormat="1" ht="12.75" hidden="1" x14ac:dyDescent="0.2">
      <c r="A33" s="145" t="s">
        <v>132</v>
      </c>
      <c r="B33" s="143">
        <v>0</v>
      </c>
      <c r="C33" s="144">
        <v>0</v>
      </c>
    </row>
    <row r="34" spans="1:3" s="85" customFormat="1" ht="12.75" hidden="1" x14ac:dyDescent="0.2">
      <c r="A34" s="145" t="s">
        <v>133</v>
      </c>
      <c r="B34" s="143">
        <v>0</v>
      </c>
      <c r="C34" s="144">
        <v>0</v>
      </c>
    </row>
    <row r="35" spans="1:3" s="85" customFormat="1" ht="12.75" x14ac:dyDescent="0.2">
      <c r="A35" s="142" t="s">
        <v>134</v>
      </c>
      <c r="B35" s="143">
        <f>C10+B33</f>
        <v>40000000</v>
      </c>
      <c r="C35" s="146">
        <f>B35/$B$31</f>
        <v>5.0430054135878321E-3</v>
      </c>
    </row>
    <row r="36" spans="1:3" s="85" customFormat="1" ht="22.5" x14ac:dyDescent="0.2">
      <c r="A36" s="142" t="s">
        <v>135</v>
      </c>
      <c r="B36" s="143">
        <f>$B$29*C36</f>
        <v>1271656341.6464005</v>
      </c>
      <c r="C36" s="146">
        <v>0.16</v>
      </c>
    </row>
    <row r="37" spans="1:3" s="85" customFormat="1" ht="12.75" x14ac:dyDescent="0.2">
      <c r="A37" s="142" t="s">
        <v>136</v>
      </c>
      <c r="B37" s="143">
        <f>$B$29*C37</f>
        <v>1144490707.4817605</v>
      </c>
      <c r="C37" s="146">
        <f>+C36*0.9</f>
        <v>0.14400000000000002</v>
      </c>
    </row>
    <row r="38" spans="1:3" s="85" customFormat="1" ht="12.75" x14ac:dyDescent="0.2">
      <c r="A38" s="142" t="s">
        <v>137</v>
      </c>
      <c r="B38" s="143">
        <v>0</v>
      </c>
      <c r="C38" s="146">
        <f>B38/$B$31</f>
        <v>0</v>
      </c>
    </row>
    <row r="39" spans="1:3" s="85" customFormat="1" ht="22.5" x14ac:dyDescent="0.2">
      <c r="A39" s="142" t="s">
        <v>138</v>
      </c>
      <c r="B39" s="143">
        <f>$B$29*C39</f>
        <v>556349649.4703002</v>
      </c>
      <c r="C39" s="146">
        <v>7.0000000000000007E-2</v>
      </c>
    </row>
    <row r="40" spans="1:3" s="85" customFormat="1" ht="12.75" x14ac:dyDescent="0.2">
      <c r="A40" s="147"/>
      <c r="B40" s="148"/>
      <c r="C40" s="149"/>
    </row>
    <row r="41" spans="1:3" s="85" customFormat="1" ht="12.75" x14ac:dyDescent="0.2">
      <c r="A41" s="253" t="s">
        <v>139</v>
      </c>
      <c r="B41" s="265" t="s">
        <v>140</v>
      </c>
      <c r="C41" s="266"/>
    </row>
    <row r="42" spans="1:3" s="85" customFormat="1" ht="22.5" x14ac:dyDescent="0.2">
      <c r="A42" s="254"/>
      <c r="B42" s="150" t="s">
        <v>112</v>
      </c>
      <c r="C42" s="151" t="s">
        <v>141</v>
      </c>
    </row>
    <row r="43" spans="1:3" s="85" customFormat="1" ht="12.75" x14ac:dyDescent="0.2">
      <c r="A43" s="152" t="s">
        <v>142</v>
      </c>
      <c r="B43" s="138">
        <v>0</v>
      </c>
      <c r="C43" s="139">
        <v>0</v>
      </c>
    </row>
    <row r="44" spans="1:3" s="85" customFormat="1" ht="12.75" x14ac:dyDescent="0.2">
      <c r="A44" s="137" t="s">
        <v>143</v>
      </c>
      <c r="B44" s="138">
        <v>0</v>
      </c>
      <c r="C44" s="139">
        <v>0</v>
      </c>
    </row>
    <row r="45" spans="1:3" s="85" customFormat="1" ht="12.75" x14ac:dyDescent="0.2">
      <c r="A45" s="137" t="s">
        <v>144</v>
      </c>
      <c r="B45" s="138">
        <v>0</v>
      </c>
      <c r="C45" s="139">
        <v>0</v>
      </c>
    </row>
    <row r="46" spans="1:3" s="85" customFormat="1" ht="12.75" x14ac:dyDescent="0.2">
      <c r="A46" s="137" t="s">
        <v>145</v>
      </c>
      <c r="B46" s="138">
        <v>0</v>
      </c>
      <c r="C46" s="139">
        <v>0</v>
      </c>
    </row>
    <row r="47" spans="1:3" s="85" customFormat="1" ht="12.75" x14ac:dyDescent="0.2">
      <c r="A47" s="152" t="s">
        <v>146</v>
      </c>
      <c r="B47" s="138">
        <v>0</v>
      </c>
      <c r="C47" s="139">
        <v>0</v>
      </c>
    </row>
    <row r="48" spans="1:3" s="85" customFormat="1" ht="12.75" x14ac:dyDescent="0.2">
      <c r="A48" s="97" t="s">
        <v>147</v>
      </c>
      <c r="B48" s="97"/>
      <c r="C48" s="153"/>
    </row>
    <row r="49" spans="1:3" s="85" customFormat="1" ht="27" customHeight="1" x14ac:dyDescent="0.2">
      <c r="A49" s="267" t="s">
        <v>148</v>
      </c>
      <c r="B49" s="267"/>
      <c r="C49" s="267"/>
    </row>
    <row r="50" spans="1:3" s="85" customFormat="1" ht="12.75" x14ac:dyDescent="0.2"/>
    <row r="51" spans="1:3" s="85" customFormat="1" ht="12.75" x14ac:dyDescent="0.2">
      <c r="A51" s="84" t="s">
        <v>215</v>
      </c>
      <c r="B51" s="73"/>
    </row>
    <row r="52" spans="1:3" s="85" customFormat="1" ht="12.75" x14ac:dyDescent="0.2">
      <c r="A52" s="84" t="s">
        <v>216</v>
      </c>
      <c r="B52" s="73"/>
    </row>
    <row r="53" spans="1:3" s="85" customFormat="1" ht="12.75" x14ac:dyDescent="0.2">
      <c r="A53" s="84" t="s">
        <v>217</v>
      </c>
      <c r="B53" s="73"/>
    </row>
    <row r="54" spans="1:3" s="85" customFormat="1" ht="12.75" x14ac:dyDescent="0.2">
      <c r="A54" s="84" t="s">
        <v>218</v>
      </c>
      <c r="B54" s="73"/>
    </row>
    <row r="55" spans="1:3" s="85" customFormat="1" ht="12.75" x14ac:dyDescent="0.2"/>
    <row r="56" spans="1:3" s="85" customFormat="1" ht="12.75" x14ac:dyDescent="0.2"/>
    <row r="57" spans="1:3" s="85" customFormat="1" ht="12.75" x14ac:dyDescent="0.2"/>
    <row r="58" spans="1:3" s="85" customFormat="1" ht="12.75" x14ac:dyDescent="0.2"/>
    <row r="59" spans="1:3" s="85" customFormat="1" ht="12.75" x14ac:dyDescent="0.2"/>
    <row r="60" spans="1:3" s="85" customFormat="1" ht="24" customHeight="1" x14ac:dyDescent="0.2"/>
    <row r="61" spans="1:3" s="96" customFormat="1" ht="24" customHeight="1" x14ac:dyDescent="0.2">
      <c r="A61" s="85"/>
      <c r="B61" s="85"/>
      <c r="C61" s="85"/>
    </row>
    <row r="62" spans="1:3" s="96" customFormat="1" ht="24" customHeight="1" x14ac:dyDescent="0.2">
      <c r="A62" s="85"/>
      <c r="B62" s="85"/>
      <c r="C62" s="85"/>
    </row>
    <row r="63" spans="1:3" s="96" customFormat="1" ht="24" customHeight="1" x14ac:dyDescent="0.2">
      <c r="A63" s="85"/>
      <c r="B63" s="85"/>
      <c r="C63" s="85"/>
    </row>
    <row r="64" spans="1:3" s="96" customFormat="1" ht="24" customHeight="1" x14ac:dyDescent="0.2">
      <c r="A64" s="85"/>
      <c r="B64" s="85"/>
      <c r="C64" s="85"/>
    </row>
    <row r="65" spans="1:3" s="96" customFormat="1" ht="24" customHeight="1" x14ac:dyDescent="0.2">
      <c r="A65" s="85"/>
      <c r="B65" s="85"/>
      <c r="C65" s="85"/>
    </row>
    <row r="66" spans="1:3" s="96" customFormat="1" ht="24" customHeight="1" x14ac:dyDescent="0.2">
      <c r="A66" s="85"/>
      <c r="B66" s="85"/>
      <c r="C66" s="85"/>
    </row>
    <row r="67" spans="1:3" s="96" customFormat="1" ht="24" customHeight="1" x14ac:dyDescent="0.2">
      <c r="A67" s="85"/>
      <c r="B67" s="85"/>
      <c r="C67" s="85"/>
    </row>
    <row r="68" spans="1:3" s="96" customFormat="1" ht="24" customHeight="1" x14ac:dyDescent="0.2">
      <c r="A68" s="85"/>
      <c r="B68" s="85"/>
      <c r="C68" s="85"/>
    </row>
    <row r="69" spans="1:3" s="96" customFormat="1" ht="24" customHeight="1" x14ac:dyDescent="0.2">
      <c r="A69" s="85"/>
      <c r="B69" s="85"/>
      <c r="C69" s="85"/>
    </row>
    <row r="70" spans="1:3" s="96" customFormat="1" ht="24" customHeight="1" x14ac:dyDescent="0.2">
      <c r="A70" s="85"/>
      <c r="B70" s="85"/>
      <c r="C70" s="85"/>
    </row>
    <row r="71" spans="1:3" s="85" customFormat="1" ht="12.75" x14ac:dyDescent="0.2"/>
    <row r="72" spans="1:3" s="85" customFormat="1" ht="24" customHeight="1" x14ac:dyDescent="0.2"/>
    <row r="73" spans="1:3" s="85" customFormat="1" ht="12.75" x14ac:dyDescent="0.2"/>
    <row r="74" spans="1:3" s="85" customFormat="1" ht="12.75" x14ac:dyDescent="0.2"/>
    <row r="75" spans="1:3" s="85" customFormat="1" ht="12.75" x14ac:dyDescent="0.2"/>
    <row r="76" spans="1:3" s="85" customFormat="1" ht="12.75" x14ac:dyDescent="0.2"/>
    <row r="77" spans="1:3" s="85" customFormat="1" ht="12.75" x14ac:dyDescent="0.2"/>
    <row r="78" spans="1:3" s="85" customFormat="1" ht="12.75" x14ac:dyDescent="0.2"/>
    <row r="79" spans="1:3" s="85" customFormat="1" ht="12.75" x14ac:dyDescent="0.2"/>
    <row r="80" spans="1:3" s="85" customFormat="1" ht="12.75" x14ac:dyDescent="0.2"/>
    <row r="81" s="85" customFormat="1" ht="12.75" x14ac:dyDescent="0.2"/>
    <row r="82" s="85" customFormat="1" ht="12.75" x14ac:dyDescent="0.2"/>
    <row r="83" s="85" customFormat="1" ht="12.75" x14ac:dyDescent="0.2"/>
    <row r="84" s="85" customFormat="1" ht="12.75" x14ac:dyDescent="0.2"/>
    <row r="85" s="85" customFormat="1" ht="12.75" x14ac:dyDescent="0.2"/>
    <row r="86" s="85" customFormat="1" ht="12.75" x14ac:dyDescent="0.2"/>
    <row r="87" s="85" customFormat="1" ht="12.75" x14ac:dyDescent="0.2"/>
    <row r="88" s="85" customFormat="1" ht="12.75" x14ac:dyDescent="0.2"/>
    <row r="89" s="85" customFormat="1" ht="12.75" x14ac:dyDescent="0.2"/>
    <row r="90" s="85" customFormat="1" ht="12.75" x14ac:dyDescent="0.2"/>
    <row r="91" s="85" customFormat="1" ht="12.75" x14ac:dyDescent="0.2"/>
    <row r="92" s="85" customFormat="1" ht="12.75" x14ac:dyDescent="0.2"/>
    <row r="93" s="85" customFormat="1" ht="12.75" x14ac:dyDescent="0.2"/>
    <row r="94" s="85" customFormat="1" ht="12.75" x14ac:dyDescent="0.2"/>
    <row r="95" s="85" customFormat="1" ht="12.75" x14ac:dyDescent="0.2"/>
    <row r="96" s="85" customFormat="1" ht="12.75" x14ac:dyDescent="0.2"/>
    <row r="97" spans="1:3" s="85" customFormat="1" ht="12.75" x14ac:dyDescent="0.2"/>
    <row r="98" spans="1:3" s="85" customFormat="1" ht="12.75" x14ac:dyDescent="0.2"/>
    <row r="99" spans="1:3" s="85" customFormat="1" ht="12.75" x14ac:dyDescent="0.2"/>
    <row r="100" spans="1:3" s="85" customFormat="1" ht="12.75" x14ac:dyDescent="0.2"/>
    <row r="101" spans="1:3" s="85" customFormat="1" ht="12.75" x14ac:dyDescent="0.2"/>
    <row r="102" spans="1:3" s="85" customFormat="1" ht="12.75" x14ac:dyDescent="0.2"/>
    <row r="103" spans="1:3" s="85" customFormat="1" ht="12.75" x14ac:dyDescent="0.2"/>
    <row r="104" spans="1:3" s="85" customFormat="1" ht="12.75" x14ac:dyDescent="0.2"/>
    <row r="105" spans="1:3" s="85" customFormat="1" ht="12.75" x14ac:dyDescent="0.2"/>
    <row r="106" spans="1:3" s="85" customFormat="1" ht="12.75" x14ac:dyDescent="0.2"/>
    <row r="107" spans="1:3" s="85" customFormat="1" x14ac:dyDescent="0.25">
      <c r="A107" s="2"/>
      <c r="B107" s="2"/>
      <c r="C107" s="2"/>
    </row>
    <row r="108" spans="1:3" s="85" customFormat="1" x14ac:dyDescent="0.25">
      <c r="A108" s="2"/>
      <c r="B108" s="2"/>
      <c r="C108" s="2"/>
    </row>
    <row r="109" spans="1:3" s="85" customFormat="1" x14ac:dyDescent="0.25">
      <c r="A109" s="2"/>
      <c r="B109" s="2"/>
      <c r="C109" s="2"/>
    </row>
    <row r="110" spans="1:3" s="85" customFormat="1" x14ac:dyDescent="0.25">
      <c r="A110" s="2"/>
      <c r="B110" s="2"/>
      <c r="C110" s="2"/>
    </row>
    <row r="111" spans="1:3" s="85" customFormat="1" x14ac:dyDescent="0.25">
      <c r="A111" s="2"/>
      <c r="B111" s="2"/>
      <c r="C111" s="2"/>
    </row>
    <row r="112" spans="1:3" s="85" customFormat="1" x14ac:dyDescent="0.25">
      <c r="A112" s="2"/>
      <c r="B112" s="2"/>
      <c r="C112" s="2"/>
    </row>
    <row r="113" spans="1:3" s="85" customFormat="1" x14ac:dyDescent="0.25">
      <c r="A113" s="2"/>
      <c r="B113" s="2"/>
      <c r="C113" s="2"/>
    </row>
    <row r="114" spans="1:3" s="85" customFormat="1" x14ac:dyDescent="0.25">
      <c r="A114" s="2"/>
      <c r="B114" s="2"/>
      <c r="C114" s="2"/>
    </row>
    <row r="115" spans="1:3" s="85" customFormat="1" x14ac:dyDescent="0.25">
      <c r="A115" s="2"/>
      <c r="B115" s="2"/>
      <c r="C115" s="2"/>
    </row>
    <row r="116" spans="1:3" s="85" customFormat="1" x14ac:dyDescent="0.25">
      <c r="A116" s="2"/>
      <c r="B116" s="2"/>
      <c r="C116" s="2"/>
    </row>
    <row r="117" spans="1:3" s="85" customFormat="1" x14ac:dyDescent="0.25">
      <c r="A117" s="2"/>
      <c r="B117" s="2"/>
      <c r="C117" s="2"/>
    </row>
    <row r="118" spans="1:3" s="85" customFormat="1" x14ac:dyDescent="0.25">
      <c r="A118" s="2"/>
      <c r="B118" s="2"/>
      <c r="C118" s="2"/>
    </row>
    <row r="119" spans="1:3" s="85" customFormat="1" x14ac:dyDescent="0.25">
      <c r="A119" s="2"/>
      <c r="B119" s="2"/>
      <c r="C119" s="2"/>
    </row>
    <row r="120" spans="1:3" s="85" customFormat="1" x14ac:dyDescent="0.25">
      <c r="A120" s="2"/>
      <c r="B120" s="2"/>
      <c r="C120" s="2"/>
    </row>
    <row r="121" spans="1:3" s="85" customFormat="1" x14ac:dyDescent="0.25">
      <c r="A121" s="2"/>
      <c r="B121" s="2"/>
      <c r="C121" s="2"/>
    </row>
    <row r="122" spans="1:3" s="85" customFormat="1" x14ac:dyDescent="0.25">
      <c r="A122" s="2"/>
      <c r="B122" s="2"/>
      <c r="C122" s="2"/>
    </row>
    <row r="123" spans="1:3" s="85" customFormat="1" x14ac:dyDescent="0.25">
      <c r="A123" s="2"/>
      <c r="B123" s="2"/>
      <c r="C123" s="2"/>
    </row>
    <row r="124" spans="1:3" s="85" customFormat="1" x14ac:dyDescent="0.25">
      <c r="A124" s="2"/>
      <c r="B124" s="2"/>
      <c r="C124" s="2"/>
    </row>
    <row r="125" spans="1:3" s="85" customFormat="1" x14ac:dyDescent="0.25">
      <c r="A125" s="2"/>
      <c r="B125" s="2"/>
      <c r="C125" s="2"/>
    </row>
    <row r="126" spans="1:3" s="85" customFormat="1" x14ac:dyDescent="0.25">
      <c r="A126" s="2"/>
      <c r="B126" s="2"/>
      <c r="C126" s="2"/>
    </row>
    <row r="127" spans="1:3" s="85" customFormat="1" x14ac:dyDescent="0.25">
      <c r="A127" s="2"/>
      <c r="B127" s="2"/>
      <c r="C127" s="2"/>
    </row>
    <row r="128" spans="1:3" s="85" customFormat="1" x14ac:dyDescent="0.25">
      <c r="A128" s="2"/>
      <c r="B128" s="2"/>
      <c r="C128" s="2"/>
    </row>
    <row r="129" spans="1:3" s="85" customFormat="1" x14ac:dyDescent="0.25">
      <c r="A129" s="2"/>
      <c r="B129" s="2"/>
      <c r="C129" s="2"/>
    </row>
  </sheetData>
  <mergeCells count="10">
    <mergeCell ref="A41:A42"/>
    <mergeCell ref="B41:C41"/>
    <mergeCell ref="A49:C49"/>
    <mergeCell ref="A1:C1"/>
    <mergeCell ref="A2:C2"/>
    <mergeCell ref="A3:C3"/>
    <mergeCell ref="A4:C4"/>
    <mergeCell ref="A5:C5"/>
    <mergeCell ref="A8:A9"/>
    <mergeCell ref="B8:C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C99F-1AC5-4173-B9EA-030D24C7173D}">
  <dimension ref="A1:E38"/>
  <sheetViews>
    <sheetView tabSelected="1" workbookViewId="0">
      <selection activeCell="E18" sqref="E18"/>
    </sheetView>
  </sheetViews>
  <sheetFormatPr defaultRowHeight="11.25" x14ac:dyDescent="0.2"/>
  <cols>
    <col min="1" max="1" width="72.140625" style="106" customWidth="1"/>
    <col min="2" max="5" width="17" style="76" customWidth="1"/>
    <col min="6" max="16384" width="9.140625" style="106"/>
  </cols>
  <sheetData>
    <row r="1" spans="1:5" x14ac:dyDescent="0.2">
      <c r="A1" s="287" t="s">
        <v>107</v>
      </c>
      <c r="B1" s="287"/>
      <c r="C1" s="287"/>
      <c r="D1" s="287"/>
      <c r="E1" s="287"/>
    </row>
    <row r="2" spans="1:5" x14ac:dyDescent="0.2">
      <c r="A2" s="249" t="s">
        <v>1</v>
      </c>
      <c r="B2" s="249"/>
      <c r="C2" s="249"/>
      <c r="D2" s="249"/>
      <c r="E2" s="249"/>
    </row>
    <row r="3" spans="1:5" x14ac:dyDescent="0.2">
      <c r="A3" s="287" t="s">
        <v>150</v>
      </c>
      <c r="B3" s="287"/>
      <c r="C3" s="287"/>
      <c r="D3" s="287"/>
      <c r="E3" s="287"/>
    </row>
    <row r="4" spans="1:5" x14ac:dyDescent="0.2">
      <c r="A4" s="288" t="s">
        <v>151</v>
      </c>
      <c r="B4" s="288"/>
      <c r="C4" s="288"/>
      <c r="D4" s="288"/>
      <c r="E4" s="288"/>
    </row>
    <row r="5" spans="1:5" x14ac:dyDescent="0.2">
      <c r="A5" s="288" t="s">
        <v>222</v>
      </c>
      <c r="B5" s="288"/>
      <c r="C5" s="288"/>
      <c r="D5" s="288"/>
      <c r="E5" s="288"/>
    </row>
    <row r="6" spans="1:5" x14ac:dyDescent="0.2">
      <c r="A6" s="154"/>
      <c r="B6" s="154"/>
      <c r="C6" s="154"/>
      <c r="D6" s="154"/>
      <c r="E6" s="154"/>
    </row>
    <row r="7" spans="1:5" x14ac:dyDescent="0.2">
      <c r="A7" s="154"/>
      <c r="B7" s="154"/>
      <c r="C7" s="154"/>
      <c r="D7" s="154"/>
      <c r="E7" s="154"/>
    </row>
    <row r="8" spans="1:5" x14ac:dyDescent="0.2">
      <c r="A8" s="4" t="s">
        <v>152</v>
      </c>
      <c r="E8" s="155">
        <v>1</v>
      </c>
    </row>
    <row r="9" spans="1:5" ht="12.75" customHeight="1" x14ac:dyDescent="0.2">
      <c r="A9" s="278" t="s">
        <v>153</v>
      </c>
      <c r="B9" s="281" t="s">
        <v>154</v>
      </c>
      <c r="C9" s="283" t="s">
        <v>155</v>
      </c>
      <c r="D9" s="284"/>
      <c r="E9" s="284"/>
    </row>
    <row r="10" spans="1:5" ht="11.25" customHeight="1" x14ac:dyDescent="0.2">
      <c r="A10" s="279"/>
      <c r="B10" s="282"/>
      <c r="C10" s="285"/>
      <c r="D10" s="286"/>
      <c r="E10" s="286"/>
    </row>
    <row r="11" spans="1:5" ht="35.25" customHeight="1" x14ac:dyDescent="0.2">
      <c r="A11" s="279"/>
      <c r="B11" s="282"/>
      <c r="C11" s="156" t="s">
        <v>156</v>
      </c>
      <c r="D11" s="157" t="s">
        <v>157</v>
      </c>
      <c r="E11" s="158" t="s">
        <v>149</v>
      </c>
    </row>
    <row r="12" spans="1:5" ht="12.75" customHeight="1" x14ac:dyDescent="0.2">
      <c r="A12" s="280"/>
      <c r="B12" s="159"/>
      <c r="C12" s="159"/>
      <c r="D12" s="159"/>
      <c r="E12" s="131"/>
    </row>
    <row r="13" spans="1:5" x14ac:dyDescent="0.2">
      <c r="A13" s="160" t="s">
        <v>158</v>
      </c>
      <c r="B13" s="161">
        <f>B14+B15</f>
        <v>26308000</v>
      </c>
      <c r="C13" s="161">
        <f t="shared" ref="C13:D13" si="0">C14+C15</f>
        <v>5585495.5700000003</v>
      </c>
      <c r="D13" s="161">
        <f t="shared" si="0"/>
        <v>3275503.34</v>
      </c>
      <c r="E13" s="162">
        <f>SUM(C13:D13)</f>
        <v>8860998.9100000001</v>
      </c>
    </row>
    <row r="14" spans="1:5" x14ac:dyDescent="0.2">
      <c r="A14" s="163" t="s">
        <v>159</v>
      </c>
      <c r="B14" s="164">
        <v>26308000</v>
      </c>
      <c r="C14" s="165">
        <v>5585495.5700000003</v>
      </c>
      <c r="D14" s="165">
        <v>3275503.34</v>
      </c>
      <c r="E14" s="166">
        <v>8860998.9100000001</v>
      </c>
    </row>
    <row r="15" spans="1:5" x14ac:dyDescent="0.2">
      <c r="A15" s="163"/>
      <c r="B15" s="164"/>
      <c r="C15" s="165"/>
      <c r="D15" s="165"/>
      <c r="E15" s="166"/>
    </row>
    <row r="16" spans="1:5" x14ac:dyDescent="0.2">
      <c r="A16" s="167"/>
      <c r="B16" s="168"/>
      <c r="C16" s="168"/>
      <c r="D16" s="168"/>
      <c r="E16" s="169"/>
    </row>
    <row r="17" spans="1:5" s="120" customFormat="1" ht="17.100000000000001" customHeight="1" x14ac:dyDescent="0.25">
      <c r="A17" s="170" t="s">
        <v>160</v>
      </c>
      <c r="B17" s="171">
        <f>B13</f>
        <v>26308000</v>
      </c>
      <c r="C17" s="171">
        <f>C13</f>
        <v>5585495.5700000003</v>
      </c>
      <c r="D17" s="171">
        <f>D13</f>
        <v>3275503.34</v>
      </c>
      <c r="E17" s="172">
        <f>E13</f>
        <v>8860998.9100000001</v>
      </c>
    </row>
    <row r="18" spans="1:5" x14ac:dyDescent="0.2">
      <c r="B18" s="173"/>
      <c r="C18" s="173"/>
      <c r="D18" s="173"/>
      <c r="E18" s="173"/>
    </row>
    <row r="19" spans="1:5" ht="12.75" customHeight="1" x14ac:dyDescent="0.2">
      <c r="A19" s="174" t="s">
        <v>126</v>
      </c>
      <c r="B19" s="274" t="s">
        <v>30</v>
      </c>
      <c r="C19" s="274"/>
      <c r="D19" s="275" t="s">
        <v>161</v>
      </c>
      <c r="E19" s="276"/>
    </row>
    <row r="20" spans="1:5" ht="26.25" customHeight="1" x14ac:dyDescent="0.2">
      <c r="A20" s="142" t="s">
        <v>127</v>
      </c>
      <c r="B20" s="269">
        <v>7947852135.2900028</v>
      </c>
      <c r="C20" s="269">
        <v>0</v>
      </c>
      <c r="D20" s="269" t="s">
        <v>128</v>
      </c>
      <c r="E20" s="277"/>
    </row>
    <row r="21" spans="1:5" ht="28.5" customHeight="1" x14ac:dyDescent="0.2">
      <c r="A21" s="142" t="s">
        <v>162</v>
      </c>
      <c r="B21" s="175"/>
      <c r="C21" s="176">
        <v>23148000</v>
      </c>
      <c r="D21" s="270">
        <f>C21/$B$20</f>
        <v>2.912484984115192E-3</v>
      </c>
      <c r="E21" s="271"/>
    </row>
    <row r="22" spans="1:5" ht="28.5" customHeight="1" x14ac:dyDescent="0.2">
      <c r="A22" s="142" t="s">
        <v>134</v>
      </c>
      <c r="B22" s="269">
        <f>E17</f>
        <v>8860998.9100000001</v>
      </c>
      <c r="C22" s="269"/>
      <c r="D22" s="270">
        <f>B22/$B$20</f>
        <v>1.114892270158808E-3</v>
      </c>
      <c r="E22" s="271"/>
    </row>
    <row r="23" spans="1:5" ht="24.75" customHeight="1" x14ac:dyDescent="0.2">
      <c r="A23" s="142" t="s">
        <v>163</v>
      </c>
      <c r="B23" s="269">
        <f>B20*D23</f>
        <v>47687112.811740018</v>
      </c>
      <c r="C23" s="269"/>
      <c r="D23" s="270">
        <v>6.0000000000000001E-3</v>
      </c>
      <c r="E23" s="271"/>
    </row>
    <row r="24" spans="1:5" x14ac:dyDescent="0.2">
      <c r="A24" s="102" t="s">
        <v>147</v>
      </c>
    </row>
    <row r="25" spans="1:5" x14ac:dyDescent="0.2">
      <c r="A25" s="106" t="s">
        <v>42</v>
      </c>
    </row>
    <row r="26" spans="1:5" x14ac:dyDescent="0.2">
      <c r="A26" s="272" t="s">
        <v>164</v>
      </c>
      <c r="B26" s="272"/>
      <c r="C26" s="272"/>
      <c r="D26" s="272"/>
      <c r="E26" s="272"/>
    </row>
    <row r="27" spans="1:5" x14ac:dyDescent="0.2">
      <c r="A27" s="177" t="s">
        <v>165</v>
      </c>
    </row>
    <row r="28" spans="1:5" ht="19.5" customHeight="1" x14ac:dyDescent="0.2">
      <c r="A28" s="273" t="s">
        <v>166</v>
      </c>
      <c r="B28" s="273"/>
      <c r="C28" s="273"/>
      <c r="D28" s="273"/>
      <c r="E28" s="273"/>
    </row>
    <row r="29" spans="1:5" x14ac:dyDescent="0.2">
      <c r="A29" s="103"/>
    </row>
    <row r="30" spans="1:5" x14ac:dyDescent="0.2">
      <c r="A30" s="103"/>
    </row>
    <row r="31" spans="1:5" x14ac:dyDescent="0.2">
      <c r="A31" s="106" t="s">
        <v>215</v>
      </c>
    </row>
    <row r="32" spans="1:5" x14ac:dyDescent="0.2">
      <c r="A32" s="106" t="s">
        <v>216</v>
      </c>
    </row>
    <row r="33" spans="1:3" x14ac:dyDescent="0.2">
      <c r="A33" s="106" t="s">
        <v>217</v>
      </c>
    </row>
    <row r="34" spans="1:3" x14ac:dyDescent="0.2">
      <c r="A34" s="106" t="s">
        <v>218</v>
      </c>
    </row>
    <row r="37" spans="1:3" x14ac:dyDescent="0.2">
      <c r="B37" s="106"/>
      <c r="C37" s="106"/>
    </row>
    <row r="38" spans="1:3" x14ac:dyDescent="0.2">
      <c r="B38" s="106"/>
      <c r="C38" s="106"/>
    </row>
  </sheetData>
  <mergeCells count="19">
    <mergeCell ref="A9:A12"/>
    <mergeCell ref="B9:B11"/>
    <mergeCell ref="C9:E10"/>
    <mergeCell ref="A1:E1"/>
    <mergeCell ref="A2:E2"/>
    <mergeCell ref="A3:E3"/>
    <mergeCell ref="A4:E4"/>
    <mergeCell ref="A5:E5"/>
    <mergeCell ref="B23:C23"/>
    <mergeCell ref="D23:E23"/>
    <mergeCell ref="A26:E26"/>
    <mergeCell ref="A28:E28"/>
    <mergeCell ref="B19:C19"/>
    <mergeCell ref="D19:E19"/>
    <mergeCell ref="B20:C20"/>
    <mergeCell ref="D20:E20"/>
    <mergeCell ref="D21:E21"/>
    <mergeCell ref="B22:C22"/>
    <mergeCell ref="D22:E2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C5D3-E824-425D-8104-2E62C22D4A4F}">
  <dimension ref="A1:C57"/>
  <sheetViews>
    <sheetView topLeftCell="A22" workbookViewId="0">
      <selection activeCell="C46" sqref="C46"/>
    </sheetView>
  </sheetViews>
  <sheetFormatPr defaultRowHeight="15" x14ac:dyDescent="0.25"/>
  <cols>
    <col min="1" max="1" width="62.42578125" style="2" customWidth="1"/>
    <col min="2" max="2" width="23.140625" style="1" customWidth="1"/>
    <col min="3" max="3" width="22.7109375" style="2" customWidth="1"/>
    <col min="4" max="16384" width="9.140625" style="2"/>
  </cols>
  <sheetData>
    <row r="1" spans="1:3" x14ac:dyDescent="0.25">
      <c r="A1" s="248" t="s">
        <v>167</v>
      </c>
      <c r="B1" s="248"/>
      <c r="C1" s="248"/>
    </row>
    <row r="2" spans="1:3" x14ac:dyDescent="0.25">
      <c r="A2" s="249" t="s">
        <v>1</v>
      </c>
      <c r="B2" s="249"/>
      <c r="C2" s="249"/>
    </row>
    <row r="3" spans="1:3" x14ac:dyDescent="0.25">
      <c r="A3" s="248" t="s">
        <v>168</v>
      </c>
      <c r="B3" s="248"/>
      <c r="C3" s="248"/>
    </row>
    <row r="4" spans="1:3" ht="12" customHeight="1" x14ac:dyDescent="0.25">
      <c r="A4" s="249" t="s">
        <v>3</v>
      </c>
      <c r="B4" s="249"/>
      <c r="C4" s="249"/>
    </row>
    <row r="5" spans="1:3" x14ac:dyDescent="0.25">
      <c r="A5" s="249" t="s">
        <v>220</v>
      </c>
      <c r="B5" s="249"/>
      <c r="C5" s="249"/>
    </row>
    <row r="6" spans="1:3" x14ac:dyDescent="0.25">
      <c r="A6" s="46"/>
      <c r="B6" s="107"/>
      <c r="C6" s="104"/>
    </row>
    <row r="7" spans="1:3" x14ac:dyDescent="0.25">
      <c r="A7" s="46" t="s">
        <v>169</v>
      </c>
      <c r="B7" s="107"/>
      <c r="C7" s="5">
        <v>1</v>
      </c>
    </row>
    <row r="8" spans="1:3" x14ac:dyDescent="0.25">
      <c r="A8" s="178" t="s">
        <v>170</v>
      </c>
      <c r="B8" s="290" t="s">
        <v>171</v>
      </c>
      <c r="C8" s="291"/>
    </row>
    <row r="9" spans="1:3" x14ac:dyDescent="0.25">
      <c r="A9" s="179"/>
      <c r="B9" s="107"/>
      <c r="C9" s="5"/>
    </row>
    <row r="10" spans="1:3" x14ac:dyDescent="0.25">
      <c r="A10" s="152" t="s">
        <v>172</v>
      </c>
      <c r="B10" s="289">
        <v>7947852135.2900028</v>
      </c>
      <c r="C10" s="289"/>
    </row>
    <row r="11" spans="1:3" x14ac:dyDescent="0.25">
      <c r="A11" s="152" t="s">
        <v>173</v>
      </c>
      <c r="B11" s="107"/>
      <c r="C11" s="107">
        <v>7931778120.2900028</v>
      </c>
    </row>
    <row r="12" spans="1:3" ht="13.5" customHeight="1" x14ac:dyDescent="0.25">
      <c r="A12" s="152" t="s">
        <v>174</v>
      </c>
      <c r="B12" s="289">
        <v>7509412224.0300026</v>
      </c>
      <c r="C12" s="289"/>
    </row>
    <row r="13" spans="1:3" x14ac:dyDescent="0.25">
      <c r="A13" s="180"/>
      <c r="B13" s="181"/>
      <c r="C13" s="182"/>
    </row>
    <row r="14" spans="1:3" x14ac:dyDescent="0.25">
      <c r="A14" s="46"/>
      <c r="B14" s="107"/>
      <c r="C14" s="5"/>
    </row>
    <row r="15" spans="1:3" x14ac:dyDescent="0.25">
      <c r="A15" s="178" t="s">
        <v>175</v>
      </c>
      <c r="B15" s="183" t="s">
        <v>30</v>
      </c>
      <c r="C15" s="184" t="s">
        <v>31</v>
      </c>
    </row>
    <row r="16" spans="1:3" x14ac:dyDescent="0.25">
      <c r="A16" s="185"/>
      <c r="B16" s="186"/>
      <c r="C16" s="187"/>
    </row>
    <row r="17" spans="1:3" ht="13.5" customHeight="1" x14ac:dyDescent="0.25">
      <c r="A17" s="152" t="s">
        <v>176</v>
      </c>
      <c r="B17" s="188">
        <v>3085943394.9062495</v>
      </c>
      <c r="C17" s="189">
        <v>0.41094340047431122</v>
      </c>
    </row>
    <row r="18" spans="1:3" x14ac:dyDescent="0.25">
      <c r="A18" s="152" t="s">
        <v>177</v>
      </c>
      <c r="B18" s="188">
        <v>4055082600.9762015</v>
      </c>
      <c r="C18" s="189">
        <v>0.54</v>
      </c>
    </row>
    <row r="19" spans="1:3" x14ac:dyDescent="0.25">
      <c r="A19" s="152" t="s">
        <v>178</v>
      </c>
      <c r="B19" s="188">
        <v>3852328470.9273915</v>
      </c>
      <c r="C19" s="189">
        <v>0.51300000000000001</v>
      </c>
    </row>
    <row r="20" spans="1:3" x14ac:dyDescent="0.25">
      <c r="A20" s="152" t="s">
        <v>179</v>
      </c>
      <c r="B20" s="188">
        <v>3754706112.0150013</v>
      </c>
      <c r="C20" s="189">
        <v>0.5</v>
      </c>
    </row>
    <row r="21" spans="1:3" x14ac:dyDescent="0.25">
      <c r="A21" s="152" t="s">
        <v>180</v>
      </c>
      <c r="B21" s="188">
        <v>3649574340.878581</v>
      </c>
      <c r="C21" s="189">
        <v>0.48599999999999999</v>
      </c>
    </row>
    <row r="22" spans="1:3" x14ac:dyDescent="0.25">
      <c r="A22" s="180"/>
      <c r="B22" s="190"/>
      <c r="C22" s="191"/>
    </row>
    <row r="23" spans="1:3" x14ac:dyDescent="0.25">
      <c r="A23" s="249"/>
      <c r="B23" s="249"/>
      <c r="C23" s="249"/>
    </row>
    <row r="24" spans="1:3" x14ac:dyDescent="0.25">
      <c r="A24" s="178" t="s">
        <v>181</v>
      </c>
      <c r="B24" s="183" t="s">
        <v>30</v>
      </c>
      <c r="C24" s="184" t="s">
        <v>31</v>
      </c>
    </row>
    <row r="25" spans="1:3" x14ac:dyDescent="0.25">
      <c r="A25" s="185"/>
      <c r="B25" s="186"/>
      <c r="C25" s="187"/>
    </row>
    <row r="26" spans="1:3" x14ac:dyDescent="0.25">
      <c r="A26" s="152" t="s">
        <v>182</v>
      </c>
      <c r="B26" s="188">
        <v>1458623926.7199998</v>
      </c>
      <c r="C26" s="189">
        <v>0.18389620897094253</v>
      </c>
    </row>
    <row r="27" spans="1:3" x14ac:dyDescent="0.25">
      <c r="A27" s="152" t="s">
        <v>183</v>
      </c>
      <c r="B27" s="188">
        <v>-1962480417.0799999</v>
      </c>
      <c r="C27" s="189">
        <v>-0.24741998418486369</v>
      </c>
    </row>
    <row r="28" spans="1:3" ht="12.75" customHeight="1" x14ac:dyDescent="0.25">
      <c r="A28" s="152" t="s">
        <v>184</v>
      </c>
      <c r="B28" s="188">
        <v>9518133744.3480015</v>
      </c>
      <c r="C28" s="189">
        <v>1.2</v>
      </c>
    </row>
    <row r="29" spans="1:3" x14ac:dyDescent="0.25">
      <c r="A29" s="180"/>
      <c r="B29" s="190"/>
      <c r="C29" s="191"/>
    </row>
    <row r="30" spans="1:3" x14ac:dyDescent="0.25">
      <c r="A30" s="249"/>
      <c r="B30" s="249"/>
      <c r="C30" s="249"/>
    </row>
    <row r="31" spans="1:3" x14ac:dyDescent="0.25">
      <c r="A31" s="178" t="s">
        <v>185</v>
      </c>
      <c r="B31" s="183" t="s">
        <v>30</v>
      </c>
      <c r="C31" s="184" t="s">
        <v>31</v>
      </c>
    </row>
    <row r="32" spans="1:3" x14ac:dyDescent="0.25">
      <c r="A32" s="185"/>
      <c r="B32" s="186"/>
      <c r="C32" s="187"/>
    </row>
    <row r="33" spans="1:3" x14ac:dyDescent="0.25">
      <c r="A33" s="152" t="s">
        <v>186</v>
      </c>
      <c r="B33" s="188">
        <v>239865070</v>
      </c>
      <c r="C33" s="189">
        <v>3.0179860661341783E-2</v>
      </c>
    </row>
    <row r="34" spans="1:3" ht="13.5" customHeight="1" x14ac:dyDescent="0.25">
      <c r="A34" s="152" t="s">
        <v>184</v>
      </c>
      <c r="B34" s="188">
        <v>1744991186</v>
      </c>
      <c r="C34" s="189">
        <v>0.22</v>
      </c>
    </row>
    <row r="35" spans="1:3" x14ac:dyDescent="0.25">
      <c r="A35" s="180"/>
      <c r="B35" s="190"/>
      <c r="C35" s="191"/>
    </row>
    <row r="36" spans="1:3" x14ac:dyDescent="0.25">
      <c r="A36" s="249"/>
      <c r="B36" s="249"/>
      <c r="C36" s="249"/>
    </row>
    <row r="37" spans="1:3" x14ac:dyDescent="0.25">
      <c r="A37" s="178" t="s">
        <v>187</v>
      </c>
      <c r="B37" s="183" t="s">
        <v>30</v>
      </c>
      <c r="C37" s="184" t="s">
        <v>31</v>
      </c>
    </row>
    <row r="38" spans="1:3" x14ac:dyDescent="0.25">
      <c r="A38" s="185"/>
      <c r="B38" s="186"/>
      <c r="C38" s="187"/>
    </row>
    <row r="39" spans="1:3" x14ac:dyDescent="0.25">
      <c r="A39" s="87" t="s">
        <v>188</v>
      </c>
      <c r="B39" s="188">
        <v>40000000</v>
      </c>
      <c r="C39" s="189">
        <v>5.0430054135878321E-3</v>
      </c>
    </row>
    <row r="40" spans="1:3" ht="13.5" customHeight="1" x14ac:dyDescent="0.25">
      <c r="A40" s="87" t="s">
        <v>189</v>
      </c>
      <c r="B40" s="188">
        <v>1271656341.6464005</v>
      </c>
      <c r="C40" s="189">
        <v>0.16</v>
      </c>
    </row>
    <row r="41" spans="1:3" ht="15" customHeight="1" x14ac:dyDescent="0.25">
      <c r="A41" s="87" t="s">
        <v>190</v>
      </c>
      <c r="B41" s="188">
        <v>0</v>
      </c>
      <c r="C41" s="189">
        <v>0</v>
      </c>
    </row>
    <row r="42" spans="1:3" ht="14.25" customHeight="1" x14ac:dyDescent="0.25">
      <c r="A42" s="87" t="s">
        <v>191</v>
      </c>
      <c r="B42" s="188">
        <v>556349649.4703002</v>
      </c>
      <c r="C42" s="189">
        <v>7.0000000000000007E-2</v>
      </c>
    </row>
    <row r="43" spans="1:3" ht="14.25" customHeight="1" x14ac:dyDescent="0.25">
      <c r="A43" s="87"/>
      <c r="B43" s="188"/>
      <c r="C43" s="189"/>
    </row>
    <row r="44" spans="1:3" ht="14.25" customHeight="1" x14ac:dyDescent="0.25">
      <c r="A44" s="178" t="s">
        <v>192</v>
      </c>
      <c r="B44" s="183" t="s">
        <v>30</v>
      </c>
      <c r="C44" s="184" t="s">
        <v>161</v>
      </c>
    </row>
    <row r="45" spans="1:3" ht="14.25" customHeight="1" x14ac:dyDescent="0.25">
      <c r="A45" s="185"/>
      <c r="B45" s="186"/>
      <c r="C45" s="187"/>
    </row>
    <row r="46" spans="1:3" ht="14.25" customHeight="1" x14ac:dyDescent="0.25">
      <c r="A46" s="152" t="s">
        <v>193</v>
      </c>
      <c r="B46" s="188">
        <v>8860998.9100000001</v>
      </c>
      <c r="C46" s="189">
        <v>1.1000000000000001E-3</v>
      </c>
    </row>
    <row r="47" spans="1:3" ht="14.25" customHeight="1" x14ac:dyDescent="0.25">
      <c r="A47" s="152" t="s">
        <v>194</v>
      </c>
      <c r="B47" s="188">
        <v>47687112.811740018</v>
      </c>
      <c r="C47" s="189">
        <v>6.0000000000000001E-3</v>
      </c>
    </row>
    <row r="48" spans="1:3" ht="14.25" customHeight="1" x14ac:dyDescent="0.25">
      <c r="A48" s="180"/>
      <c r="B48" s="192"/>
      <c r="C48" s="193"/>
    </row>
    <row r="49" spans="1:3" x14ac:dyDescent="0.25">
      <c r="A49" s="46"/>
      <c r="B49" s="21"/>
      <c r="C49" s="194"/>
    </row>
    <row r="50" spans="1:3" x14ac:dyDescent="0.25">
      <c r="A50" s="73" t="s">
        <v>147</v>
      </c>
      <c r="B50" s="195">
        <v>230814460.37</v>
      </c>
      <c r="C50" s="85"/>
    </row>
    <row r="51" spans="1:3" x14ac:dyDescent="0.25">
      <c r="A51" s="130" t="s">
        <v>42</v>
      </c>
      <c r="B51" s="196"/>
      <c r="C51" s="73"/>
    </row>
    <row r="52" spans="1:3" x14ac:dyDescent="0.25">
      <c r="A52" s="85"/>
      <c r="B52" s="196"/>
      <c r="C52" s="73"/>
    </row>
    <row r="53" spans="1:3" x14ac:dyDescent="0.25">
      <c r="A53" s="84" t="s">
        <v>215</v>
      </c>
      <c r="B53" s="3"/>
      <c r="C53" s="85"/>
    </row>
    <row r="54" spans="1:3" x14ac:dyDescent="0.25">
      <c r="A54" s="84" t="s">
        <v>216</v>
      </c>
      <c r="B54" s="3"/>
      <c r="C54" s="85"/>
    </row>
    <row r="55" spans="1:3" x14ac:dyDescent="0.25">
      <c r="A55" s="84" t="s">
        <v>217</v>
      </c>
      <c r="B55" s="3"/>
      <c r="C55" s="85"/>
    </row>
    <row r="56" spans="1:3" x14ac:dyDescent="0.25">
      <c r="A56" s="84" t="s">
        <v>218</v>
      </c>
      <c r="B56" s="3"/>
      <c r="C56" s="85"/>
    </row>
    <row r="57" spans="1:3" x14ac:dyDescent="0.25">
      <c r="A57" s="85"/>
      <c r="B57" s="3"/>
      <c r="C57" s="85"/>
    </row>
  </sheetData>
  <mergeCells count="11">
    <mergeCell ref="B8:C8"/>
    <mergeCell ref="A1:C1"/>
    <mergeCell ref="A2:C2"/>
    <mergeCell ref="A3:C3"/>
    <mergeCell ref="A4:C4"/>
    <mergeCell ref="A5:C5"/>
    <mergeCell ref="B10:C10"/>
    <mergeCell ref="B12:C12"/>
    <mergeCell ref="A23:C23"/>
    <mergeCell ref="A30:C30"/>
    <mergeCell ref="A36:C3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RGF - Anexo 1 - Pessoal</vt:lpstr>
      <vt:lpstr>RGF - Anexo 2 - Dívida</vt:lpstr>
      <vt:lpstr>RGF - Anexo 3 - Garantias</vt:lpstr>
      <vt:lpstr>RGF - Anexo 4 - OP</vt:lpstr>
      <vt:lpstr>Publicidade - LRFM</vt:lpstr>
      <vt:lpstr>RGF - Anexo 6 - Limites</vt:lpstr>
      <vt:lpstr>'RGF - Anexo 2 - Dívida'!Area_de_impressao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Nogueira</dc:creator>
  <cp:lastModifiedBy>Claudinei Nogueira</cp:lastModifiedBy>
  <cp:lastPrinted>2021-05-24T19:55:51Z</cp:lastPrinted>
  <dcterms:created xsi:type="dcterms:W3CDTF">2021-02-23T18:35:02Z</dcterms:created>
  <dcterms:modified xsi:type="dcterms:W3CDTF">2021-05-26T14:12:11Z</dcterms:modified>
</cp:coreProperties>
</file>