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T:\02 - Gerência Técnica e de Controle - FC-2G\Acompanhamento 2021\Relatórios\"/>
    </mc:Choice>
  </mc:AlternateContent>
  <xr:revisionPtr revIDLastSave="0" documentId="13_ncr:1_{C70ED017-662C-4D70-82D7-FA9BB2D44BF1}" xr6:coauthVersionLast="45" xr6:coauthVersionMax="45" xr10:uidLastSave="{00000000-0000-0000-0000-000000000000}"/>
  <bookViews>
    <workbookView xWindow="-120" yWindow="-120" windowWidth="29040" windowHeight="15840" firstSheet="5" activeTab="12" xr2:uid="{017874F1-1675-4843-ABFA-06B23558314A}"/>
  </bookViews>
  <sheets>
    <sheet name="RREO - Anexo 1 - Bal_Orç" sheetId="1" r:id="rId1"/>
    <sheet name="RREO - Anexo 2 - Função" sheetId="2" r:id="rId2"/>
    <sheet name="RREO - Anexo 3 - RCL" sheetId="3" r:id="rId3"/>
    <sheet name="RREO - Anexo 4 - RPPS" sheetId="4" r:id="rId4"/>
    <sheet name="RREO - Anexo 6 - Nom-Prim" sheetId="5" r:id="rId5"/>
    <sheet name="RREO - Anexo 7 - RP" sheetId="6" r:id="rId6"/>
    <sheet name="RREO - Anexo 8 - MDE" sheetId="7" r:id="rId7"/>
    <sheet name="RREO - Anexo 9 - OP" sheetId="8" state="hidden" r:id="rId8"/>
    <sheet name="RREO - Anexo 10 - Proj Atuarial" sheetId="9" state="hidden" r:id="rId9"/>
    <sheet name="RREO - Anexo 11 - Alienações" sheetId="10" state="hidden" r:id="rId10"/>
    <sheet name="RREO - Anexo 12 - Saúde" sheetId="11" r:id="rId11"/>
    <sheet name="RREO - Anexo 13 - PPP" sheetId="12" r:id="rId12"/>
    <sheet name="RREO - Anexo 14 - Simplificado" sheetId="13" r:id="rId1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0" i="1" l="1"/>
  <c r="I108" i="1"/>
  <c r="I107" i="1"/>
  <c r="I106" i="1"/>
  <c r="I105" i="1"/>
  <c r="I104" i="1"/>
  <c r="I103" i="1"/>
  <c r="I102" i="1"/>
  <c r="I101" i="1"/>
  <c r="I100" i="1"/>
  <c r="I99" i="1"/>
  <c r="I98" i="1"/>
  <c r="I97" i="1"/>
  <c r="I96" i="1"/>
  <c r="I95" i="1"/>
  <c r="I94" i="1"/>
  <c r="I93" i="1"/>
  <c r="I92" i="1"/>
  <c r="I91" i="1"/>
  <c r="I90" i="1"/>
  <c r="I89" i="1"/>
  <c r="I88" i="1"/>
  <c r="I87" i="1"/>
  <c r="F111" i="1"/>
  <c r="F110" i="1"/>
  <c r="F108" i="1"/>
  <c r="F107" i="1"/>
  <c r="F106" i="1"/>
  <c r="F105" i="1"/>
  <c r="F104" i="1"/>
  <c r="F103" i="1"/>
  <c r="F102" i="1"/>
  <c r="F101" i="1"/>
  <c r="F100" i="1"/>
  <c r="F99" i="1"/>
  <c r="F98" i="1"/>
  <c r="F97" i="1"/>
  <c r="F96" i="1"/>
  <c r="F95" i="1"/>
  <c r="F94" i="1"/>
  <c r="F93" i="1"/>
  <c r="F92" i="1"/>
  <c r="F91" i="1"/>
  <c r="F90" i="1"/>
  <c r="F89" i="1"/>
  <c r="F88" i="1"/>
  <c r="F87" i="1"/>
  <c r="M61" i="6"/>
  <c r="L61" i="6"/>
  <c r="K61" i="6"/>
  <c r="J61" i="6"/>
  <c r="I61" i="6"/>
  <c r="H61" i="6"/>
  <c r="G61" i="6"/>
  <c r="F61" i="6"/>
  <c r="E61" i="6"/>
  <c r="D61" i="6"/>
  <c r="C61" i="6"/>
  <c r="B61" i="6"/>
  <c r="H38" i="6"/>
  <c r="M14" i="6"/>
  <c r="L14" i="6"/>
  <c r="K14" i="6"/>
  <c r="J14" i="6"/>
  <c r="I14" i="6"/>
  <c r="H14" i="6"/>
  <c r="G14" i="6"/>
  <c r="F14" i="6"/>
  <c r="E14" i="6"/>
  <c r="D14" i="6"/>
  <c r="C14" i="6"/>
  <c r="B14" i="6"/>
  <c r="M19" i="6"/>
  <c r="L19" i="6"/>
  <c r="K19" i="6"/>
  <c r="J19" i="6"/>
  <c r="I19" i="6"/>
  <c r="H19" i="6"/>
  <c r="G19" i="6"/>
  <c r="F19" i="6"/>
  <c r="E19" i="6"/>
  <c r="D19" i="6"/>
  <c r="C19" i="6"/>
  <c r="B19" i="6"/>
  <c r="I24" i="6" l="1"/>
  <c r="B24" i="6"/>
  <c r="D24" i="6"/>
  <c r="J24" i="6"/>
  <c r="I111" i="1"/>
  <c r="H60" i="1"/>
  <c r="H24" i="6" l="1"/>
  <c r="L24" i="6"/>
  <c r="G24" i="6"/>
  <c r="F24" i="6"/>
  <c r="C24" i="6"/>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1" i="1"/>
  <c r="H62" i="1"/>
  <c r="H63" i="1"/>
  <c r="H64" i="1"/>
  <c r="H65" i="1"/>
  <c r="H66" i="1"/>
  <c r="H67" i="1"/>
  <c r="H68" i="1"/>
  <c r="H69" i="1"/>
  <c r="H70" i="1"/>
  <c r="H71" i="1"/>
  <c r="H72" i="1"/>
  <c r="H73" i="1"/>
  <c r="H74" i="1"/>
  <c r="H75" i="1"/>
  <c r="H76" i="1"/>
  <c r="H11" i="1"/>
  <c r="H13" i="1"/>
  <c r="E24" i="6"/>
  <c r="K24" i="6"/>
  <c r="H14" i="1"/>
  <c r="H16" i="1"/>
  <c r="H12" i="1"/>
  <c r="H15" i="1"/>
  <c r="M24" i="6" l="1"/>
  <c r="F9" i="1" l="1"/>
  <c r="B9" i="12" l="1"/>
  <c r="M41" i="12"/>
  <c r="L41" i="12"/>
  <c r="K41" i="12"/>
  <c r="J41" i="12"/>
  <c r="I41" i="12"/>
  <c r="H41" i="12"/>
  <c r="G41" i="12"/>
  <c r="F41" i="12"/>
  <c r="E41" i="12"/>
  <c r="D41" i="12"/>
  <c r="C41" i="12"/>
  <c r="B41" i="12"/>
  <c r="G143" i="11"/>
  <c r="I143" i="11" s="1"/>
  <c r="G117" i="11"/>
  <c r="I117" i="11" s="1"/>
  <c r="G34" i="11"/>
  <c r="I34" i="11" s="1"/>
  <c r="G33" i="10"/>
  <c r="B24" i="8"/>
  <c r="F20" i="8"/>
  <c r="F19" i="8"/>
  <c r="F18" i="8"/>
  <c r="D24" i="8"/>
  <c r="F22" i="8"/>
  <c r="F21" i="8"/>
  <c r="L124" i="2"/>
  <c r="B203" i="2"/>
  <c r="B197" i="2"/>
  <c r="A197" i="2"/>
  <c r="B196" i="2"/>
  <c r="A196" i="2"/>
  <c r="B195" i="2"/>
  <c r="A195" i="2"/>
  <c r="C287" i="2" s="1"/>
  <c r="B194" i="2"/>
  <c r="A194" i="2"/>
  <c r="B193" i="2"/>
  <c r="A193" i="2"/>
  <c r="L125" i="2"/>
  <c r="L14" i="2"/>
  <c r="F137" i="2"/>
  <c r="A120" i="1"/>
  <c r="D119" i="1"/>
  <c r="A117" i="1"/>
  <c r="D121" i="1" l="1"/>
  <c r="B31" i="12"/>
  <c r="C31" i="12" s="1"/>
  <c r="D31" i="12" s="1"/>
  <c r="E31" i="12" s="1"/>
  <c r="F31" i="12" s="1"/>
  <c r="G31" i="12" s="1"/>
  <c r="H31" i="12" s="1"/>
  <c r="I31" i="12" s="1"/>
  <c r="J31" i="12" s="1"/>
  <c r="K31" i="12" s="1"/>
  <c r="L31" i="12" s="1"/>
  <c r="M31" i="12" s="1"/>
  <c r="D33" i="10"/>
  <c r="F33" i="10"/>
  <c r="E33" i="10"/>
  <c r="C33" i="10"/>
  <c r="F17" i="8"/>
  <c r="F24" i="8" s="1"/>
  <c r="C104" i="5"/>
  <c r="C103" i="5" s="1"/>
  <c r="H125" i="2"/>
  <c r="C289" i="2"/>
  <c r="C364" i="2"/>
  <c r="H124" i="2"/>
  <c r="L13" i="2"/>
  <c r="C323" i="2"/>
  <c r="J137" i="2"/>
  <c r="C336" i="2"/>
  <c r="D307" i="2"/>
  <c r="D281" i="2"/>
  <c r="C282" i="2"/>
  <c r="C286" i="2"/>
  <c r="C292" i="2"/>
  <c r="D279" i="2"/>
  <c r="D283" i="2"/>
  <c r="D301" i="2"/>
  <c r="D328" i="2"/>
  <c r="C335" i="2"/>
  <c r="C340" i="2"/>
  <c r="C291" i="2"/>
  <c r="C298" i="2"/>
  <c r="H14" i="2"/>
  <c r="E279" i="2"/>
  <c r="D340" i="2"/>
  <c r="C344" i="2"/>
  <c r="C352" i="2"/>
  <c r="D310" i="2"/>
  <c r="C317" i="2"/>
  <c r="C337" i="2"/>
  <c r="C341" i="2"/>
  <c r="C342" i="2"/>
  <c r="D374" i="2"/>
  <c r="C281" i="2"/>
  <c r="C299" i="2"/>
  <c r="C319" i="2"/>
  <c r="C327" i="2"/>
  <c r="C343" i="2"/>
  <c r="D298" i="2"/>
  <c r="D299" i="2"/>
  <c r="D314" i="2"/>
  <c r="C316" i="2"/>
  <c r="D319" i="2"/>
  <c r="D322" i="2"/>
  <c r="D358" i="2"/>
  <c r="C285" i="2"/>
  <c r="C288" i="2"/>
  <c r="C302" i="2"/>
  <c r="F274" i="2"/>
  <c r="J274" i="2" s="1"/>
  <c r="F251" i="2"/>
  <c r="J251" i="2" s="1"/>
  <c r="C283" i="2"/>
  <c r="D302" i="2"/>
  <c r="D364" i="2"/>
  <c r="D370" i="2"/>
  <c r="C377" i="2"/>
  <c r="C380" i="2"/>
  <c r="D349" i="2"/>
  <c r="C357" i="2"/>
  <c r="C374" i="2"/>
  <c r="D377" i="2"/>
  <c r="C379" i="2"/>
  <c r="D380" i="2"/>
  <c r="D383" i="2"/>
  <c r="C324" i="2"/>
  <c r="D337" i="2"/>
  <c r="D352" i="2"/>
  <c r="C362" i="2"/>
  <c r="D379" i="2"/>
  <c r="C300" i="2"/>
  <c r="D324" i="2"/>
  <c r="C345" i="2"/>
  <c r="C361" i="2"/>
  <c r="D362" i="2"/>
  <c r="D388" i="2"/>
  <c r="D282" i="2"/>
  <c r="D361" i="2"/>
  <c r="C384" i="2"/>
  <c r="C301" i="2"/>
  <c r="D278" i="2"/>
  <c r="D287" i="2"/>
  <c r="C311" i="2"/>
  <c r="D300" i="2"/>
  <c r="D332" i="2"/>
  <c r="C329" i="2"/>
  <c r="C363" i="2"/>
  <c r="D344" i="2"/>
  <c r="C320" i="2"/>
  <c r="E389" i="2"/>
  <c r="J389" i="2"/>
  <c r="D389" i="2"/>
  <c r="I389" i="2"/>
  <c r="C389" i="2"/>
  <c r="I325" i="2"/>
  <c r="F389" i="2"/>
  <c r="C325" i="2"/>
  <c r="J325" i="2"/>
  <c r="F325" i="2"/>
  <c r="E325" i="2"/>
  <c r="D325" i="2"/>
  <c r="B33" i="10" l="1"/>
  <c r="H33" i="10"/>
  <c r="C383" i="2"/>
  <c r="C347" i="2"/>
  <c r="D343" i="2"/>
  <c r="C372" i="2"/>
  <c r="C315" i="2"/>
  <c r="C378" i="2"/>
  <c r="D371" i="2"/>
  <c r="D366" i="2"/>
  <c r="D354" i="2"/>
  <c r="D376" i="2"/>
  <c r="D368" i="2"/>
  <c r="C349" i="2"/>
  <c r="C382" i="2"/>
  <c r="D372" i="2"/>
  <c r="C354" i="2"/>
  <c r="C353" i="2"/>
  <c r="C309" i="2"/>
  <c r="D288" i="2"/>
  <c r="C346" i="2"/>
  <c r="C306" i="2"/>
  <c r="D342" i="2"/>
  <c r="D331" i="2"/>
  <c r="C293" i="2"/>
  <c r="D327" i="2"/>
  <c r="D382" i="2"/>
  <c r="D357" i="2"/>
  <c r="D351" i="2"/>
  <c r="D353" i="2"/>
  <c r="D309" i="2"/>
  <c r="D346" i="2"/>
  <c r="C322" i="2"/>
  <c r="C307" i="2"/>
  <c r="C358" i="2"/>
  <c r="C351" i="2"/>
  <c r="C331" i="2"/>
  <c r="D313" i="2"/>
  <c r="D306" i="2"/>
  <c r="H13" i="2"/>
  <c r="D335" i="2"/>
  <c r="D384" i="2"/>
  <c r="C366" i="2"/>
  <c r="D323" i="2"/>
  <c r="C305" i="2"/>
  <c r="D289" i="2"/>
  <c r="D293" i="2"/>
  <c r="C334" i="2"/>
  <c r="C328" i="2"/>
  <c r="D280" i="2"/>
  <c r="C284" i="2"/>
  <c r="D345" i="2"/>
  <c r="C385" i="2"/>
  <c r="D373" i="2"/>
  <c r="C370" i="2"/>
  <c r="C376" i="2"/>
  <c r="C371" i="2"/>
  <c r="D360" i="2"/>
  <c r="C359" i="2"/>
  <c r="C350" i="2"/>
  <c r="C360" i="2"/>
  <c r="C339" i="2"/>
  <c r="C333" i="2"/>
  <c r="C313" i="2"/>
  <c r="C294" i="2"/>
  <c r="C314" i="2"/>
  <c r="C303" i="2"/>
  <c r="D329" i="2"/>
  <c r="D311" i="2"/>
  <c r="H389" i="2"/>
  <c r="L389" i="2"/>
  <c r="H325" i="2"/>
  <c r="L325" i="2"/>
  <c r="C373" i="2"/>
  <c r="D336" i="2"/>
  <c r="C387" i="2"/>
  <c r="D378" i="2"/>
  <c r="D333" i="2"/>
  <c r="D316" i="2"/>
  <c r="D334" i="2"/>
  <c r="C356" i="2"/>
  <c r="D317" i="2"/>
  <c r="C280" i="2"/>
  <c r="D290" i="2"/>
  <c r="D347" i="2"/>
  <c r="C318" i="2"/>
  <c r="D305" i="2"/>
  <c r="D320" i="2"/>
  <c r="D363" i="2"/>
  <c r="D359" i="2"/>
  <c r="C332" i="2"/>
  <c r="D303" i="2"/>
  <c r="D385" i="2"/>
  <c r="C388" i="2"/>
  <c r="D387" i="2"/>
  <c r="C368" i="2"/>
  <c r="D339" i="2"/>
  <c r="D308" i="2"/>
  <c r="D292" i="2"/>
  <c r="D286" i="2"/>
  <c r="E278" i="2"/>
  <c r="D356" i="2"/>
  <c r="D341" i="2"/>
  <c r="D350" i="2"/>
  <c r="D318" i="2"/>
  <c r="C308" i="2"/>
  <c r="D285" i="2"/>
  <c r="C310" i="2"/>
  <c r="D294" i="2"/>
  <c r="C290" i="2"/>
  <c r="D291" i="2"/>
  <c r="C155" i="11" l="1"/>
  <c r="D155" i="11"/>
  <c r="D338" i="2"/>
  <c r="C386" i="2"/>
  <c r="C326" i="2"/>
  <c r="C304" i="2"/>
  <c r="C330" i="2"/>
  <c r="C381" i="2"/>
  <c r="C348" i="2"/>
  <c r="D297" i="2"/>
  <c r="D369" i="2"/>
  <c r="D386" i="2"/>
  <c r="D315" i="2"/>
  <c r="D321" i="2"/>
  <c r="D312" i="2"/>
  <c r="C297" i="2"/>
  <c r="D348" i="2"/>
  <c r="D326" i="2"/>
  <c r="D365" i="2"/>
  <c r="C375" i="2"/>
  <c r="C369" i="2"/>
  <c r="C365" i="2"/>
  <c r="D367" i="2"/>
  <c r="D375" i="2"/>
  <c r="D304" i="2"/>
  <c r="C338" i="2"/>
  <c r="C321" i="2"/>
  <c r="D330" i="2"/>
  <c r="D355" i="2"/>
  <c r="C355" i="2"/>
  <c r="D381" i="2"/>
  <c r="D284" i="2"/>
  <c r="C367" i="2"/>
  <c r="C312" i="2"/>
  <c r="K155" i="11" l="1"/>
  <c r="G155" i="11"/>
  <c r="I155" i="11"/>
  <c r="E155" i="11"/>
  <c r="C254" i="2"/>
  <c r="D254" i="2"/>
  <c r="C108" i="5" l="1"/>
  <c r="C111" i="5"/>
  <c r="C55" i="5"/>
  <c r="G85" i="5" s="1"/>
  <c r="F63" i="5" l="1"/>
  <c r="G74" i="5" l="1"/>
  <c r="G63" i="5"/>
  <c r="F74" i="5"/>
  <c r="F78" i="5" s="1"/>
  <c r="G78" i="5" l="1"/>
  <c r="H74" i="5" l="1"/>
  <c r="H63" i="5" l="1"/>
  <c r="H78" i="5" s="1"/>
  <c r="E63" i="5" l="1"/>
  <c r="C63" i="5"/>
  <c r="D63" i="5"/>
  <c r="B63" i="5"/>
  <c r="C74" i="5"/>
  <c r="B74" i="5"/>
  <c r="D74" i="5"/>
  <c r="D78" i="5" l="1"/>
  <c r="C78" i="5"/>
  <c r="B78" i="5"/>
  <c r="M255" i="2" l="1"/>
  <c r="M254" i="2"/>
  <c r="E74" i="5" l="1"/>
  <c r="E78" i="5" s="1"/>
  <c r="M257" i="2" l="1"/>
  <c r="C80" i="3" l="1"/>
  <c r="C82" i="3" s="1"/>
  <c r="C85" i="3" s="1"/>
  <c r="D80" i="3"/>
  <c r="D82" i="3" s="1"/>
  <c r="D85" i="3" s="1"/>
  <c r="B80" i="3" l="1"/>
  <c r="B82" i="3" s="1"/>
  <c r="B85" i="3" s="1"/>
  <c r="I387" i="2" l="1"/>
  <c r="L22" i="2" l="1"/>
  <c r="L107" i="2"/>
  <c r="L24" i="2"/>
  <c r="L122" i="2"/>
  <c r="J387" i="2"/>
  <c r="L23" i="2"/>
  <c r="L58" i="2"/>
  <c r="L387" i="2" l="1"/>
  <c r="E80" i="3" l="1"/>
  <c r="E82" i="3" s="1"/>
  <c r="E85" i="3" s="1"/>
  <c r="F80" i="3" l="1"/>
  <c r="F82" i="3" s="1"/>
  <c r="F85" i="3" s="1"/>
  <c r="H13" i="10" l="1"/>
  <c r="C12" i="10"/>
  <c r="H16" i="10"/>
  <c r="F19" i="10" l="1"/>
  <c r="E37" i="10" s="1"/>
  <c r="C19" i="10"/>
  <c r="H14" i="10"/>
  <c r="H12" i="10" s="1"/>
  <c r="D26" i="8"/>
  <c r="H19" i="10" l="1"/>
  <c r="B26" i="8"/>
  <c r="F12" i="8"/>
  <c r="F26" i="8" s="1"/>
  <c r="H11" i="10"/>
  <c r="H53" i="5" l="1"/>
  <c r="H80" i="5" s="1"/>
  <c r="H93" i="5" s="1"/>
  <c r="E53" i="5"/>
  <c r="F104" i="5" l="1"/>
  <c r="F103" i="5" s="1"/>
  <c r="F108" i="5" s="1"/>
  <c r="G109" i="5" s="1"/>
  <c r="I371" i="2" l="1"/>
  <c r="I358" i="2"/>
  <c r="I294" i="2"/>
  <c r="I281" i="2"/>
  <c r="I322" i="2"/>
  <c r="I377" i="2"/>
  <c r="I350" i="2" l="1"/>
  <c r="J283" i="2"/>
  <c r="L18" i="2"/>
  <c r="L75" i="2"/>
  <c r="L16" i="2"/>
  <c r="J281" i="2"/>
  <c r="L42" i="2"/>
  <c r="L181" i="2"/>
  <c r="L161" i="2"/>
  <c r="L74" i="2"/>
  <c r="J339" i="2"/>
  <c r="L89" i="2"/>
  <c r="L231" i="2"/>
  <c r="J314" i="2"/>
  <c r="L49" i="2"/>
  <c r="L111" i="2"/>
  <c r="L38" i="2"/>
  <c r="L103" i="2"/>
  <c r="J373" i="2"/>
  <c r="L108" i="2"/>
  <c r="L92" i="2"/>
  <c r="L146" i="2"/>
  <c r="L28" i="2"/>
  <c r="J366" i="2"/>
  <c r="L101" i="2"/>
  <c r="L82" i="2"/>
  <c r="L76" i="2"/>
  <c r="L155" i="2"/>
  <c r="L201" i="2"/>
  <c r="L57" i="2"/>
  <c r="J322" i="2"/>
  <c r="I374" i="2"/>
  <c r="L176" i="2"/>
  <c r="I283" i="2"/>
  <c r="L184" i="2"/>
  <c r="L212" i="2"/>
  <c r="L179" i="2"/>
  <c r="J309" i="2"/>
  <c r="L44" i="2"/>
  <c r="L119" i="2"/>
  <c r="L113" i="2"/>
  <c r="J378" i="2"/>
  <c r="L167" i="2"/>
  <c r="L153" i="2"/>
  <c r="L229" i="2"/>
  <c r="J294" i="2"/>
  <c r="L29" i="2"/>
  <c r="L72" i="2"/>
  <c r="L81" i="2"/>
  <c r="L232" i="2"/>
  <c r="L67" i="2"/>
  <c r="L20" i="2"/>
  <c r="L45" i="2"/>
  <c r="L106" i="2"/>
  <c r="J371" i="2"/>
  <c r="L123" i="2"/>
  <c r="L69" i="2"/>
  <c r="L112" i="2"/>
  <c r="J377" i="2"/>
  <c r="L80" i="2"/>
  <c r="J379" i="2"/>
  <c r="L114" i="2"/>
  <c r="L78" i="2"/>
  <c r="L193" i="2"/>
  <c r="L87" i="2"/>
  <c r="L93" i="2"/>
  <c r="J358" i="2"/>
  <c r="L26" i="2"/>
  <c r="L197" i="2"/>
  <c r="L144" i="2"/>
  <c r="L120" i="2"/>
  <c r="L171" i="2"/>
  <c r="L235" i="2"/>
  <c r="L25" i="2"/>
  <c r="J290" i="2"/>
  <c r="L79" i="2"/>
  <c r="I378" i="2"/>
  <c r="L41" i="2"/>
  <c r="L68" i="2"/>
  <c r="L94" i="2"/>
  <c r="I331" i="2"/>
  <c r="I327" i="2"/>
  <c r="I366" i="2"/>
  <c r="I286" i="2"/>
  <c r="I370" i="2"/>
  <c r="I302" i="2"/>
  <c r="I335" i="2"/>
  <c r="I379" i="2"/>
  <c r="I305" i="2"/>
  <c r="I292" i="2"/>
  <c r="I339" i="2"/>
  <c r="I314" i="2"/>
  <c r="I316" i="2"/>
  <c r="I298" i="2"/>
  <c r="I318" i="2" l="1"/>
  <c r="I383" i="2"/>
  <c r="I319" i="2"/>
  <c r="I317" i="2"/>
  <c r="L115" i="2"/>
  <c r="L91" i="2"/>
  <c r="L118" i="2"/>
  <c r="L210" i="2"/>
  <c r="J331" i="2"/>
  <c r="L66" i="2"/>
  <c r="L62" i="2"/>
  <c r="J327" i="2"/>
  <c r="J365" i="2"/>
  <c r="L100" i="2"/>
  <c r="L377" i="2"/>
  <c r="L378" i="2"/>
  <c r="L309" i="2"/>
  <c r="L366" i="2"/>
  <c r="I309" i="2"/>
  <c r="J318" i="2"/>
  <c r="L53" i="2"/>
  <c r="J356" i="2"/>
  <c r="L40" i="2"/>
  <c r="J305" i="2"/>
  <c r="J317" i="2"/>
  <c r="L52" i="2"/>
  <c r="L60" i="2"/>
  <c r="J302" i="2"/>
  <c r="L37" i="2"/>
  <c r="L358" i="2"/>
  <c r="J370" i="2"/>
  <c r="L105" i="2"/>
  <c r="L34" i="2"/>
  <c r="L190" i="2"/>
  <c r="I376" i="2"/>
  <c r="L371" i="2"/>
  <c r="L373" i="2"/>
  <c r="L281" i="2"/>
  <c r="I310" i="2"/>
  <c r="L88" i="2"/>
  <c r="L43" i="2"/>
  <c r="J286" i="2"/>
  <c r="L149" i="2"/>
  <c r="L102" i="2"/>
  <c r="L17" i="2"/>
  <c r="I328" i="2"/>
  <c r="L290" i="2"/>
  <c r="L322" i="2"/>
  <c r="L283" i="2"/>
  <c r="L189" i="2"/>
  <c r="J383" i="2"/>
  <c r="I356" i="2"/>
  <c r="L51" i="2"/>
  <c r="L71" i="2"/>
  <c r="J316" i="2"/>
  <c r="L178" i="2"/>
  <c r="J298" i="2"/>
  <c r="L33" i="2"/>
  <c r="L314" i="2"/>
  <c r="I290" i="2"/>
  <c r="J335" i="2"/>
  <c r="L70" i="2"/>
  <c r="L121" i="2"/>
  <c r="L15" i="2"/>
  <c r="L54" i="2"/>
  <c r="J319" i="2"/>
  <c r="L109" i="2"/>
  <c r="J374" i="2"/>
  <c r="L27" i="2"/>
  <c r="J292" i="2"/>
  <c r="L21" i="2"/>
  <c r="J328" i="2"/>
  <c r="L63" i="2"/>
  <c r="L379" i="2"/>
  <c r="I373" i="2"/>
  <c r="L294" i="2"/>
  <c r="L339" i="2"/>
  <c r="I365" i="2"/>
  <c r="L104" i="2" l="1"/>
  <c r="L319" i="2"/>
  <c r="L35" i="2"/>
  <c r="L331" i="2"/>
  <c r="L383" i="2"/>
  <c r="L356" i="2"/>
  <c r="L302" i="2"/>
  <c r="L305" i="2"/>
  <c r="L219" i="2"/>
  <c r="L85" i="2"/>
  <c r="J350" i="2"/>
  <c r="L292" i="2"/>
  <c r="L317" i="2"/>
  <c r="L327" i="2"/>
  <c r="J376" i="2"/>
  <c r="L234" i="2"/>
  <c r="L374" i="2"/>
  <c r="L239" i="2"/>
  <c r="L172" i="2"/>
  <c r="J310" i="2"/>
  <c r="L318" i="2"/>
  <c r="L180" i="2"/>
  <c r="L110" i="2"/>
  <c r="L328" i="2"/>
  <c r="L96" i="2"/>
  <c r="L286" i="2"/>
  <c r="L365" i="2"/>
  <c r="L19" i="2"/>
  <c r="L65" i="2"/>
  <c r="L335" i="2"/>
  <c r="L298" i="2"/>
  <c r="L316" i="2"/>
  <c r="L95" i="2"/>
  <c r="L370" i="2"/>
  <c r="H37" i="10"/>
  <c r="L376" i="2" l="1"/>
  <c r="L350" i="2"/>
  <c r="L86" i="2"/>
  <c r="L310" i="2"/>
  <c r="A119" i="1" l="1"/>
  <c r="G122" i="5" l="1"/>
  <c r="I282" i="2" l="1"/>
  <c r="I280" i="2" s="1"/>
  <c r="J282" i="2" l="1"/>
  <c r="L145" i="2"/>
  <c r="J280" i="2" l="1"/>
  <c r="L282" i="2"/>
  <c r="L143" i="2"/>
  <c r="L280" i="2" l="1"/>
  <c r="H80" i="3" l="1"/>
  <c r="H82" i="3" l="1"/>
  <c r="H85" i="3" s="1"/>
  <c r="G80" i="3" l="1"/>
  <c r="G82" i="3" l="1"/>
  <c r="G85" i="3" s="1"/>
  <c r="I306" i="2" l="1"/>
  <c r="I380" i="2"/>
  <c r="I293" i="2"/>
  <c r="I334" i="2"/>
  <c r="I346" i="2"/>
  <c r="I368" i="2"/>
  <c r="E349" i="2"/>
  <c r="E287" i="2"/>
  <c r="H162" i="2" l="1"/>
  <c r="H191" i="2"/>
  <c r="J368" i="2"/>
  <c r="L227" i="2"/>
  <c r="H240" i="2"/>
  <c r="J293" i="2"/>
  <c r="L156" i="2"/>
  <c r="L168" i="2"/>
  <c r="J306" i="2"/>
  <c r="I342" i="2"/>
  <c r="L173" i="2"/>
  <c r="J353" i="2"/>
  <c r="L215" i="2"/>
  <c r="H98" i="2"/>
  <c r="F363" i="2"/>
  <c r="L236" i="2"/>
  <c r="J380" i="2"/>
  <c r="H187" i="2"/>
  <c r="H165" i="2"/>
  <c r="H224" i="2"/>
  <c r="H154" i="2"/>
  <c r="H211" i="2"/>
  <c r="H58" i="2"/>
  <c r="E288" i="2"/>
  <c r="H186" i="2"/>
  <c r="J346" i="2"/>
  <c r="L208" i="2"/>
  <c r="H173" i="2"/>
  <c r="L245" i="2"/>
  <c r="H204" i="2"/>
  <c r="H157" i="2"/>
  <c r="L202" i="2"/>
  <c r="J340" i="2"/>
  <c r="L209" i="2"/>
  <c r="J347" i="2"/>
  <c r="L99" i="2"/>
  <c r="H216" i="2"/>
  <c r="H55" i="2"/>
  <c r="J345" i="2"/>
  <c r="L207" i="2"/>
  <c r="I289" i="2"/>
  <c r="H227" i="2"/>
  <c r="I333" i="2"/>
  <c r="I313" i="2"/>
  <c r="I324" i="2"/>
  <c r="I299" i="2"/>
  <c r="I382" i="2"/>
  <c r="I384" i="2"/>
  <c r="E387" i="2"/>
  <c r="I337" i="2"/>
  <c r="E323" i="2"/>
  <c r="I332" i="2"/>
  <c r="I353" i="2"/>
  <c r="I303" i="2"/>
  <c r="E320" i="2"/>
  <c r="I367" i="2"/>
  <c r="I361" i="2"/>
  <c r="E296" i="2"/>
  <c r="I344" i="2"/>
  <c r="I341" i="2"/>
  <c r="I357" i="2"/>
  <c r="I285" i="2"/>
  <c r="I340" i="2"/>
  <c r="I388" i="2"/>
  <c r="I354" i="2"/>
  <c r="E329" i="2"/>
  <c r="I291" i="2"/>
  <c r="E363" i="2"/>
  <c r="E382" i="2"/>
  <c r="I375" i="2"/>
  <c r="I347" i="2"/>
  <c r="I352" i="2"/>
  <c r="E372" i="2"/>
  <c r="E364" i="2" l="1"/>
  <c r="I311" i="2"/>
  <c r="H148" i="2"/>
  <c r="L48" i="2"/>
  <c r="J313" i="2"/>
  <c r="J375" i="2"/>
  <c r="L233" i="2"/>
  <c r="H36" i="2"/>
  <c r="J343" i="2"/>
  <c r="L205" i="2"/>
  <c r="H99" i="2"/>
  <c r="F364" i="2"/>
  <c r="H230" i="2"/>
  <c r="L84" i="2"/>
  <c r="J357" i="2"/>
  <c r="L218" i="2"/>
  <c r="L36" i="2"/>
  <c r="L64" i="2"/>
  <c r="H31" i="2"/>
  <c r="F296" i="2"/>
  <c r="H218" i="2"/>
  <c r="E301" i="2"/>
  <c r="E289" i="2"/>
  <c r="L293" i="2"/>
  <c r="H64" i="2"/>
  <c r="F329" i="2"/>
  <c r="L222" i="2"/>
  <c r="J361" i="2"/>
  <c r="J388" i="2"/>
  <c r="L243" i="2"/>
  <c r="H196" i="2"/>
  <c r="H46" i="2"/>
  <c r="F311" i="2"/>
  <c r="H23" i="2"/>
  <c r="F288" i="2"/>
  <c r="L98" i="2"/>
  <c r="H220" i="2"/>
  <c r="I288" i="2"/>
  <c r="H221" i="2"/>
  <c r="H117" i="2"/>
  <c r="F382" i="2"/>
  <c r="I369" i="2"/>
  <c r="I372" i="2"/>
  <c r="J342" i="2"/>
  <c r="I360" i="2"/>
  <c r="L368" i="2"/>
  <c r="L31" i="2"/>
  <c r="J296" i="2"/>
  <c r="H195" i="2"/>
  <c r="H214" i="2"/>
  <c r="L182" i="2"/>
  <c r="J320" i="2"/>
  <c r="L59" i="2"/>
  <c r="I363" i="2"/>
  <c r="I349" i="2"/>
  <c r="I359" i="2"/>
  <c r="H151" i="2"/>
  <c r="I320" i="2"/>
  <c r="E311" i="2"/>
  <c r="L347" i="2"/>
  <c r="L346" i="2"/>
  <c r="L380" i="2"/>
  <c r="L306" i="2"/>
  <c r="H222" i="2"/>
  <c r="H205" i="2"/>
  <c r="F387" i="2"/>
  <c r="H122" i="2"/>
  <c r="H215" i="2"/>
  <c r="I287" i="2"/>
  <c r="H59" i="2"/>
  <c r="F323" i="2"/>
  <c r="L214" i="2"/>
  <c r="J352" i="2"/>
  <c r="E342" i="2"/>
  <c r="L77" i="2"/>
  <c r="H202" i="2"/>
  <c r="I296" i="2"/>
  <c r="H226" i="2"/>
  <c r="L345" i="2"/>
  <c r="L175" i="2"/>
  <c r="L353" i="2"/>
  <c r="H243" i="2"/>
  <c r="L185" i="2"/>
  <c r="J333" i="2"/>
  <c r="L195" i="2"/>
  <c r="H77" i="2"/>
  <c r="F342" i="2"/>
  <c r="I301" i="2"/>
  <c r="L221" i="2"/>
  <c r="J360" i="2"/>
  <c r="H199" i="2"/>
  <c r="J382" i="2"/>
  <c r="L117" i="2"/>
  <c r="I343" i="2"/>
  <c r="I345" i="2"/>
  <c r="L226" i="2"/>
  <c r="J367" i="2"/>
  <c r="H22" i="2"/>
  <c r="I364" i="2"/>
  <c r="I329" i="2"/>
  <c r="H238" i="2"/>
  <c r="E313" i="2"/>
  <c r="F287" i="2"/>
  <c r="J334" i="2"/>
  <c r="L196" i="2"/>
  <c r="J311" i="2"/>
  <c r="L46" i="2"/>
  <c r="H225" i="2"/>
  <c r="J363" i="2"/>
  <c r="F301" i="2"/>
  <c r="I323" i="2"/>
  <c r="L194" i="2"/>
  <c r="J332" i="2"/>
  <c r="I300" i="2"/>
  <c r="J289" i="2"/>
  <c r="L152" i="2"/>
  <c r="J287" i="2"/>
  <c r="L150" i="2"/>
  <c r="L340" i="2"/>
  <c r="H363" i="2"/>
  <c r="I336" i="2"/>
  <c r="I351" i="2"/>
  <c r="I348" i="2"/>
  <c r="I284" i="2"/>
  <c r="E295" i="2"/>
  <c r="I330" i="2"/>
  <c r="I312" i="2" l="1"/>
  <c r="L363" i="2"/>
  <c r="H301" i="2"/>
  <c r="L61" i="2"/>
  <c r="L30" i="2"/>
  <c r="J295" i="2"/>
  <c r="J321" i="2"/>
  <c r="L287" i="2"/>
  <c r="H175" i="2"/>
  <c r="H287" i="2"/>
  <c r="L333" i="2"/>
  <c r="L352" i="2"/>
  <c r="H156" i="2"/>
  <c r="L164" i="2"/>
  <c r="L204" i="2"/>
  <c r="H163" i="2"/>
  <c r="H159" i="2"/>
  <c r="L159" i="2"/>
  <c r="D296" i="2"/>
  <c r="I326" i="2"/>
  <c r="L357" i="2"/>
  <c r="L375" i="2"/>
  <c r="I338" i="2"/>
  <c r="L224" i="2"/>
  <c r="F289" i="2"/>
  <c r="H24" i="2"/>
  <c r="L174" i="2"/>
  <c r="L211" i="2"/>
  <c r="L382" i="2"/>
  <c r="L55" i="2"/>
  <c r="L320" i="2"/>
  <c r="L158" i="2"/>
  <c r="H158" i="2"/>
  <c r="D295" i="2"/>
  <c r="L157" i="2"/>
  <c r="H288" i="2"/>
  <c r="H329" i="2"/>
  <c r="F349" i="2"/>
  <c r="H84" i="2"/>
  <c r="L238" i="2"/>
  <c r="H364" i="2"/>
  <c r="H242" i="2"/>
  <c r="L47" i="2"/>
  <c r="J312" i="2"/>
  <c r="L334" i="2"/>
  <c r="H342" i="2"/>
  <c r="L50" i="2"/>
  <c r="J315" i="2"/>
  <c r="J337" i="2"/>
  <c r="L199" i="2"/>
  <c r="L342" i="2"/>
  <c r="L162" i="2"/>
  <c r="J299" i="2"/>
  <c r="L186" i="2"/>
  <c r="J323" i="2"/>
  <c r="H203" i="2"/>
  <c r="L223" i="2"/>
  <c r="H185" i="2"/>
  <c r="H311" i="2"/>
  <c r="L388" i="2"/>
  <c r="L313" i="2"/>
  <c r="L242" i="2"/>
  <c r="J386" i="2"/>
  <c r="L56" i="2"/>
  <c r="I297" i="2"/>
  <c r="L289" i="2"/>
  <c r="L332" i="2"/>
  <c r="L220" i="2"/>
  <c r="J359" i="2"/>
  <c r="L230" i="2"/>
  <c r="J372" i="2"/>
  <c r="H206" i="2"/>
  <c r="L367" i="2"/>
  <c r="H209" i="2"/>
  <c r="H223" i="2"/>
  <c r="J336" i="2"/>
  <c r="L198" i="2"/>
  <c r="I295" i="2"/>
  <c r="L244" i="2"/>
  <c r="H387" i="2"/>
  <c r="H207" i="2"/>
  <c r="H382" i="2"/>
  <c r="L163" i="2"/>
  <c r="J300" i="2"/>
  <c r="L191" i="2"/>
  <c r="L165" i="2"/>
  <c r="J303" i="2"/>
  <c r="J301" i="2"/>
  <c r="J349" i="2"/>
  <c r="H198" i="2"/>
  <c r="J297" i="2"/>
  <c r="L32" i="2"/>
  <c r="H30" i="2"/>
  <c r="F295" i="2"/>
  <c r="I386" i="2"/>
  <c r="J338" i="2"/>
  <c r="H182" i="2"/>
  <c r="F320" i="2"/>
  <c r="L240" i="2"/>
  <c r="J384" i="2"/>
  <c r="H245" i="2"/>
  <c r="H194" i="2"/>
  <c r="L206" i="2"/>
  <c r="J344" i="2"/>
  <c r="H236" i="2"/>
  <c r="L154" i="2"/>
  <c r="J291" i="2"/>
  <c r="H152" i="2"/>
  <c r="L203" i="2"/>
  <c r="J341" i="2"/>
  <c r="J326" i="2"/>
  <c r="L361" i="2"/>
  <c r="H208" i="2"/>
  <c r="I321" i="2"/>
  <c r="L213" i="2"/>
  <c r="J351" i="2"/>
  <c r="L73" i="2"/>
  <c r="L83" i="2"/>
  <c r="J348" i="2"/>
  <c r="H213" i="2"/>
  <c r="I315" i="2"/>
  <c r="J285" i="2"/>
  <c r="L148" i="2"/>
  <c r="H164" i="2"/>
  <c r="L311" i="2"/>
  <c r="H150" i="2"/>
  <c r="L360" i="2"/>
  <c r="L225" i="2"/>
  <c r="J364" i="2"/>
  <c r="H244" i="2"/>
  <c r="H48" i="2"/>
  <c r="F313" i="2"/>
  <c r="H323" i="2"/>
  <c r="J324" i="2"/>
  <c r="L187" i="2"/>
  <c r="J354" i="2"/>
  <c r="L216" i="2"/>
  <c r="H107" i="2"/>
  <c r="F372" i="2"/>
  <c r="L151" i="2"/>
  <c r="J288" i="2"/>
  <c r="H168" i="2"/>
  <c r="J329" i="2"/>
  <c r="L343" i="2"/>
  <c r="L326" i="2" l="1"/>
  <c r="L288" i="2"/>
  <c r="L364" i="2"/>
  <c r="L291" i="2"/>
  <c r="L344" i="2"/>
  <c r="J369" i="2"/>
  <c r="L228" i="2"/>
  <c r="L349" i="2"/>
  <c r="L217" i="2"/>
  <c r="D390" i="2"/>
  <c r="L295" i="2"/>
  <c r="H295" i="2"/>
  <c r="D276" i="2"/>
  <c r="J284" i="2"/>
  <c r="L147" i="2"/>
  <c r="L183" i="2"/>
  <c r="L116" i="2"/>
  <c r="L354" i="2"/>
  <c r="L341" i="2"/>
  <c r="L384" i="2"/>
  <c r="L301" i="2"/>
  <c r="L323" i="2"/>
  <c r="L315" i="2"/>
  <c r="L329" i="2"/>
  <c r="H313" i="2"/>
  <c r="L285" i="2"/>
  <c r="L348" i="2"/>
  <c r="L351" i="2"/>
  <c r="L200" i="2"/>
  <c r="L300" i="2"/>
  <c r="L372" i="2"/>
  <c r="L321" i="2"/>
  <c r="L192" i="2"/>
  <c r="J330" i="2"/>
  <c r="L296" i="2"/>
  <c r="H296" i="2"/>
  <c r="L177" i="2"/>
  <c r="H372" i="2"/>
  <c r="L303" i="2"/>
  <c r="H289" i="2"/>
  <c r="L324" i="2"/>
  <c r="L188" i="2"/>
  <c r="H320" i="2"/>
  <c r="L39" i="2"/>
  <c r="L336" i="2"/>
  <c r="L386" i="2"/>
  <c r="L160" i="2"/>
  <c r="L338" i="2"/>
  <c r="L297" i="2"/>
  <c r="L359" i="2"/>
  <c r="L299" i="2"/>
  <c r="L337" i="2"/>
  <c r="L312" i="2"/>
  <c r="H349" i="2"/>
  <c r="L369" i="2" l="1"/>
  <c r="L284" i="2"/>
  <c r="L330" i="2"/>
  <c r="E303" i="2" l="1"/>
  <c r="E357" i="2"/>
  <c r="E362" i="2"/>
  <c r="I279" i="2"/>
  <c r="I362" i="2"/>
  <c r="E368" i="2"/>
  <c r="E294" i="2"/>
  <c r="I385" i="2"/>
  <c r="E388" i="2"/>
  <c r="E281" i="2"/>
  <c r="E352" i="2"/>
  <c r="E347" i="2"/>
  <c r="E291" i="2"/>
  <c r="E293" i="2"/>
  <c r="E379" i="2"/>
  <c r="E358" i="2"/>
  <c r="E371" i="2"/>
  <c r="E340" i="2"/>
  <c r="I307" i="2"/>
  <c r="E333" i="2"/>
  <c r="I308" i="2"/>
  <c r="E341" i="2"/>
  <c r="E299" i="2"/>
  <c r="E306" i="2"/>
  <c r="E300" i="2"/>
  <c r="E377" i="2"/>
  <c r="E285" i="2"/>
  <c r="E337" i="2"/>
  <c r="E359" i="2"/>
  <c r="E346" i="2"/>
  <c r="E332" i="2"/>
  <c r="E360" i="2"/>
  <c r="E373" i="2" l="1"/>
  <c r="E283" i="2"/>
  <c r="F285" i="2"/>
  <c r="H20" i="2"/>
  <c r="H123" i="2"/>
  <c r="F388" i="2"/>
  <c r="F346" i="2"/>
  <c r="H81" i="2"/>
  <c r="H145" i="2"/>
  <c r="F380" i="2"/>
  <c r="H115" i="2"/>
  <c r="F358" i="2"/>
  <c r="H93" i="2"/>
  <c r="H144" i="2"/>
  <c r="F347" i="2"/>
  <c r="H82" i="2"/>
  <c r="H149" i="2"/>
  <c r="L169" i="2"/>
  <c r="J307" i="2"/>
  <c r="H184" i="2"/>
  <c r="F300" i="2"/>
  <c r="H35" i="2"/>
  <c r="F341" i="2"/>
  <c r="H76" i="2"/>
  <c r="F378" i="2"/>
  <c r="H113" i="2"/>
  <c r="F332" i="2"/>
  <c r="H67" i="2"/>
  <c r="F281" i="2"/>
  <c r="H16" i="2"/>
  <c r="H146" i="2"/>
  <c r="J385" i="2"/>
  <c r="L241" i="2"/>
  <c r="H75" i="2"/>
  <c r="F340" i="2"/>
  <c r="F377" i="2"/>
  <c r="H112" i="2"/>
  <c r="F352" i="2"/>
  <c r="H87" i="2"/>
  <c r="H29" i="2"/>
  <c r="F294" i="2"/>
  <c r="E335" i="2"/>
  <c r="H26" i="2"/>
  <c r="F291" i="2"/>
  <c r="F362" i="2"/>
  <c r="H97" i="2"/>
  <c r="H219" i="2"/>
  <c r="H51" i="2"/>
  <c r="J362" i="2"/>
  <c r="L97" i="2"/>
  <c r="E376" i="2"/>
  <c r="H103" i="2"/>
  <c r="F368" i="2"/>
  <c r="H169" i="2"/>
  <c r="H170" i="2"/>
  <c r="H106" i="2"/>
  <c r="F371" i="2"/>
  <c r="H231" i="2"/>
  <c r="J308" i="2"/>
  <c r="L170" i="2"/>
  <c r="H155" i="2"/>
  <c r="F376" i="2"/>
  <c r="H111" i="2"/>
  <c r="H68" i="2"/>
  <c r="F333" i="2"/>
  <c r="H234" i="2"/>
  <c r="H28" i="2"/>
  <c r="F293" i="2"/>
  <c r="H232" i="2"/>
  <c r="E322" i="2"/>
  <c r="L142" i="2"/>
  <c r="J279" i="2"/>
  <c r="H167" i="2"/>
  <c r="H212" i="2"/>
  <c r="F306" i="2"/>
  <c r="H41" i="2"/>
  <c r="H92" i="2"/>
  <c r="F357" i="2"/>
  <c r="H179" i="2"/>
  <c r="H153" i="2"/>
  <c r="H25" i="2"/>
  <c r="F290" i="2"/>
  <c r="F337" i="2"/>
  <c r="H72" i="2"/>
  <c r="H172" i="2"/>
  <c r="H241" i="2"/>
  <c r="H171" i="2"/>
  <c r="H235" i="2"/>
  <c r="H239" i="2"/>
  <c r="E378" i="2"/>
  <c r="H197" i="2"/>
  <c r="F303" i="2"/>
  <c r="H38" i="2"/>
  <c r="H94" i="2"/>
  <c r="F359" i="2"/>
  <c r="E308" i="2"/>
  <c r="E345" i="2"/>
  <c r="E290" i="2"/>
  <c r="E302" i="2"/>
  <c r="E336" i="2"/>
  <c r="E343" i="2"/>
  <c r="E305" i="2"/>
  <c r="I304" i="2"/>
  <c r="E344" i="2"/>
  <c r="E314" i="2"/>
  <c r="E354" i="2"/>
  <c r="E366" i="2"/>
  <c r="E374" i="2"/>
  <c r="E367" i="2"/>
  <c r="E384" i="2"/>
  <c r="E385" i="2"/>
  <c r="E319" i="2"/>
  <c r="E386" i="2"/>
  <c r="I355" i="2"/>
  <c r="E292" i="2"/>
  <c r="E350" i="2"/>
  <c r="E307" i="2"/>
  <c r="E317" i="2"/>
  <c r="E383" i="2"/>
  <c r="E324" i="2"/>
  <c r="E310" i="2"/>
  <c r="C279" i="2"/>
  <c r="C296" i="2"/>
  <c r="E282" i="2"/>
  <c r="E280" i="2" s="1"/>
  <c r="E327" i="2"/>
  <c r="E353" i="2"/>
  <c r="E361" i="2"/>
  <c r="I381" i="2"/>
  <c r="E286" i="2"/>
  <c r="E334" i="2"/>
  <c r="E331" i="2" l="1"/>
  <c r="H15" i="2"/>
  <c r="F317" i="2"/>
  <c r="H52" i="2"/>
  <c r="H57" i="2"/>
  <c r="F322" i="2"/>
  <c r="F319" i="2"/>
  <c r="H63" i="2"/>
  <c r="H233" i="2"/>
  <c r="H189" i="2"/>
  <c r="E339" i="2"/>
  <c r="H290" i="2"/>
  <c r="L279" i="2"/>
  <c r="H293" i="2"/>
  <c r="H291" i="2"/>
  <c r="H380" i="2"/>
  <c r="H45" i="2"/>
  <c r="F310" i="2"/>
  <c r="F344" i="2"/>
  <c r="H79" i="2"/>
  <c r="F375" i="2"/>
  <c r="H110" i="2"/>
  <c r="H217" i="2"/>
  <c r="H201" i="2"/>
  <c r="E328" i="2"/>
  <c r="H120" i="2"/>
  <c r="F385" i="2"/>
  <c r="F331" i="2"/>
  <c r="E316" i="2"/>
  <c r="H359" i="2"/>
  <c r="H357" i="2"/>
  <c r="H371" i="2"/>
  <c r="H340" i="2"/>
  <c r="H332" i="2"/>
  <c r="H388" i="2"/>
  <c r="H147" i="2"/>
  <c r="H66" i="2"/>
  <c r="H105" i="2"/>
  <c r="L237" i="2"/>
  <c r="J381" i="2"/>
  <c r="H85" i="2"/>
  <c r="F350" i="2"/>
  <c r="F343" i="2"/>
  <c r="H78" i="2"/>
  <c r="H69" i="2"/>
  <c r="F334" i="2"/>
  <c r="H42" i="2"/>
  <c r="F307" i="2"/>
  <c r="L90" i="2"/>
  <c r="J355" i="2"/>
  <c r="H62" i="2"/>
  <c r="F327" i="2"/>
  <c r="H143" i="2"/>
  <c r="E356" i="2"/>
  <c r="E380" i="2"/>
  <c r="E318" i="2"/>
  <c r="L362" i="2"/>
  <c r="H352" i="2"/>
  <c r="H341" i="2"/>
  <c r="F386" i="2"/>
  <c r="H121" i="2"/>
  <c r="I278" i="2"/>
  <c r="I390" i="2" s="1"/>
  <c r="H142" i="2"/>
  <c r="F279" i="2"/>
  <c r="H210" i="2"/>
  <c r="J278" i="2"/>
  <c r="L141" i="2"/>
  <c r="E370" i="2"/>
  <c r="H183" i="2"/>
  <c r="H34" i="2"/>
  <c r="F299" i="2"/>
  <c r="F356" i="2"/>
  <c r="H91" i="2"/>
  <c r="F286" i="2"/>
  <c r="H21" i="2"/>
  <c r="H337" i="2"/>
  <c r="H376" i="2"/>
  <c r="L308" i="2"/>
  <c r="H368" i="2"/>
  <c r="L307" i="2"/>
  <c r="H347" i="2"/>
  <c r="H358" i="2"/>
  <c r="H54" i="2"/>
  <c r="H174" i="2"/>
  <c r="H95" i="2"/>
  <c r="F360" i="2"/>
  <c r="H89" i="2"/>
  <c r="F354" i="2"/>
  <c r="H37" i="2"/>
  <c r="F302" i="2"/>
  <c r="H101" i="2"/>
  <c r="F366" i="2"/>
  <c r="H180" i="2"/>
  <c r="H43" i="2"/>
  <c r="F308" i="2"/>
  <c r="E309" i="2"/>
  <c r="H17" i="2"/>
  <c r="F282" i="2"/>
  <c r="H362" i="2"/>
  <c r="H294" i="2"/>
  <c r="H281" i="2"/>
  <c r="H378" i="2"/>
  <c r="H96" i="2"/>
  <c r="F361" i="2"/>
  <c r="F328" i="2"/>
  <c r="H178" i="2"/>
  <c r="H71" i="2"/>
  <c r="F336" i="2"/>
  <c r="F324" i="2"/>
  <c r="H60" i="2"/>
  <c r="H47" i="2"/>
  <c r="F312" i="2"/>
  <c r="L166" i="2"/>
  <c r="J304" i="2"/>
  <c r="F309" i="2"/>
  <c r="H44" i="2"/>
  <c r="F345" i="2"/>
  <c r="H80" i="2"/>
  <c r="H70" i="2"/>
  <c r="F335" i="2"/>
  <c r="H237" i="2"/>
  <c r="H102" i="2"/>
  <c r="F367" i="2"/>
  <c r="H166" i="2"/>
  <c r="F314" i="2"/>
  <c r="H49" i="2"/>
  <c r="H176" i="2"/>
  <c r="E298" i="2"/>
  <c r="H303" i="2"/>
  <c r="H306" i="2"/>
  <c r="H333" i="2"/>
  <c r="F316" i="2"/>
  <c r="H377" i="2"/>
  <c r="L385" i="2"/>
  <c r="H300" i="2"/>
  <c r="H346" i="2"/>
  <c r="H285" i="2"/>
  <c r="E375" i="2"/>
  <c r="E381" i="2"/>
  <c r="E304" i="2"/>
  <c r="E351" i="2"/>
  <c r="C295" i="2"/>
  <c r="C278" i="2"/>
  <c r="E348" i="2"/>
  <c r="E284" i="2"/>
  <c r="E365" i="2"/>
  <c r="E326" i="2" l="1"/>
  <c r="H328" i="2"/>
  <c r="E369" i="2"/>
  <c r="H83" i="2"/>
  <c r="F348" i="2"/>
  <c r="H56" i="2"/>
  <c r="F321" i="2"/>
  <c r="E297" i="2"/>
  <c r="H160" i="2"/>
  <c r="F298" i="2"/>
  <c r="H33" i="2"/>
  <c r="H308" i="2"/>
  <c r="F339" i="2"/>
  <c r="H74" i="2"/>
  <c r="H302" i="2"/>
  <c r="H229" i="2"/>
  <c r="L278" i="2"/>
  <c r="L381" i="2"/>
  <c r="J390" i="2"/>
  <c r="L390" i="2" s="1"/>
  <c r="J276" i="2"/>
  <c r="F353" i="2"/>
  <c r="H88" i="2"/>
  <c r="H375" i="2"/>
  <c r="H344" i="2"/>
  <c r="F326" i="2"/>
  <c r="H61" i="2"/>
  <c r="E330" i="2"/>
  <c r="F315" i="2"/>
  <c r="H50" i="2"/>
  <c r="H228" i="2"/>
  <c r="H312" i="2"/>
  <c r="H336" i="2"/>
  <c r="H319" i="2"/>
  <c r="H118" i="2"/>
  <c r="F383" i="2"/>
  <c r="H119" i="2"/>
  <c r="F384" i="2"/>
  <c r="H307" i="2"/>
  <c r="H385" i="2"/>
  <c r="H322" i="2"/>
  <c r="H188" i="2"/>
  <c r="H100" i="2"/>
  <c r="F365" i="2"/>
  <c r="F381" i="2"/>
  <c r="H116" i="2"/>
  <c r="E338" i="2"/>
  <c r="E321" i="2"/>
  <c r="H345" i="2"/>
  <c r="H361" i="2"/>
  <c r="H282" i="2"/>
  <c r="F283" i="2"/>
  <c r="H18" i="2"/>
  <c r="F292" i="2"/>
  <c r="H27" i="2"/>
  <c r="H360" i="2"/>
  <c r="H286" i="2"/>
  <c r="H114" i="2"/>
  <c r="F379" i="2"/>
  <c r="H343" i="2"/>
  <c r="H331" i="2"/>
  <c r="H161" i="2"/>
  <c r="H193" i="2"/>
  <c r="H310" i="2"/>
  <c r="J246" i="2"/>
  <c r="K139" i="2" s="1"/>
  <c r="J255" i="2"/>
  <c r="H65" i="2"/>
  <c r="F330" i="2"/>
  <c r="I246" i="2"/>
  <c r="I255" i="2"/>
  <c r="L304" i="2"/>
  <c r="H366" i="2"/>
  <c r="H19" i="2"/>
  <c r="F284" i="2"/>
  <c r="I276" i="2"/>
  <c r="H299" i="2"/>
  <c r="H327" i="2"/>
  <c r="H192" i="2"/>
  <c r="H104" i="2"/>
  <c r="F369" i="2"/>
  <c r="C390" i="2"/>
  <c r="C276" i="2"/>
  <c r="J254" i="2"/>
  <c r="L11" i="2"/>
  <c r="L254" i="2" s="1"/>
  <c r="H90" i="2"/>
  <c r="F355" i="2"/>
  <c r="H177" i="2"/>
  <c r="E315" i="2"/>
  <c r="E312" i="2"/>
  <c r="H335" i="2"/>
  <c r="H279" i="2"/>
  <c r="H386" i="2"/>
  <c r="L355" i="2"/>
  <c r="H334" i="2"/>
  <c r="H350" i="2"/>
  <c r="F370" i="2"/>
  <c r="H40" i="2"/>
  <c r="F305" i="2"/>
  <c r="F318" i="2"/>
  <c r="H53" i="2"/>
  <c r="H109" i="2"/>
  <c r="F374" i="2"/>
  <c r="H181" i="2"/>
  <c r="H73" i="2"/>
  <c r="F338" i="2"/>
  <c r="H200" i="2"/>
  <c r="F278" i="2"/>
  <c r="H141" i="2"/>
  <c r="H316" i="2"/>
  <c r="H314" i="2"/>
  <c r="H367" i="2"/>
  <c r="H309" i="2"/>
  <c r="H324" i="2"/>
  <c r="H190" i="2"/>
  <c r="H354" i="2"/>
  <c r="H356" i="2"/>
  <c r="E355" i="2"/>
  <c r="H108" i="2"/>
  <c r="F373" i="2"/>
  <c r="H317" i="2"/>
  <c r="E254" i="2"/>
  <c r="I254" i="2"/>
  <c r="I257" i="2" s="1"/>
  <c r="E390" i="2" l="1"/>
  <c r="E276" i="2"/>
  <c r="H139" i="2"/>
  <c r="H246" i="2" s="1"/>
  <c r="F246" i="2"/>
  <c r="F255" i="2"/>
  <c r="G139" i="2"/>
  <c r="D255" i="2"/>
  <c r="L139" i="2"/>
  <c r="L255" i="2" s="1"/>
  <c r="D246" i="2"/>
  <c r="L246" i="2" s="1"/>
  <c r="H330" i="2"/>
  <c r="H292" i="2"/>
  <c r="H373" i="2"/>
  <c r="H374" i="2"/>
  <c r="H305" i="2"/>
  <c r="H355" i="2"/>
  <c r="H284" i="2"/>
  <c r="F304" i="2"/>
  <c r="H39" i="2"/>
  <c r="H383" i="2"/>
  <c r="H338" i="2"/>
  <c r="F297" i="2"/>
  <c r="H32" i="2"/>
  <c r="H326" i="2"/>
  <c r="H321" i="2"/>
  <c r="E255" i="2"/>
  <c r="E257" i="2" s="1"/>
  <c r="E246" i="2"/>
  <c r="H370" i="2"/>
  <c r="H369" i="2"/>
  <c r="H283" i="2"/>
  <c r="H381" i="2"/>
  <c r="H353" i="2"/>
  <c r="H298" i="2"/>
  <c r="C246" i="2"/>
  <c r="C255" i="2"/>
  <c r="C257" i="2" s="1"/>
  <c r="H278" i="2"/>
  <c r="L257" i="2"/>
  <c r="K149" i="2"/>
  <c r="K155" i="2"/>
  <c r="K181" i="2"/>
  <c r="K193" i="2"/>
  <c r="K167" i="2"/>
  <c r="K145" i="2"/>
  <c r="K143" i="2"/>
  <c r="K229" i="2"/>
  <c r="K184" i="2"/>
  <c r="K176" i="2"/>
  <c r="K232" i="2"/>
  <c r="K153" i="2"/>
  <c r="K144" i="2"/>
  <c r="K201" i="2"/>
  <c r="K171" i="2"/>
  <c r="K235" i="2"/>
  <c r="K231" i="2"/>
  <c r="K179" i="2"/>
  <c r="K189" i="2"/>
  <c r="K234" i="2"/>
  <c r="K172" i="2"/>
  <c r="K246" i="2"/>
  <c r="K190" i="2"/>
  <c r="K146" i="2"/>
  <c r="K161" i="2"/>
  <c r="K239" i="2"/>
  <c r="K178" i="2"/>
  <c r="K219" i="2"/>
  <c r="K197" i="2"/>
  <c r="K212" i="2"/>
  <c r="K210" i="2"/>
  <c r="K180" i="2"/>
  <c r="K227" i="2"/>
  <c r="K156" i="2"/>
  <c r="K173" i="2"/>
  <c r="K202" i="2"/>
  <c r="K245" i="2"/>
  <c r="K168" i="2"/>
  <c r="K215" i="2"/>
  <c r="K236" i="2"/>
  <c r="K209" i="2"/>
  <c r="K207" i="2"/>
  <c r="K208" i="2"/>
  <c r="K214" i="2"/>
  <c r="K233" i="2"/>
  <c r="K218" i="2"/>
  <c r="K175" i="2"/>
  <c r="K195" i="2"/>
  <c r="K221" i="2"/>
  <c r="K150" i="2"/>
  <c r="K205" i="2"/>
  <c r="K222" i="2"/>
  <c r="K159" i="2"/>
  <c r="K185" i="2"/>
  <c r="K226" i="2"/>
  <c r="K194" i="2"/>
  <c r="K152" i="2"/>
  <c r="K243" i="2"/>
  <c r="K182" i="2"/>
  <c r="K196" i="2"/>
  <c r="K174" i="2"/>
  <c r="K191" i="2"/>
  <c r="K206" i="2"/>
  <c r="K154" i="2"/>
  <c r="K158" i="2"/>
  <c r="K216" i="2"/>
  <c r="K151" i="2"/>
  <c r="K164" i="2"/>
  <c r="K224" i="2"/>
  <c r="K157" i="2"/>
  <c r="K162" i="2"/>
  <c r="K220" i="2"/>
  <c r="K244" i="2"/>
  <c r="K211" i="2"/>
  <c r="K199" i="2"/>
  <c r="K223" i="2"/>
  <c r="K242" i="2"/>
  <c r="K186" i="2"/>
  <c r="K198" i="2"/>
  <c r="K165" i="2"/>
  <c r="K187" i="2"/>
  <c r="K204" i="2"/>
  <c r="K238" i="2"/>
  <c r="K230" i="2"/>
  <c r="K163" i="2"/>
  <c r="K213" i="2"/>
  <c r="K225" i="2"/>
  <c r="K240" i="2"/>
  <c r="K203" i="2"/>
  <c r="K148" i="2"/>
  <c r="K228" i="2"/>
  <c r="K177" i="2"/>
  <c r="K160" i="2"/>
  <c r="K183" i="2"/>
  <c r="K192" i="2"/>
  <c r="K147" i="2"/>
  <c r="K200" i="2"/>
  <c r="K188" i="2"/>
  <c r="K217" i="2"/>
  <c r="K142" i="2"/>
  <c r="K241" i="2"/>
  <c r="K169" i="2"/>
  <c r="K170" i="2"/>
  <c r="K141" i="2"/>
  <c r="K166" i="2"/>
  <c r="K237" i="2"/>
  <c r="H379" i="2"/>
  <c r="H384" i="2"/>
  <c r="F351" i="2"/>
  <c r="H86" i="2"/>
  <c r="H315" i="2"/>
  <c r="L276" i="2"/>
  <c r="H339" i="2"/>
  <c r="F280" i="2"/>
  <c r="H318" i="2"/>
  <c r="J257" i="2"/>
  <c r="K254" i="2" s="1"/>
  <c r="H365" i="2"/>
  <c r="H348" i="2"/>
  <c r="L127" i="2"/>
  <c r="H297" i="2" l="1"/>
  <c r="D257" i="2"/>
  <c r="H255" i="2"/>
  <c r="H280" i="2"/>
  <c r="H304" i="2"/>
  <c r="H127" i="2"/>
  <c r="G246" i="2"/>
  <c r="G187" i="2"/>
  <c r="G224" i="2"/>
  <c r="G186" i="2"/>
  <c r="G162" i="2"/>
  <c r="G173" i="2"/>
  <c r="G240" i="2"/>
  <c r="G154" i="2"/>
  <c r="G204" i="2"/>
  <c r="G191" i="2"/>
  <c r="G165" i="2"/>
  <c r="G211" i="2"/>
  <c r="G157" i="2"/>
  <c r="G227" i="2"/>
  <c r="G216" i="2"/>
  <c r="G243" i="2"/>
  <c r="G225" i="2"/>
  <c r="G148" i="2"/>
  <c r="G230" i="2"/>
  <c r="G196" i="2"/>
  <c r="G151" i="2"/>
  <c r="G202" i="2"/>
  <c r="G221" i="2"/>
  <c r="G195" i="2"/>
  <c r="G215" i="2"/>
  <c r="G218" i="2"/>
  <c r="G222" i="2"/>
  <c r="G199" i="2"/>
  <c r="G238" i="2"/>
  <c r="G220" i="2"/>
  <c r="G214" i="2"/>
  <c r="G159" i="2"/>
  <c r="G205" i="2"/>
  <c r="G226" i="2"/>
  <c r="G163" i="2"/>
  <c r="G203" i="2"/>
  <c r="G206" i="2"/>
  <c r="G223" i="2"/>
  <c r="G213" i="2"/>
  <c r="G245" i="2"/>
  <c r="G164" i="2"/>
  <c r="G244" i="2"/>
  <c r="G158" i="2"/>
  <c r="G182" i="2"/>
  <c r="G236" i="2"/>
  <c r="G152" i="2"/>
  <c r="G168" i="2"/>
  <c r="G175" i="2"/>
  <c r="G194" i="2"/>
  <c r="G242" i="2"/>
  <c r="G185" i="2"/>
  <c r="G209" i="2"/>
  <c r="G156" i="2"/>
  <c r="G207" i="2"/>
  <c r="G198" i="2"/>
  <c r="G208" i="2"/>
  <c r="G150" i="2"/>
  <c r="G149" i="2"/>
  <c r="G155" i="2"/>
  <c r="G172" i="2"/>
  <c r="G235" i="2"/>
  <c r="G144" i="2"/>
  <c r="G170" i="2"/>
  <c r="G231" i="2"/>
  <c r="G179" i="2"/>
  <c r="G232" i="2"/>
  <c r="G167" i="2"/>
  <c r="G241" i="2"/>
  <c r="G239" i="2"/>
  <c r="G234" i="2"/>
  <c r="G153" i="2"/>
  <c r="G145" i="2"/>
  <c r="G212" i="2"/>
  <c r="G171" i="2"/>
  <c r="G184" i="2"/>
  <c r="G146" i="2"/>
  <c r="G219" i="2"/>
  <c r="G169" i="2"/>
  <c r="G197" i="2"/>
  <c r="G233" i="2"/>
  <c r="G183" i="2"/>
  <c r="G174" i="2"/>
  <c r="G180" i="2"/>
  <c r="G189" i="2"/>
  <c r="G147" i="2"/>
  <c r="G142" i="2"/>
  <c r="G178" i="2"/>
  <c r="G217" i="2"/>
  <c r="G166" i="2"/>
  <c r="G210" i="2"/>
  <c r="G237" i="2"/>
  <c r="G176" i="2"/>
  <c r="G201" i="2"/>
  <c r="G143" i="2"/>
  <c r="G192" i="2"/>
  <c r="G200" i="2"/>
  <c r="G160" i="2"/>
  <c r="G229" i="2"/>
  <c r="G177" i="2"/>
  <c r="G181" i="2"/>
  <c r="G161" i="2"/>
  <c r="G141" i="2"/>
  <c r="G190" i="2"/>
  <c r="G188" i="2"/>
  <c r="G193" i="2"/>
  <c r="G228" i="2"/>
  <c r="F276" i="2"/>
  <c r="H351" i="2"/>
  <c r="F390" i="2"/>
  <c r="H390" i="2" s="1"/>
  <c r="H11" i="2"/>
  <c r="F254" i="2"/>
  <c r="K255" i="2"/>
  <c r="K257" i="2" s="1"/>
  <c r="H129" i="2" l="1"/>
  <c r="L129" i="2"/>
  <c r="H276" i="2"/>
  <c r="K13" i="2"/>
  <c r="K68" i="2"/>
  <c r="K33" i="2"/>
  <c r="K283" i="2"/>
  <c r="K103" i="2"/>
  <c r="K76" i="2"/>
  <c r="K309" i="2"/>
  <c r="K370" i="2"/>
  <c r="K350" i="2"/>
  <c r="K88" i="2"/>
  <c r="K79" i="2"/>
  <c r="K107" i="2"/>
  <c r="K26" i="2"/>
  <c r="K377" i="2"/>
  <c r="K371" i="2"/>
  <c r="K53" i="2"/>
  <c r="K63" i="2"/>
  <c r="K74" i="2"/>
  <c r="K298" i="2"/>
  <c r="K28" i="2"/>
  <c r="K290" i="2"/>
  <c r="K101" i="2"/>
  <c r="K69" i="2"/>
  <c r="K51" i="2"/>
  <c r="K383" i="2"/>
  <c r="K37" i="2"/>
  <c r="K379" i="2"/>
  <c r="K91" i="2"/>
  <c r="K75" i="2"/>
  <c r="K93" i="2"/>
  <c r="K106" i="2"/>
  <c r="K23" i="2"/>
  <c r="K119" i="2"/>
  <c r="K20" i="2"/>
  <c r="K305" i="2"/>
  <c r="K96" i="2"/>
  <c r="K21" i="2"/>
  <c r="K322" i="2"/>
  <c r="K82" i="2"/>
  <c r="K118" i="2"/>
  <c r="K109" i="2"/>
  <c r="K286" i="2"/>
  <c r="K294" i="2"/>
  <c r="K85" i="2"/>
  <c r="K45" i="2"/>
  <c r="K318" i="2"/>
  <c r="K81" i="2"/>
  <c r="K72" i="2"/>
  <c r="K25" i="2"/>
  <c r="K22" i="2"/>
  <c r="K376" i="2"/>
  <c r="K280" i="2"/>
  <c r="K378" i="2"/>
  <c r="K115" i="2"/>
  <c r="K327" i="2"/>
  <c r="K356" i="2"/>
  <c r="K89" i="2"/>
  <c r="K102" i="2"/>
  <c r="K34" i="2"/>
  <c r="K65" i="2"/>
  <c r="K314" i="2"/>
  <c r="K122" i="2"/>
  <c r="K87" i="2"/>
  <c r="K92" i="2"/>
  <c r="K35" i="2"/>
  <c r="K374" i="2"/>
  <c r="K124" i="2"/>
  <c r="K29" i="2"/>
  <c r="K24" i="2"/>
  <c r="K292" i="2"/>
  <c r="K120" i="2"/>
  <c r="K66" i="2"/>
  <c r="K62" i="2"/>
  <c r="K319" i="2"/>
  <c r="K114" i="2"/>
  <c r="K123" i="2"/>
  <c r="K58" i="2"/>
  <c r="K42" i="2"/>
  <c r="K100" i="2"/>
  <c r="K95" i="2"/>
  <c r="K358" i="2"/>
  <c r="K80" i="2"/>
  <c r="K317" i="2"/>
  <c r="K54" i="2"/>
  <c r="K129" i="2"/>
  <c r="K49" i="2"/>
  <c r="K365" i="2"/>
  <c r="K366" i="2"/>
  <c r="K112" i="2"/>
  <c r="K18" i="2"/>
  <c r="K71" i="2"/>
  <c r="K15" i="2"/>
  <c r="K94" i="2"/>
  <c r="K43" i="2"/>
  <c r="K121" i="2"/>
  <c r="K19" i="2"/>
  <c r="K387" i="2"/>
  <c r="K110" i="2"/>
  <c r="K339" i="2"/>
  <c r="K27" i="2"/>
  <c r="K328" i="2"/>
  <c r="K108" i="2"/>
  <c r="K86" i="2"/>
  <c r="K282" i="2"/>
  <c r="K57" i="2"/>
  <c r="K125" i="2"/>
  <c r="K325" i="2"/>
  <c r="K78" i="2"/>
  <c r="K104" i="2"/>
  <c r="K70" i="2"/>
  <c r="K373" i="2"/>
  <c r="K38" i="2"/>
  <c r="K60" i="2"/>
  <c r="K331" i="2"/>
  <c r="K113" i="2"/>
  <c r="K40" i="2"/>
  <c r="K52" i="2"/>
  <c r="K310" i="2"/>
  <c r="K16" i="2"/>
  <c r="K41" i="2"/>
  <c r="K44" i="2"/>
  <c r="K67" i="2"/>
  <c r="K389" i="2"/>
  <c r="K105" i="2"/>
  <c r="K281" i="2"/>
  <c r="K335" i="2"/>
  <c r="K111" i="2"/>
  <c r="K302" i="2"/>
  <c r="K14" i="2"/>
  <c r="K316" i="2"/>
  <c r="K17" i="2"/>
  <c r="K99" i="2"/>
  <c r="K98" i="2"/>
  <c r="K31" i="2"/>
  <c r="K346" i="2"/>
  <c r="K117" i="2"/>
  <c r="K64" i="2"/>
  <c r="K293" i="2"/>
  <c r="K380" i="2"/>
  <c r="K46" i="2"/>
  <c r="K368" i="2"/>
  <c r="K340" i="2"/>
  <c r="K48" i="2"/>
  <c r="K84" i="2"/>
  <c r="K36" i="2"/>
  <c r="K59" i="2"/>
  <c r="K347" i="2"/>
  <c r="K306" i="2"/>
  <c r="K353" i="2"/>
  <c r="K77" i="2"/>
  <c r="K345" i="2"/>
  <c r="K61" i="2"/>
  <c r="K55" i="2"/>
  <c r="K334" i="2"/>
  <c r="K363" i="2"/>
  <c r="K287" i="2"/>
  <c r="K333" i="2"/>
  <c r="K357" i="2"/>
  <c r="K47" i="2"/>
  <c r="K73" i="2"/>
  <c r="K296" i="2"/>
  <c r="K320" i="2"/>
  <c r="K388" i="2"/>
  <c r="K289" i="2"/>
  <c r="K367" i="2"/>
  <c r="K32" i="2"/>
  <c r="K360" i="2"/>
  <c r="K30" i="2"/>
  <c r="K352" i="2"/>
  <c r="K375" i="2"/>
  <c r="K361" i="2"/>
  <c r="K311" i="2"/>
  <c r="K382" i="2"/>
  <c r="K342" i="2"/>
  <c r="K313" i="2"/>
  <c r="K332" i="2"/>
  <c r="K83" i="2"/>
  <c r="K50" i="2"/>
  <c r="K56" i="2"/>
  <c r="K343" i="2"/>
  <c r="K354" i="2"/>
  <c r="K295" i="2"/>
  <c r="K336" i="2"/>
  <c r="K359" i="2"/>
  <c r="K312" i="2"/>
  <c r="K326" i="2"/>
  <c r="K291" i="2"/>
  <c r="K301" i="2"/>
  <c r="K329" i="2"/>
  <c r="K348" i="2"/>
  <c r="K300" i="2"/>
  <c r="K349" i="2"/>
  <c r="K341" i="2"/>
  <c r="K288" i="2"/>
  <c r="K344" i="2"/>
  <c r="K364" i="2"/>
  <c r="K315" i="2"/>
  <c r="K285" i="2"/>
  <c r="K321" i="2"/>
  <c r="K39" i="2"/>
  <c r="K386" i="2"/>
  <c r="K297" i="2"/>
  <c r="K337" i="2"/>
  <c r="K323" i="2"/>
  <c r="K351" i="2"/>
  <c r="K372" i="2"/>
  <c r="K324" i="2"/>
  <c r="K338" i="2"/>
  <c r="K299" i="2"/>
  <c r="K116" i="2"/>
  <c r="K384" i="2"/>
  <c r="K303" i="2"/>
  <c r="K330" i="2"/>
  <c r="K284" i="2"/>
  <c r="K369" i="2"/>
  <c r="K97" i="2"/>
  <c r="K279" i="2"/>
  <c r="K90" i="2"/>
  <c r="K362" i="2"/>
  <c r="K307" i="2"/>
  <c r="K385" i="2"/>
  <c r="K308" i="2"/>
  <c r="K304" i="2"/>
  <c r="K11" i="2"/>
  <c r="K278" i="2"/>
  <c r="K355" i="2"/>
  <c r="K381" i="2"/>
  <c r="K127" i="2"/>
  <c r="K276" i="2"/>
  <c r="H254" i="2"/>
  <c r="H257" i="2" s="1"/>
  <c r="F257" i="2"/>
  <c r="G276" i="2" l="1"/>
  <c r="G254" i="2"/>
  <c r="G351" i="2"/>
  <c r="G13" i="2"/>
  <c r="G124" i="2"/>
  <c r="G125" i="2"/>
  <c r="G389" i="2"/>
  <c r="G14" i="2"/>
  <c r="G325" i="2"/>
  <c r="G58" i="2"/>
  <c r="G98" i="2"/>
  <c r="G55" i="2"/>
  <c r="G22" i="2"/>
  <c r="G59" i="2"/>
  <c r="G117" i="2"/>
  <c r="G46" i="2"/>
  <c r="G122" i="2"/>
  <c r="G77" i="2"/>
  <c r="G36" i="2"/>
  <c r="G99" i="2"/>
  <c r="G31" i="2"/>
  <c r="G64" i="2"/>
  <c r="G23" i="2"/>
  <c r="G363" i="2"/>
  <c r="G311" i="2"/>
  <c r="G323" i="2"/>
  <c r="G364" i="2"/>
  <c r="G382" i="2"/>
  <c r="G84" i="2"/>
  <c r="G342" i="2"/>
  <c r="G301" i="2"/>
  <c r="G288" i="2"/>
  <c r="G387" i="2"/>
  <c r="G107" i="2"/>
  <c r="G24" i="2"/>
  <c r="G48" i="2"/>
  <c r="G287" i="2"/>
  <c r="G329" i="2"/>
  <c r="G296" i="2"/>
  <c r="G30" i="2"/>
  <c r="G289" i="2"/>
  <c r="G320" i="2"/>
  <c r="G372" i="2"/>
  <c r="G295" i="2"/>
  <c r="G313" i="2"/>
  <c r="G349" i="2"/>
  <c r="G67" i="2"/>
  <c r="G26" i="2"/>
  <c r="G28" i="2"/>
  <c r="G25" i="2"/>
  <c r="G115" i="2"/>
  <c r="G68" i="2"/>
  <c r="G20" i="2"/>
  <c r="G81" i="2"/>
  <c r="G35" i="2"/>
  <c r="G112" i="2"/>
  <c r="G29" i="2"/>
  <c r="G51" i="2"/>
  <c r="G41" i="2"/>
  <c r="G38" i="2"/>
  <c r="G113" i="2"/>
  <c r="G16" i="2"/>
  <c r="G97" i="2"/>
  <c r="G103" i="2"/>
  <c r="G93" i="2"/>
  <c r="G82" i="2"/>
  <c r="G111" i="2"/>
  <c r="G72" i="2"/>
  <c r="G123" i="2"/>
  <c r="G76" i="2"/>
  <c r="G75" i="2"/>
  <c r="G87" i="2"/>
  <c r="G106" i="2"/>
  <c r="G92" i="2"/>
  <c r="G94" i="2"/>
  <c r="G341" i="2"/>
  <c r="G37" i="2"/>
  <c r="G43" i="2"/>
  <c r="G362" i="2"/>
  <c r="G300" i="2"/>
  <c r="G380" i="2"/>
  <c r="G79" i="2"/>
  <c r="G110" i="2"/>
  <c r="G359" i="2"/>
  <c r="G340" i="2"/>
  <c r="G337" i="2"/>
  <c r="G368" i="2"/>
  <c r="G358" i="2"/>
  <c r="G89" i="2"/>
  <c r="G378" i="2"/>
  <c r="G102" i="2"/>
  <c r="G303" i="2"/>
  <c r="G52" i="2"/>
  <c r="G105" i="2"/>
  <c r="G85" i="2"/>
  <c r="G69" i="2"/>
  <c r="G91" i="2"/>
  <c r="G294" i="2"/>
  <c r="G60" i="2"/>
  <c r="G44" i="2"/>
  <c r="G70" i="2"/>
  <c r="G49" i="2"/>
  <c r="G377" i="2"/>
  <c r="G346" i="2"/>
  <c r="G293" i="2"/>
  <c r="G15" i="2"/>
  <c r="G357" i="2"/>
  <c r="G332" i="2"/>
  <c r="G62" i="2"/>
  <c r="G121" i="2"/>
  <c r="G34" i="2"/>
  <c r="G376" i="2"/>
  <c r="G101" i="2"/>
  <c r="G306" i="2"/>
  <c r="G63" i="2"/>
  <c r="G45" i="2"/>
  <c r="G352" i="2"/>
  <c r="G95" i="2"/>
  <c r="G17" i="2"/>
  <c r="G96" i="2"/>
  <c r="G285" i="2"/>
  <c r="G57" i="2"/>
  <c r="G290" i="2"/>
  <c r="G291" i="2"/>
  <c r="G120" i="2"/>
  <c r="G371" i="2"/>
  <c r="G388" i="2"/>
  <c r="G66" i="2"/>
  <c r="G78" i="2"/>
  <c r="G42" i="2"/>
  <c r="G21" i="2"/>
  <c r="G347" i="2"/>
  <c r="G54" i="2"/>
  <c r="G281" i="2"/>
  <c r="G71" i="2"/>
  <c r="G47" i="2"/>
  <c r="G80" i="2"/>
  <c r="G333" i="2"/>
  <c r="G308" i="2"/>
  <c r="G375" i="2"/>
  <c r="G336" i="2"/>
  <c r="G385" i="2"/>
  <c r="G331" i="2"/>
  <c r="G310" i="2"/>
  <c r="G65" i="2"/>
  <c r="G83" i="2"/>
  <c r="G100" i="2"/>
  <c r="G282" i="2"/>
  <c r="G27" i="2"/>
  <c r="G335" i="2"/>
  <c r="G386" i="2"/>
  <c r="G350" i="2"/>
  <c r="G314" i="2"/>
  <c r="G324" i="2"/>
  <c r="G356" i="2"/>
  <c r="G317" i="2"/>
  <c r="G344" i="2"/>
  <c r="G319" i="2"/>
  <c r="G119" i="2"/>
  <c r="G322" i="2"/>
  <c r="G114" i="2"/>
  <c r="G366" i="2"/>
  <c r="G299" i="2"/>
  <c r="G53" i="2"/>
  <c r="G328" i="2"/>
  <c r="G74" i="2"/>
  <c r="G50" i="2"/>
  <c r="G345" i="2"/>
  <c r="G360" i="2"/>
  <c r="G104" i="2"/>
  <c r="G279" i="2"/>
  <c r="G367" i="2"/>
  <c r="G56" i="2"/>
  <c r="G33" i="2"/>
  <c r="G88" i="2"/>
  <c r="G312" i="2"/>
  <c r="G307" i="2"/>
  <c r="G116" i="2"/>
  <c r="G18" i="2"/>
  <c r="G343" i="2"/>
  <c r="G327" i="2"/>
  <c r="G73" i="2"/>
  <c r="G302" i="2"/>
  <c r="G61" i="2"/>
  <c r="G118" i="2"/>
  <c r="G361" i="2"/>
  <c r="G286" i="2"/>
  <c r="G19" i="2"/>
  <c r="G90" i="2"/>
  <c r="G334" i="2"/>
  <c r="G40" i="2"/>
  <c r="G109" i="2"/>
  <c r="G316" i="2"/>
  <c r="G309" i="2"/>
  <c r="G354" i="2"/>
  <c r="G108" i="2"/>
  <c r="G373" i="2"/>
  <c r="G355" i="2"/>
  <c r="G32" i="2"/>
  <c r="G353" i="2"/>
  <c r="G383" i="2"/>
  <c r="G330" i="2"/>
  <c r="G374" i="2"/>
  <c r="G284" i="2"/>
  <c r="G326" i="2"/>
  <c r="G283" i="2"/>
  <c r="G298" i="2"/>
  <c r="G278" i="2"/>
  <c r="G86" i="2"/>
  <c r="G339" i="2"/>
  <c r="G338" i="2"/>
  <c r="G370" i="2"/>
  <c r="G379" i="2"/>
  <c r="G365" i="2"/>
  <c r="G292" i="2"/>
  <c r="G305" i="2"/>
  <c r="G321" i="2"/>
  <c r="G381" i="2"/>
  <c r="G315" i="2"/>
  <c r="G39" i="2"/>
  <c r="G369" i="2"/>
  <c r="G384" i="2"/>
  <c r="G318" i="2"/>
  <c r="G348" i="2"/>
  <c r="G127" i="2"/>
  <c r="G280" i="2"/>
  <c r="G11" i="2"/>
  <c r="G297" i="2"/>
  <c r="G304" i="2"/>
  <c r="G255" i="2"/>
  <c r="G257"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exão" type="5" refreshedVersion="6" saveData="1">
    <dbPr connection="Provider=MSOLAP.2;Integrated Security=SSPI;Persist Security Info=True;Data Source=http://172.27.115.44/msolap.asp?172.27.115.44;Initial Catalog=SGPDW;Client Cache Size=25;Auto Synch Period=10000;MDX Compatibility=1" command="CONTABILIDADE" commandType="1"/>
    <olapPr rowDrillCount="1000" serverFill="0" serverNumberFormat="0" serverFont="0" serverFontColor="0"/>
  </connection>
</connections>
</file>

<file path=xl/sharedStrings.xml><?xml version="1.0" encoding="utf-8"?>
<sst xmlns="http://schemas.openxmlformats.org/spreadsheetml/2006/main" count="2187" uniqueCount="1142">
  <si>
    <t>MUNICÍPIO DE CURITIBA</t>
  </si>
  <si>
    <t>RELATÓRIO RESUMIDO DA EXECUÇÃO ORÇAMENTÁRIA</t>
  </si>
  <si>
    <t>BALANÇO ORÇAMENTÁRIO</t>
  </si>
  <si>
    <t>ORÇAMENTOS FISCAL E DA SEGURIDADE SOCIAL</t>
  </si>
  <si>
    <t>RREO - ANEXO 1 (LRF,art.52,inciso I, - alíneas "a" e "b" do inciso II e § 1º)</t>
  </si>
  <si>
    <t xml:space="preserve">RECEITAS </t>
  </si>
  <si>
    <t>PREVISÃO INICIAL</t>
  </si>
  <si>
    <t xml:space="preserve">PREVISÃO ATUALIZADA </t>
  </si>
  <si>
    <t>RECEITAS REALIZADAS</t>
  </si>
  <si>
    <t>SALDO A REALIZAR</t>
  </si>
  <si>
    <t>NO BIMESTRE</t>
  </si>
  <si>
    <t>%</t>
  </si>
  <si>
    <t>(A)</t>
  </si>
  <si>
    <t>(B)</t>
  </si>
  <si>
    <t>(B/A)</t>
  </si>
  <si>
    <t>( C )</t>
  </si>
  <si>
    <t>( C/A )</t>
  </si>
  <si>
    <t>(A-C)</t>
  </si>
  <si>
    <t>RECEITAS (EXCETO INTRA-ORÇAMENTÁRIAS) (I)</t>
  </si>
  <si>
    <t>RECEITAS CORRENTES</t>
  </si>
  <si>
    <t>RECEITA TRIBUTÁRIA</t>
  </si>
  <si>
    <t>RECEITA DE CONTRIBUIÇÕES</t>
  </si>
  <si>
    <t>CONTRIBUIÇÕES SOCIAIS</t>
  </si>
  <si>
    <t>CONTRIBUIÇÕES ECONÔMICAS</t>
  </si>
  <si>
    <t>CONTRIBUIÇÕES DE ILUMINAÇÃO PÚBLICA</t>
  </si>
  <si>
    <t xml:space="preserve">RECEITA PATRIMONIAL </t>
  </si>
  <si>
    <t>RECEITAS IMOBILIÁRIAS</t>
  </si>
  <si>
    <t>RECEITAS DE VALORES MOBILIÁRIOS</t>
  </si>
  <si>
    <t>RECEITA DE CONCESSÃO E PERMISSÕES</t>
  </si>
  <si>
    <t>EXPLORAÇÃO DE RECURSOS NATURAIS</t>
  </si>
  <si>
    <t>RECEITA DE CESSÃO DE DIREITOS</t>
  </si>
  <si>
    <t>OUTRAS RECEITAS PATRIMONIAIS</t>
  </si>
  <si>
    <t>RECEITA DE SERVIÇOS</t>
  </si>
  <si>
    <t>SERVIÇOS ADMINISTRATIVOS E COMERCIAIS GERAIS</t>
  </si>
  <si>
    <t>SERVIÇOS E ATIVIDADES REFERENTE À NAV. E TRANSPORTE</t>
  </si>
  <si>
    <t>OUTROS SERVIÇOS</t>
  </si>
  <si>
    <t>TRANSFERÊNCIAS CORRENTES</t>
  </si>
  <si>
    <t>TRANSFERÊNCIAS DOS MUNICÍPIOS E DE SUAS ENTIDADES</t>
  </si>
  <si>
    <t xml:space="preserve">TRANSFERÊNCIAS DE INSTITUIÇÕES PRIVADAS </t>
  </si>
  <si>
    <t xml:space="preserve">TRANSFERÊNCIAS DE OUTRAS INSTITUIÇÕES PÚBLICAS </t>
  </si>
  <si>
    <t xml:space="preserve">TRANSFERÊNCIAS DO EXTERIOR </t>
  </si>
  <si>
    <t xml:space="preserve">TRANSFERÊNCIAS DE PESSOAS FÍSICAS </t>
  </si>
  <si>
    <t xml:space="preserve">TRANSFERÊNCIAS PROVENIENTES DE DEPÓSITOS NÃO IDENTIFICADOS </t>
  </si>
  <si>
    <t>OUTRAS RECEITAS CORRENTES</t>
  </si>
  <si>
    <t xml:space="preserve">INDENIZAÇÕES, RESTITUIÇÕES E RESSARCIMENTOS </t>
  </si>
  <si>
    <t xml:space="preserve">BENS, DIREITOS E VALORES INCORPORADOS AO PATRIMÔNIO PÚBLICO </t>
  </si>
  <si>
    <t>DEMAIS RECEITAS CORRENTES</t>
  </si>
  <si>
    <t>RECEITAS DE CAPITAL</t>
  </si>
  <si>
    <t>OPERAÇÕES DE CRÉDITO</t>
  </si>
  <si>
    <t>OPERAÇÕES DE CRÉDITO - MERCADO INTERNO</t>
  </si>
  <si>
    <t>OPERAÇÕES DE CRÉDITO - MERCADO EXTERNO</t>
  </si>
  <si>
    <t>ALIENAÇÃO DE BENS</t>
  </si>
  <si>
    <t>ALIENAÇÃO DE BENS MÓVEIS</t>
  </si>
  <si>
    <t>ALIENAÇÃO DE BENS IMÓVEIS</t>
  </si>
  <si>
    <t>ALIENAÇÃO DE BENS INTANGÍVEIS</t>
  </si>
  <si>
    <t>AMORTIZAÇÕES DE EMPRÉSTIMOS</t>
  </si>
  <si>
    <t>TRANSFERÊNCIAS DE CAPITAL</t>
  </si>
  <si>
    <t>TRANSFERÊNCIAS DA UNIÃO E DE SUAS ENTIDADES</t>
  </si>
  <si>
    <t xml:space="preserve">TRANSFERÊNCIAS DOS ESTADOS E DE SUAS ENTIDADES </t>
  </si>
  <si>
    <t>DEMAIS RECEITAS DE CAPITAL</t>
  </si>
  <si>
    <t>RECEITAS (INTRA-ORÇAMENTÁRIAS) (II)</t>
  </si>
  <si>
    <t>Receita Tributária</t>
  </si>
  <si>
    <t>Receita de Contribuições</t>
  </si>
  <si>
    <t>Receita Patrimonial</t>
  </si>
  <si>
    <t>Receita de Serviços</t>
  </si>
  <si>
    <t>Demais Receitas Correntes</t>
  </si>
  <si>
    <t>SUBTOTAL DAS RECEITAS (III) = (I + II)</t>
  </si>
  <si>
    <t>OPER.DE CRÉDITO - REFIN. (IV)</t>
  </si>
  <si>
    <t>SUBTOTAL COM REFIN. (V) = (III + IV)</t>
  </si>
  <si>
    <t>DÉFICIT (VI)</t>
  </si>
  <si>
    <t>TOTAL COM DÉFICIT (VII) = (V + VI)</t>
  </si>
  <si>
    <t xml:space="preserve">SALDOS DE EXERCÍCIOS ANTERIORES </t>
  </si>
  <si>
    <t>Superávit Financeiro Utilizado para Créditos Adicionais</t>
  </si>
  <si>
    <t>Recursos Arrecadados em Exercícios Anteriores - RPPS</t>
  </si>
  <si>
    <t>IPTU</t>
  </si>
  <si>
    <t>ITBI</t>
  </si>
  <si>
    <t>ISS</t>
  </si>
  <si>
    <t>FUNDEB</t>
  </si>
  <si>
    <t>Despesa Liquidada</t>
  </si>
  <si>
    <t>Total</t>
  </si>
  <si>
    <t>DESPESAS</t>
  </si>
  <si>
    <t>DOTAÇÃO INICIAL</t>
  </si>
  <si>
    <t>DOTAÇÃO ATUALIZADA</t>
  </si>
  <si>
    <t>DESPESAS EMPENHADAS</t>
  </si>
  <si>
    <t>SALDO  (G)</t>
  </si>
  <si>
    <t>DESPESAS LIQUIDADAS</t>
  </si>
  <si>
    <t>SALDO  (I)</t>
  </si>
  <si>
    <t>DESPESAS PAGAS</t>
  </si>
  <si>
    <r>
      <t xml:space="preserve">INSCRIÇÃO DE RESTOS A PAGAR </t>
    </r>
    <r>
      <rPr>
        <b/>
        <vertAlign val="superscript"/>
        <sz val="8"/>
        <rFont val="Arial"/>
        <family val="2"/>
      </rPr>
      <t>3</t>
    </r>
  </si>
  <si>
    <t>ATÉ BIMESTRE</t>
  </si>
  <si>
    <t>(D)</t>
  </si>
  <si>
    <t>(E)</t>
  </si>
  <si>
    <t>(F)</t>
  </si>
  <si>
    <t>(E-F)</t>
  </si>
  <si>
    <t>(H)</t>
  </si>
  <si>
    <t>(E-H)</t>
  </si>
  <si>
    <t>(J)</t>
  </si>
  <si>
    <t>NÃO PROCESSADOS</t>
  </si>
  <si>
    <t>DESPESAS (EXCETO INTRA-ORÇAMENTÁRIAS) (VIII)</t>
  </si>
  <si>
    <t>DESPESAS CORRENTES</t>
  </si>
  <si>
    <t>PESSOAL E ENCARGOS SOCIAIS</t>
  </si>
  <si>
    <t>JUROS E ENCARGOS DA DÍVIDA</t>
  </si>
  <si>
    <t>OUTRAS DESPESAS CORRENTES</t>
  </si>
  <si>
    <t>DESPESAS DE CAPITAL</t>
  </si>
  <si>
    <t>INVESTIMENTOS</t>
  </si>
  <si>
    <t>INVERSÕES FINANCEIRAS</t>
  </si>
  <si>
    <t>AMORTIZAÇÕES DA DÍVIDA</t>
  </si>
  <si>
    <t>RESERVA DE CONTINGÊNCIA</t>
  </si>
  <si>
    <t>DESPESAS ( INTRA-ORÇAMENTÁRIAS) (IX)</t>
  </si>
  <si>
    <t>SUBTOTAL DAS DESPESAS (X) = (VIII + IX)</t>
  </si>
  <si>
    <t>AMORTIZAÇÃO DA DÍV. - REFIN.(XI)</t>
  </si>
  <si>
    <t>SUBTOTAL COM REFIN. (XII) = (X + XI)</t>
  </si>
  <si>
    <r>
      <t xml:space="preserve">SUPERÁVIT (XIII) </t>
    </r>
    <r>
      <rPr>
        <b/>
        <vertAlign val="superscript"/>
        <sz val="8"/>
        <rFont val="Arial"/>
        <family val="2"/>
      </rPr>
      <t>(1)</t>
    </r>
  </si>
  <si>
    <t>TOTAL (XIV) = (XII + XIII)</t>
  </si>
  <si>
    <r>
      <t xml:space="preserve">RESERVA DO RPPS </t>
    </r>
    <r>
      <rPr>
        <b/>
        <vertAlign val="superscript"/>
        <sz val="8"/>
        <rFont val="Arial"/>
        <family val="2"/>
      </rPr>
      <t>(1)</t>
    </r>
  </si>
  <si>
    <t>FONTE:  Sistema de Gestão Pública</t>
  </si>
  <si>
    <t/>
  </si>
  <si>
    <t xml:space="preserve">NOTAS: </t>
  </si>
  <si>
    <t>Despesa Empenhada</t>
  </si>
  <si>
    <t>Superávit Demais Entidades</t>
  </si>
  <si>
    <t xml:space="preserve">2) Foram  abertos  créditos  com  base  no  superávit  financeiro  de  exercícios anteriores  no  valor  de </t>
  </si>
  <si>
    <t>(apresentado na linha SALDO DE EXERCÍCIO ANTERIORES), sendo executados  o valor de</t>
  </si>
  <si>
    <t>.</t>
  </si>
  <si>
    <t xml:space="preserve"> Estes recursos foram fonte para abertura de créditos adicionais, que por motivo legal, não podem ser demonstrado como parte dos itens do Balanço Orçamentário que integram o cálculo do resultado orçamentário. O superávit financeiro não é receita do exercício de referência, pois já o foi no exercício anterior, mas constitui disponibilidade para utilização no exercício atual. Por outro lado, as despesas executadas à conta do superávit financeiro são despesas do exercício de referência, tendo em vista o disposto na Lei 4.320/64. Com base no exposto, segue quadro explicativo do resultado orçamentário do período:</t>
  </si>
  <si>
    <t>Resultado Orçamentário</t>
  </si>
  <si>
    <t>Previsão Atualizada</t>
  </si>
  <si>
    <t>Receita Realizada</t>
  </si>
  <si>
    <t>Receitas</t>
  </si>
  <si>
    <t>Dotação Atualizada</t>
  </si>
  <si>
    <t>Despesa Executada</t>
  </si>
  <si>
    <t>Despesas</t>
  </si>
  <si>
    <t>Resultado do Balanço Orçamentário</t>
  </si>
  <si>
    <r>
      <t xml:space="preserve">(+) Saldo de Exercício Anteriores </t>
    </r>
    <r>
      <rPr>
        <vertAlign val="superscript"/>
        <sz val="8"/>
        <rFont val="Arial"/>
        <family val="2"/>
      </rPr>
      <t>(2)</t>
    </r>
  </si>
  <si>
    <t>Resultado Orçamentário Ajustado</t>
  </si>
  <si>
    <t>3)  A coluna de inscrição em restos a pagar não processados apresentará valor somente no último bimestre do exercício.</t>
  </si>
  <si>
    <t>4)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</si>
  <si>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5)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</si>
  <si>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DEMONSTRATIVO DA EXECUÇÃO DAS DESPESAS POR FUNÇÃO/SUBFUNÇÃO</t>
  </si>
  <si>
    <t>RREO - ANEXO 2 (LRF,art.52,inciso II, - alíneas "c")</t>
  </si>
  <si>
    <t>FUNÇÃO/SUBFUNÇÃO</t>
  </si>
  <si>
    <t>SALDO</t>
  </si>
  <si>
    <r>
      <t>INSCRITAS EM RESTOS A PAGAR NÃO PROCESSADOS</t>
    </r>
    <r>
      <rPr>
        <b/>
        <vertAlign val="superscript"/>
        <sz val="7"/>
        <rFont val="Arial"/>
        <family val="2"/>
      </rPr>
      <t>1</t>
    </r>
  </si>
  <si>
    <t>(B/TOTAL B)</t>
  </si>
  <si>
    <t>(C)  = (A-B)</t>
  </si>
  <si>
    <t>(D/TOTAL D)</t>
  </si>
  <si>
    <t>(E)  = (A-D)</t>
  </si>
  <si>
    <t>DESPESAS (EXCETO INTRA-ORÇAMENTÁRIAS) (I)</t>
  </si>
  <si>
    <t>01</t>
  </si>
  <si>
    <t>LEGISLATIVA</t>
  </si>
  <si>
    <t>01031</t>
  </si>
  <si>
    <t>AÇÃO LEGISLATIVA</t>
  </si>
  <si>
    <t>ESSENCIAL À JUSTIÇA</t>
  </si>
  <si>
    <t>DEFESA DO INT. PUB. NO PROC. JUDIC.</t>
  </si>
  <si>
    <t>REPRESENTAÇÃO JUDICIAL E EXTRAJUDICIAL</t>
  </si>
  <si>
    <t>ADMINISTRAÇÃO GERAL</t>
  </si>
  <si>
    <t>04</t>
  </si>
  <si>
    <t>ADMINISTRAÇÃO</t>
  </si>
  <si>
    <t>04121</t>
  </si>
  <si>
    <t>PLANEJAMENTO E ORÇAMENTO</t>
  </si>
  <si>
    <t>04122</t>
  </si>
  <si>
    <t>04123</t>
  </si>
  <si>
    <t>ADMINISTRAÇÃO FINANCEIRA</t>
  </si>
  <si>
    <t>04124</t>
  </si>
  <si>
    <t>CONTROLE INTERNO</t>
  </si>
  <si>
    <t>04125</t>
  </si>
  <si>
    <t>NORMATIZAÇÃO E FISCALIZAÇÃO</t>
  </si>
  <si>
    <t>04126</t>
  </si>
  <si>
    <t>TECNOLOGIA DA INFORMAÇÃO</t>
  </si>
  <si>
    <t>04128</t>
  </si>
  <si>
    <t>FORMAÇÃO DE RECURSOS HUMANOS</t>
  </si>
  <si>
    <t>04129</t>
  </si>
  <si>
    <t>ADMINISTRAÇÃO DE RECEITAS</t>
  </si>
  <si>
    <t>04131</t>
  </si>
  <si>
    <t>COMUNICAÇÃO SOCIAL</t>
  </si>
  <si>
    <t>04243</t>
  </si>
  <si>
    <t>ASSISTÊNCIA À CRIANÇA E AO ADOLESCENTE</t>
  </si>
  <si>
    <t>05</t>
  </si>
  <si>
    <t>DEFESA NACIONAL</t>
  </si>
  <si>
    <t>05153</t>
  </si>
  <si>
    <t>DEFESA TERRESTRE</t>
  </si>
  <si>
    <t>06</t>
  </si>
  <si>
    <t>SEGURANÇA PÚBLICA</t>
  </si>
  <si>
    <t>06122</t>
  </si>
  <si>
    <t>06181</t>
  </si>
  <si>
    <t>POLICIAMENTO</t>
  </si>
  <si>
    <t>06182</t>
  </si>
  <si>
    <t>DEFESA CIVIL</t>
  </si>
  <si>
    <t>06183</t>
  </si>
  <si>
    <t>INFORMAÇÃO E INTELIGÊNCIA</t>
  </si>
  <si>
    <t>06243</t>
  </si>
  <si>
    <t>06244</t>
  </si>
  <si>
    <t>ASSISTÊNCIA COMUNITÁRIA</t>
  </si>
  <si>
    <t>08</t>
  </si>
  <si>
    <t>ASSISTÊNCIA SOCIAL</t>
  </si>
  <si>
    <t>08122</t>
  </si>
  <si>
    <t>08131</t>
  </si>
  <si>
    <t>08241</t>
  </si>
  <si>
    <t>ASSISTÊNCIA AO IDOSO</t>
  </si>
  <si>
    <t>08242</t>
  </si>
  <si>
    <t>ASSISTÊNCIA AO PORTADOR DE DEFICIÊNCIA</t>
  </si>
  <si>
    <t>08243</t>
  </si>
  <si>
    <t>08244</t>
  </si>
  <si>
    <t>08331</t>
  </si>
  <si>
    <t>PROTEÇÃO E BENEFÍCIO AO TRABALHADOR</t>
  </si>
  <si>
    <t>09</t>
  </si>
  <si>
    <t>PREVIDÊNCIA SOCIAL</t>
  </si>
  <si>
    <t>09122</t>
  </si>
  <si>
    <t>09272</t>
  </si>
  <si>
    <t>PREVIDÊNCIA DO ESTATUTÁRIO</t>
  </si>
  <si>
    <t>SAÚDE</t>
  </si>
  <si>
    <t>10301</t>
  </si>
  <si>
    <t>ATENÇÃO BÁSICA</t>
  </si>
  <si>
    <t>10302</t>
  </si>
  <si>
    <t>ASSISTÊNCIA HOSPITALAR E AMBULATORIAL</t>
  </si>
  <si>
    <t>10304</t>
  </si>
  <si>
    <t>VIGILÂNCIA SANITÁRIA</t>
  </si>
  <si>
    <t>10305</t>
  </si>
  <si>
    <t>VIGILÂNCIA EPIDEMIOLÓGIA</t>
  </si>
  <si>
    <t>10846</t>
  </si>
  <si>
    <t>TRABALHO</t>
  </si>
  <si>
    <t>11122</t>
  </si>
  <si>
    <t>11243</t>
  </si>
  <si>
    <t>11331</t>
  </si>
  <si>
    <t>11334</t>
  </si>
  <si>
    <t>FOMENTO AO TRABALHO</t>
  </si>
  <si>
    <t>EDUCAÇÃO</t>
  </si>
  <si>
    <t>12361</t>
  </si>
  <si>
    <t>ENSINO FUNDAMENTAL</t>
  </si>
  <si>
    <t>12365</t>
  </si>
  <si>
    <t>EDUCAÇÃO INFANTIL</t>
  </si>
  <si>
    <t>12367</t>
  </si>
  <si>
    <t>EDUCAÇÃO ESPECIAL</t>
  </si>
  <si>
    <t>CULTURA</t>
  </si>
  <si>
    <t>13122</t>
  </si>
  <si>
    <t>13131</t>
  </si>
  <si>
    <t>13243</t>
  </si>
  <si>
    <t>13391</t>
  </si>
  <si>
    <t>PAT. HISTÓRICO, ARTÍSTICO E ARQUEOLÓGICO</t>
  </si>
  <si>
    <t>13392</t>
  </si>
  <si>
    <t>DIFUSÃO CULTURAL</t>
  </si>
  <si>
    <t>DIREITO DA CIDADANIA</t>
  </si>
  <si>
    <t>14422</t>
  </si>
  <si>
    <t>DIREITOS INDIVIDUAIS, COLETIVOS E DIFUSOS</t>
  </si>
  <si>
    <t>URBANISMO</t>
  </si>
  <si>
    <t>15122</t>
  </si>
  <si>
    <t>15125</t>
  </si>
  <si>
    <t>15131</t>
  </si>
  <si>
    <t>15392</t>
  </si>
  <si>
    <t>15451</t>
  </si>
  <si>
    <t>INFRA-ESTRUTURA URBANA</t>
  </si>
  <si>
    <t>15452</t>
  </si>
  <si>
    <t>SERVIÇOS URBANOS</t>
  </si>
  <si>
    <t>15453</t>
  </si>
  <si>
    <t>TRANSPORTES COLETIVOS URBANOS</t>
  </si>
  <si>
    <t>15542</t>
  </si>
  <si>
    <t>CONTROLE AMBIENTAL</t>
  </si>
  <si>
    <t>15543</t>
  </si>
  <si>
    <t>RECUPERAÇÃO DE ÁREAS DEGRADADAS</t>
  </si>
  <si>
    <t>HABITAÇÃO</t>
  </si>
  <si>
    <t>16482</t>
  </si>
  <si>
    <t>HABITAÇÃO URBANA</t>
  </si>
  <si>
    <t>SANEAMENTO</t>
  </si>
  <si>
    <t>SANEAMENTO BÁSICO URBANO</t>
  </si>
  <si>
    <t>GESTÃO AMBIENTAL</t>
  </si>
  <si>
    <t>18122</t>
  </si>
  <si>
    <t>18131</t>
  </si>
  <si>
    <t>18304</t>
  </si>
  <si>
    <t>18451</t>
  </si>
  <si>
    <t>18541</t>
  </si>
  <si>
    <t>PRESERVAÇÃO E CONS. AMBIENTAL</t>
  </si>
  <si>
    <t>18542</t>
  </si>
  <si>
    <t>18543</t>
  </si>
  <si>
    <t>18601</t>
  </si>
  <si>
    <t>PROMOÇÃO DA PRODUÇÃO VEGETAL</t>
  </si>
  <si>
    <t>18846</t>
  </si>
  <si>
    <t>OUTROS ENCARGOS ESPECIAIS</t>
  </si>
  <si>
    <t>CIÊNCIA E TECNOLOGIA</t>
  </si>
  <si>
    <t>19572</t>
  </si>
  <si>
    <t>DESENVOLVIMENTO TECNOLÓGICO E ENGENHARIA</t>
  </si>
  <si>
    <t>INDÚSTRIA</t>
  </si>
  <si>
    <t>22661</t>
  </si>
  <si>
    <t>PROMOÇÃO INDUSTRIAL</t>
  </si>
  <si>
    <t>COMÉRCIO E SERVIÇOS</t>
  </si>
  <si>
    <t>23122</t>
  </si>
  <si>
    <t>23131</t>
  </si>
  <si>
    <t>23691</t>
  </si>
  <si>
    <t>PROMOÇÃO COMERCIAL</t>
  </si>
  <si>
    <t>23692</t>
  </si>
  <si>
    <t>COMERCIALIZAÇÃO</t>
  </si>
  <si>
    <t>23695</t>
  </si>
  <si>
    <t>TURISMO</t>
  </si>
  <si>
    <t>DESPORTO E LAZER</t>
  </si>
  <si>
    <t>27122</t>
  </si>
  <si>
    <t>27243</t>
  </si>
  <si>
    <t>27811</t>
  </si>
  <si>
    <t>DESPORTO DE RENDIMENTO</t>
  </si>
  <si>
    <t>27812</t>
  </si>
  <si>
    <t>DESPORTO COMUNITÁRIO</t>
  </si>
  <si>
    <t>27813</t>
  </si>
  <si>
    <t>LAZER</t>
  </si>
  <si>
    <t>ENCARGOS ESPECIAIS</t>
  </si>
  <si>
    <t>28841</t>
  </si>
  <si>
    <t>REFINANCIAMENTO DA DÍVIDA INTERNA</t>
  </si>
  <si>
    <t>28843</t>
  </si>
  <si>
    <t>SERVIÇO DA DÍVIDA INTERNA</t>
  </si>
  <si>
    <t>28844</t>
  </si>
  <si>
    <t>SERVIÇO DA DÍVIDA EXTERNA</t>
  </si>
  <si>
    <t>28846</t>
  </si>
  <si>
    <t>RESERVAS</t>
  </si>
  <si>
    <t>99997</t>
  </si>
  <si>
    <t>RESERVA DO RPPS</t>
  </si>
  <si>
    <t>99999</t>
  </si>
  <si>
    <t>DESPESAS ( INTRA-ORÇAMENTÁRIAS) (II)</t>
  </si>
  <si>
    <t xml:space="preserve">TOTAL </t>
  </si>
  <si>
    <t xml:space="preserve">Continua </t>
  </si>
  <si>
    <t>Continuação</t>
  </si>
  <si>
    <t>TABELA DAS DESPESAS INTRA-ORÇAMENTÁRIAS</t>
  </si>
  <si>
    <r>
      <t>INSCRITAS EM RESTOS A PAGAR NÃO PROCESSADOS</t>
    </r>
    <r>
      <rPr>
        <b/>
        <vertAlign val="superscript"/>
        <sz val="6"/>
        <rFont val="Arial"/>
        <family val="2"/>
      </rPr>
      <t>1</t>
    </r>
  </si>
  <si>
    <t>DESPESAS ( INTRA-ORÇAMENTÁRIAS)</t>
  </si>
  <si>
    <t>10331</t>
  </si>
  <si>
    <t>QUADRO RESUMO</t>
  </si>
  <si>
    <t>RESUMO</t>
  </si>
  <si>
    <t>DESPESAS (EXCETO INTRA-ORÇAMENTÁRIAS)</t>
  </si>
  <si>
    <t>NOTA:</t>
  </si>
  <si>
    <t>(1) A coluna de inscrição em restos a pagar não processados apresentará valor somente no último bimestre do exercício.</t>
  </si>
  <si>
    <t>2)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</si>
  <si>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3)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</si>
  <si>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TABELA CONSOLIDADA DAS DESPESAS POR FUNÇÃO/SUBFUNÇÃO (EXCETO INTRA-ORÇAMENTÁRIA + INTRA-ORÇAMENTÁRIA)</t>
  </si>
  <si>
    <t>SALDO  A LIQUIDAR</t>
  </si>
  <si>
    <t>(C)</t>
  </si>
  <si>
    <t>(A-E)</t>
  </si>
  <si>
    <t>DESPESAS (CONSOLIDADA)</t>
  </si>
  <si>
    <t>DEMONSTRATIVOS  DA RECEITA CORRENTE LÍQUIDA</t>
  </si>
  <si>
    <t>ORÇAMENTOS FISCAL E DA SECURIDADE SOCIAL</t>
  </si>
  <si>
    <t>RREO - ANEXO 3 (LRF. Art.53. Inciso I)</t>
  </si>
  <si>
    <t>ESPECIFICAÇÃO</t>
  </si>
  <si>
    <t>RECEITAS CORRENTES (I)</t>
  </si>
  <si>
    <t>IMPOSTOS, TAXAS E CONT. DE MELHORIAS</t>
  </si>
  <si>
    <t>IRRF</t>
  </si>
  <si>
    <t>Outros Impostos, Taxas e Cont. de Melhoria</t>
  </si>
  <si>
    <t>CONTRIBUIÇÕES</t>
  </si>
  <si>
    <t>RECEITA PATRIMONIAL</t>
  </si>
  <si>
    <t xml:space="preserve">      Rendimentos de Aplicação Financeira </t>
  </si>
  <si>
    <t xml:space="preserve">      Outras Receitas Patrimoniais </t>
  </si>
  <si>
    <t>RECEITA INDUSTRIAL</t>
  </si>
  <si>
    <t>RECEITA AGROPECUÁRIA</t>
  </si>
  <si>
    <t>Cota-Parte do FPM</t>
  </si>
  <si>
    <t>Cota-Parte do ICMS</t>
  </si>
  <si>
    <t>Cota-Parte do IPVA</t>
  </si>
  <si>
    <t>Conta-Parte do ITR</t>
  </si>
  <si>
    <t>Transferência da LC 87/1996</t>
  </si>
  <si>
    <t>Transferência da LC 61/1989</t>
  </si>
  <si>
    <t>Transferências do FUNDEB</t>
  </si>
  <si>
    <r>
      <t xml:space="preserve">Outras Transferências Correntes </t>
    </r>
    <r>
      <rPr>
        <vertAlign val="superscript"/>
        <sz val="8"/>
        <rFont val="Arial"/>
        <family val="2"/>
      </rPr>
      <t>(1)</t>
    </r>
  </si>
  <si>
    <t>DEDUÇÕES (II)</t>
  </si>
  <si>
    <t>CONTR. PLANO SEG.SOCIAL SERVIDOR.</t>
  </si>
  <si>
    <t>COMPENS. FINANC. ENTRE REG. DE PREVIDÊNCIA</t>
  </si>
  <si>
    <t>DEDUÇÃO DA REC. P/ FORMAÇÃO DO FUNDEB</t>
  </si>
  <si>
    <t>RECEITA CORRENTE LÍQUIDA (I - II)</t>
  </si>
  <si>
    <t>( - ) Transferências obrigatórias da União relativas às emendas individuais (art. 166-A, § 1º, da CF) (IV)</t>
  </si>
  <si>
    <t>RECEITA CORRENTE LÍQUIDA AJUSTADA PARA CÁLCULO DOS LIMITES DE ENDIVIDAMENTO (V) = (III - IV)</t>
  </si>
  <si>
    <t>( - ) serviço do sistema de transporte coletivo - FUC - §3º do Art. 14 da Lei Complementar Municipal n° 101/17 - LRFM</t>
  </si>
  <si>
    <t xml:space="preserve">( - ) Transferências obrigatórias da União relativas às emendas de bancada (art. 166, § 16, da CF) (VI) </t>
  </si>
  <si>
    <t>RECEITA CORRENTE LÍQUIDA AJUSTADA PARA CÁLCULO DOS LIMITES DA DESPESA COM PESSOAL (VII) = (V - VI)</t>
  </si>
  <si>
    <t>TOTAL                (ÚLT. 12 M)</t>
  </si>
  <si>
    <t>DEMONSTRATIVO DAS RECEITAS E DESPESAS PREVIDENCIÁRIAS DO REGIME PRÓPRIO DOS SERVIDORES PÚBLICOS</t>
  </si>
  <si>
    <t>ORÇAMENTO DA SEGURIDADE SOCIAL</t>
  </si>
  <si>
    <t>Instituto de Previdência dos Servid. Mun. Curitiba</t>
  </si>
  <si>
    <t>Fundo Municipal Provisional de Previdência</t>
  </si>
  <si>
    <t>RREO - ANEXO 4 (LRF, Art. 53, inciso II)</t>
  </si>
  <si>
    <t xml:space="preserve">RECEITAS REALIZADAS </t>
  </si>
  <si>
    <t xml:space="preserve">  RECEITAS CORRENTES (I) </t>
  </si>
  <si>
    <t xml:space="preserve">    Receita de Contribuições dos Segurados </t>
  </si>
  <si>
    <t xml:space="preserve">    Receita de Contribuições Patronais </t>
  </si>
  <si>
    <t xml:space="preserve">    Receita Patrimonial </t>
  </si>
  <si>
    <t xml:space="preserve">    Receita de Serviços </t>
  </si>
  <si>
    <t xml:space="preserve">    Outras Receitas Correntes </t>
  </si>
  <si>
    <t xml:space="preserve">  RECEITAS DE CAPITAL (III) </t>
  </si>
  <si>
    <t xml:space="preserve">DOTAÇÃO ATUALIZADA </t>
  </si>
  <si>
    <t xml:space="preserve">DESPESAS EMPENHADAS </t>
  </si>
  <si>
    <t xml:space="preserve">DESPESAS LIQUIDADAS </t>
  </si>
  <si>
    <t xml:space="preserve">INSCRITAS EM RESTOS A PAGAR NÃO PROCESSADOS </t>
  </si>
  <si>
    <t xml:space="preserve">      Aposentadorias </t>
  </si>
  <si>
    <t xml:space="preserve">    Outras Despesas Previdenciárias </t>
  </si>
  <si>
    <t xml:space="preserve">      Compensação Previdenciária do RPPS para o RGPS </t>
  </si>
  <si>
    <t xml:space="preserve">      Demais Despesas Previdenciárias </t>
  </si>
  <si>
    <t xml:space="preserve">Previsão Orçamentária </t>
  </si>
  <si>
    <t xml:space="preserve">Recursos RPPS Arrecadados em Exercícios Anteriores </t>
  </si>
  <si>
    <t xml:space="preserve">Reserva Orçamentária do RPPS </t>
  </si>
  <si>
    <t xml:space="preserve">Aportes Realizados </t>
  </si>
  <si>
    <t xml:space="preserve">  Plano de Amortização - Contribuição Patronal Suplementar </t>
  </si>
  <si>
    <t xml:space="preserve">  Plano de Amortização - Aporte Periódico de Valores Predefinidos </t>
  </si>
  <si>
    <t xml:space="preserve">  Outros Aportes para o RPPS </t>
  </si>
  <si>
    <t xml:space="preserve">  Recursos para Cobertura de Déficit Financeiro </t>
  </si>
  <si>
    <t xml:space="preserve">Bens e Direitos do RPPS - Plano Previdenciário </t>
  </si>
  <si>
    <t>(Continua)</t>
  </si>
  <si>
    <t>(Continuação)</t>
  </si>
  <si>
    <t xml:space="preserve">  RECEITAS CORRENTES (VII) </t>
  </si>
  <si>
    <t xml:space="preserve">  Recursos para Cobertura de Insuficiências Financeiras </t>
  </si>
  <si>
    <t xml:space="preserve">  Recursos para Formação de Reserva </t>
  </si>
  <si>
    <t>Receitas da Adminstração - RPPS</t>
  </si>
  <si>
    <r>
      <t>INTERFERÊNCIAS FINANCEIRAS RECEBIDAS</t>
    </r>
    <r>
      <rPr>
        <vertAlign val="superscript"/>
        <sz val="9"/>
        <color theme="1"/>
        <rFont val="LucidaSansRegular"/>
      </rPr>
      <t>3</t>
    </r>
  </si>
  <si>
    <t>TOTAL DAS RECEITAS DA ADMINISTRAÇÃO RPPS - (XII)</t>
  </si>
  <si>
    <t>Despesas da Adminstração - RPPS</t>
  </si>
  <si>
    <t>DESPESAS CORRENTES (XIII)</t>
  </si>
  <si>
    <t>DESPESAS DE CAPITAL (XIV)</t>
  </si>
  <si>
    <t>TOTAL DAS DESPESAS DA ADMINISTRAÇÃO RPPS (XV) = (XIII + XIV)</t>
  </si>
  <si>
    <t>RESULTADO DA ADMINISTRAÇÃO RPPS (XVI) = (XII – XV)</t>
  </si>
  <si>
    <t>1) Como a Portaria MPS 746/2011 determina que os recursos provenientes desses aportes devem permanecer aplicados, no mínimo, por 5 (cinco) anos, essa receita não deverá compor o total das receitas previdenciárias do período de apuração.</t>
  </si>
  <si>
    <t>2) O resultado previdenciário poderá ser apresentada por meio da diferença entre previsão da receita e a dotação da despesa e entre a receita realizada e a despesa liquidada (do 1º ao 5º bimestre) e a despesa empenhada (no 6º bimestre).</t>
  </si>
  <si>
    <t>3) Incluidas as Interferência Financeiras recebidas da Prefeitura Municipal de Curitiba.</t>
  </si>
  <si>
    <t>DEMONSTRATIVO DO RESULTADO PRIMÁRIO E NOMINAL</t>
  </si>
  <si>
    <t>ORÇAMENTO FISCAL E DA SEGURIDADE SOCIAL</t>
  </si>
  <si>
    <t>RREO - ANEXO 6 (LRF,art.53,inciso III)</t>
  </si>
  <si>
    <t>ACIMA DA LINHA</t>
  </si>
  <si>
    <t>RECEITAS PRIMÁRIAS</t>
  </si>
  <si>
    <t>PREVISÃO ATUALIZADA</t>
  </si>
  <si>
    <t>RECEITAS CORRENTES ( I )</t>
  </si>
  <si>
    <t xml:space="preserve">IMPOSTOS, TAXAS E CONTRIBUIÇÕES DE MELHORIA </t>
  </si>
  <si>
    <t>OUTROS IMPOSTOS, TAXAS E CONTRIBUIÇÕES DE MELHORIA</t>
  </si>
  <si>
    <t>APLICAÇÕES FINANCEIRAS (II)</t>
  </si>
  <si>
    <t>COTA-PARTE DO FPM</t>
  </si>
  <si>
    <t>COTA-PARTE DO ICMS</t>
  </si>
  <si>
    <t>COTA-PARTE DO IPVA</t>
  </si>
  <si>
    <t>COTA-PARTE DO ITR</t>
  </si>
  <si>
    <t xml:space="preserve">TRANSFERÊNCIAS DA LC 87/1996 </t>
  </si>
  <si>
    <t xml:space="preserve">TRANSFERÊNCIAS DA LC 61/1989 </t>
  </si>
  <si>
    <t xml:space="preserve">TRANSFERÊNCIAS DO FUNDEB </t>
  </si>
  <si>
    <t>OUTRAS TRANSF.CORRENTES</t>
  </si>
  <si>
    <t>OUTRAS RECEITAS FINANCEIRAS (III)</t>
  </si>
  <si>
    <t>DIVERSAS RECEITAS CORRENTES</t>
  </si>
  <si>
    <t>RECEITAS PRIMÁRIAS CORRENTES (IV) = (I - II - III)</t>
  </si>
  <si>
    <t>RECEITAS DE CAPITAL ( V )</t>
  </si>
  <si>
    <t>OPERAÇÕES DE CRÉDITO ( VI )</t>
  </si>
  <si>
    <t>AMORTIZAÇÃO DE EMPRÉSTIMOS ( VII )</t>
  </si>
  <si>
    <t>RECEITAS DE ALIENAÇÃO DE INVESTIMENTOS TEMPORÁRIOS (VIII)</t>
  </si>
  <si>
    <t>RECEITAS DE ALIENAÇÃO DE INVESTIMENTOS PERMANENTES (IX)</t>
  </si>
  <si>
    <t>OUTRAS ALIENAÇÕES DE BENS</t>
  </si>
  <si>
    <t>CONVÊNIOS</t>
  </si>
  <si>
    <t>OUTRAS TRANSF. DE CAPITAL</t>
  </si>
  <si>
    <t>OUTRAS RECEITAS DE CAPITAL</t>
  </si>
  <si>
    <t>OUTRAS RECEITAS DE CAPITAL NÃO PRIMÁRIAS (X)</t>
  </si>
  <si>
    <t>OUTRAS RECEITAS DE CAPITAL PRIMÁRIAS</t>
  </si>
  <si>
    <t>RECEITAS PRIMÁRIAS DE CAPITAL (XI) = (V - VI - VII - VIII - IX - X)</t>
  </si>
  <si>
    <t>RECEITA PRIMÁRIA TOTAL  (XII) = (IV + XI)</t>
  </si>
  <si>
    <t>DESPESAS PRIMÁRIAS</t>
  </si>
  <si>
    <t>DESPESAS PAGAS   (a)</t>
  </si>
  <si>
    <t>RESTOS A PAGAR PROC. PAGOS           (b)</t>
  </si>
  <si>
    <t>RESTOS A PAGAR NÃO PROCESSADOS</t>
  </si>
  <si>
    <t>LIQUIDADOS</t>
  </si>
  <si>
    <t>PAGOS                      (c)</t>
  </si>
  <si>
    <t>DESPESAS CORRENTES ( XIII )</t>
  </si>
  <si>
    <t>JUROS E ENCARGOS DA DÍVIDA ( XIV )</t>
  </si>
  <si>
    <t>DESPESAS PRIMÁRIAS CORRENTES (XV) = (XIII - XIV)</t>
  </si>
  <si>
    <t>DESPESAS DE CAPITAL ( XVI )</t>
  </si>
  <si>
    <t>CONCESSÃO DE EMPRÉSTIMOS E FINANCIAMENTOS (XVII)</t>
  </si>
  <si>
    <t>AQUISIÇÃO DE TÍTULO DE CAPITAL JÁ INTEGRALIZADO (XVIII)</t>
  </si>
  <si>
    <t>AQUISIÇÃO DE TÍTULO DE CRÉDITO (XIX)</t>
  </si>
  <si>
    <t>DEMAIS INVERSÕES FINANCEIRAS</t>
  </si>
  <si>
    <t>AMORTIZAÇÃO DA DÍVIDA ( XX )</t>
  </si>
  <si>
    <t>DESPESAS PRIMÁRIAS DE CAPITAL (XXI) = (XVI - XVII - XVIII - XIX - XX)</t>
  </si>
  <si>
    <t>RESERVA DE CONTINGÊNCIA ( XXII )</t>
  </si>
  <si>
    <t>DESPESA PRIMÁRIA TOTAL (XXIII) = (XV + XXI + XXII)</t>
  </si>
  <si>
    <t>RESULTADO PRIMÁRIO - Acima da Linha (XXIV) = [XIIa - (XXIIIa +XXIIIb + XXIIIc)]</t>
  </si>
  <si>
    <t>META FISCAL PARA O RESULTADO PRIMÁRIO</t>
  </si>
  <si>
    <t>VALOR CORRENTE</t>
  </si>
  <si>
    <t>JUROS NOMINAIS</t>
  </si>
  <si>
    <t>VALOR INCORRIDO</t>
  </si>
  <si>
    <t>JUROS E ENCARGOS ATIVOS (XXV)</t>
  </si>
  <si>
    <t>JUROS E ENCARGOS PASSIVOS (XXVI)</t>
  </si>
  <si>
    <t>RESULTADO NOMINAL - Acima da Linha (XXVII) = XXIV + ( XXV - XXVI)</t>
  </si>
  <si>
    <t>META FISCAL PARA O RESULTADO NOMINAL</t>
  </si>
  <si>
    <t>ABAIXO DA LINHA</t>
  </si>
  <si>
    <t>CÁLCULO DO RESULTADO NOMINAL</t>
  </si>
  <si>
    <t>(a)</t>
  </si>
  <si>
    <t>(b)</t>
  </si>
  <si>
    <t>DÍVIDA CONSOLIDADA (XXVIII)</t>
  </si>
  <si>
    <t>DEDUÇÕES (XXIX)</t>
  </si>
  <si>
    <t xml:space="preserve">    Disponibilidade de Caixa</t>
  </si>
  <si>
    <t xml:space="preserve">           Disponibilidade de Caixa Bruta</t>
  </si>
  <si>
    <t xml:space="preserve">           (-) Restos a Pagar Processados (XXX)  </t>
  </si>
  <si>
    <t xml:space="preserve">    Demais Haveres Financeiros</t>
  </si>
  <si>
    <t>DÍVIDA CONSOLIDADA LÍQUIDA (XXXI) = (XXVIII - XXIX)</t>
  </si>
  <si>
    <t>RESULTADO NOMINAL - Abaixo da Linha (XXXII) = (XXXIa - XXXIb)</t>
  </si>
  <si>
    <t>AJUSTE METODOLÓGICO</t>
  </si>
  <si>
    <t>VARIAÇÃO SALDO RPP  = (XXXIII) = (XXXa - XXXb)</t>
  </si>
  <si>
    <t>RECEITA DE ALIENAÇÃO DE INVESTIMENTOS PERMANENTES (IX)</t>
  </si>
  <si>
    <t>PASSIVOS RECONHECIDOS NA DC (XXXIV)</t>
  </si>
  <si>
    <t>VARIAÇÃO CAMBIAL (XXXV)</t>
  </si>
  <si>
    <t>PAGAMENTO DE PRECATÓRIOS INTEGRANTES DA DC (XXXVI)</t>
  </si>
  <si>
    <t>AJUSTES RELATIVOS AO RPPS (XXXVII)</t>
  </si>
  <si>
    <r>
      <t xml:space="preserve">OUTROS AJUSTES (XXXVIII) </t>
    </r>
    <r>
      <rPr>
        <vertAlign val="superscript"/>
        <sz val="10"/>
        <rFont val="Arial"/>
        <family val="2"/>
      </rPr>
      <t>4</t>
    </r>
  </si>
  <si>
    <r>
      <rPr>
        <b/>
        <sz val="10"/>
        <rFont val="Arial"/>
        <family val="2"/>
      </rPr>
      <t>RESULTADO NOMINAL AJUSTADO</t>
    </r>
    <r>
      <rPr>
        <b/>
        <sz val="8"/>
        <rFont val="Arial"/>
        <family val="2"/>
      </rPr>
      <t xml:space="preserve"> - Abaixo da Linha (XXXIX) = (XXXII - XXXIII - IX + XXXIV + XXXV - XXXVI + XXXVII + XXXVIII)</t>
    </r>
  </si>
  <si>
    <r>
      <rPr>
        <b/>
        <sz val="10"/>
        <rFont val="Arial"/>
        <family val="2"/>
      </rPr>
      <t>RESULTADO PRIMÁRIO</t>
    </r>
    <r>
      <rPr>
        <b/>
        <sz val="8"/>
        <rFont val="Arial"/>
        <family val="2"/>
      </rPr>
      <t xml:space="preserve"> - Abaixo da Linha (XL) = XXXIX - (XXV - XXVI)</t>
    </r>
  </si>
  <si>
    <t>INFORMAÇÕES ADICIONAIS</t>
  </si>
  <si>
    <t>PREVISÃO ORÇAMENTÁRIA</t>
  </si>
  <si>
    <t>SALDO DE EXERCÍCIOS ANTERIORES</t>
  </si>
  <si>
    <t xml:space="preserve">    Recursos Arrecadados em Exercícios Anteriores - RPPS</t>
  </si>
  <si>
    <t xml:space="preserve">   Superávit Financeiro Utilizado para Abertura e Reabertura de Créditos Adicionais</t>
  </si>
  <si>
    <t>RESERVA ORÇAMENTÁRIA DO RPPS</t>
  </si>
  <si>
    <t>1) As colunas de inscrição em restos a pagar não processados apresentarão valores somente no último bimestre do exercício.</t>
  </si>
  <si>
    <t>1) A Reserva do RPPS registra somente valores para a coluna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</si>
  <si>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2)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 coluna da dotação atualizada.</t>
  </si>
  <si>
    <t xml:space="preserve">3) A partir do exercício de 2018 houve alteração na metodologia do cálculo do primário e nominal, sendo apresentado em um único relatório. Estas alterações estão definidas na Portaria STN nº 389/2018. </t>
  </si>
  <si>
    <t>4) Composição da linha "Outros Ajustes":</t>
  </si>
  <si>
    <t>Outros Ajustes</t>
  </si>
  <si>
    <t>Valor</t>
  </si>
  <si>
    <t>a) Variação de valores Extra Orçamentários</t>
  </si>
  <si>
    <t>b) Outras variações</t>
  </si>
  <si>
    <t>c) Receita Intraorçamentária (Exceto RPPS)</t>
  </si>
  <si>
    <t>Total de Ajustes que variam a Disp. de Caixa e Demais Valores Financeiros (XXXIX)</t>
  </si>
  <si>
    <t>Total de Outros Ajustes (XXXV = XXXVIII - XXXIX)</t>
  </si>
  <si>
    <t>Prefeitura Municipal de Curitiba</t>
  </si>
  <si>
    <t>Câmara Municipal de Curitiba</t>
  </si>
  <si>
    <t>Instituto Municipal de Administração Pública</t>
  </si>
  <si>
    <t>Instituto Municipal de Turismo</t>
  </si>
  <si>
    <t>Instituto de Pesquisa e Planej. Urbano de Curitiba</t>
  </si>
  <si>
    <t>Fundação Cultural de Curitiba</t>
  </si>
  <si>
    <t>Fundação de Ação Social</t>
  </si>
  <si>
    <t>Fundo de Urbanização de Curitiba</t>
  </si>
  <si>
    <t>Fundo de Abastecimento Alimentar de Curitiba</t>
  </si>
  <si>
    <t>Fundo Municipal da Saúde</t>
  </si>
  <si>
    <t>Fundo Municipal para Criança e o Adolescente</t>
  </si>
  <si>
    <t>Fundo Municipal da Cultura</t>
  </si>
  <si>
    <t>Fundo Municipal de Apoio ao Deficiente</t>
  </si>
  <si>
    <t>Fundo Municipal de Assistência Social</t>
  </si>
  <si>
    <t>Fundo Municipal de Defesa Civil</t>
  </si>
  <si>
    <t>Fundo Municipal dos Direitos da Pessoa Idosa</t>
  </si>
  <si>
    <t>Fundo Municipal do Trabalho</t>
  </si>
  <si>
    <t>Fundo Municipal de Segurança Alimentar Nutricional</t>
  </si>
  <si>
    <t>Fundo Municipal de Habitação de Interesse Social</t>
  </si>
  <si>
    <t>DEMONSTRATIVO DE RESTOS A PAGAR POR PODER E ÓRGÃO</t>
  </si>
  <si>
    <t>Inscritos</t>
  </si>
  <si>
    <t>Liquidados</t>
  </si>
  <si>
    <t>Pagos</t>
  </si>
  <si>
    <t>Cancelados</t>
  </si>
  <si>
    <t>A Pagar</t>
  </si>
  <si>
    <t>RREO - ANEXO 7 (LRF, art. 53, inciso V)</t>
  </si>
  <si>
    <t>PODER / ÓRGÃO</t>
  </si>
  <si>
    <t>RESTOS A PAGAR PROCESSADOS</t>
  </si>
  <si>
    <t>RESTOS A PAGAR NÃO-PROCESSADOS</t>
  </si>
  <si>
    <t>Saldo Total</t>
  </si>
  <si>
    <t>Exercicios</t>
  </si>
  <si>
    <t>Anteriores</t>
  </si>
  <si>
    <t>RESTOS A PAGAR (EXCETO INTRA-ORÇAMENTÁRIOS) (I)</t>
  </si>
  <si>
    <t>PODER EXECUTIVO</t>
  </si>
  <si>
    <t>Saldo a Pagar</t>
  </si>
  <si>
    <t>PODER LEGISLATIVO</t>
  </si>
  <si>
    <t>RESTOS A PAGAR (INTRA-ORÇAMENTÁRIOS) (II)</t>
  </si>
  <si>
    <t>TOTAL (III) = (I + II)</t>
  </si>
  <si>
    <t>DEMONSTRATIVO DAS RECEITAS E DESPESAS COM MANUTENÇÃO E DESENVOLVIMENTO DO ENSINO - MDE</t>
  </si>
  <si>
    <t>RREO - ANEXO 8 (Lei nº 9.394/1996 -LDB, art. 72)</t>
  </si>
  <si>
    <t>Até o Bimestre</t>
  </si>
  <si>
    <t>1 - RECEITAS DE IMPOSTOS</t>
  </si>
  <si>
    <t>1.1 - Receita Resultante do Imposto Sobre a Propriedade Predial e Territorial Urbana - IPTU</t>
  </si>
  <si>
    <r>
      <t xml:space="preserve">1.2 - Receita Resultante do Imposto Sobre Transmissão </t>
    </r>
    <r>
      <rPr>
        <i/>
        <sz val="8"/>
        <rFont val="Arial"/>
        <family val="2"/>
      </rPr>
      <t>Inter Vivos</t>
    </r>
    <r>
      <rPr>
        <sz val="8"/>
        <rFont val="Arial"/>
        <family val="2"/>
      </rPr>
      <t xml:space="preserve"> - ITBI</t>
    </r>
  </si>
  <si>
    <t>1.3 - Receita Resultante do Imposto Sobre Serviços de Qualquer Naturesa - ISS</t>
  </si>
  <si>
    <t>1.4 - Receita Resultante do Imposto de Renda Retido na Fonte - IRRF</t>
  </si>
  <si>
    <t>2 - RECEITAS DE TRANSFERÊNCIAS CONSTITUCIONAIS E LEGAIS</t>
  </si>
  <si>
    <t>2.1 - Cota-Parte FPM</t>
  </si>
  <si>
    <t>2.1.1 - Parcela referênte à CF. art. 159, I, alínea b</t>
  </si>
  <si>
    <t>2.2 - Cota-Parte ICMS</t>
  </si>
  <si>
    <t>RECEITAS ADICIONAIS PARA FINANCIAMENTO DO ENSINO</t>
  </si>
  <si>
    <r>
      <t>INSCRITOS EM RESTOS A PAGAR NÃO PROCESSADOS</t>
    </r>
    <r>
      <rPr>
        <b/>
        <vertAlign val="superscript"/>
        <sz val="6"/>
        <rFont val="Arial"/>
        <family val="2"/>
      </rPr>
      <t>7</t>
    </r>
  </si>
  <si>
    <t>(d)</t>
  </si>
  <si>
    <t>(e)</t>
  </si>
  <si>
    <t>(g)</t>
  </si>
  <si>
    <t>(i)</t>
  </si>
  <si>
    <t>VALOR</t>
  </si>
  <si>
    <t>INDICADORES DO FUNDEB</t>
  </si>
  <si>
    <t>OUTRAS INFORMAÇÕES PARA CONTROLE</t>
  </si>
  <si>
    <t>SALÁRIO EDUCAÇÃO</t>
  </si>
  <si>
    <t>FONTE: SGP - Sistema de Gestão Pública</t>
  </si>
  <si>
    <t>NOTAS:</t>
  </si>
  <si>
    <t>4) Os valores referentes à parcela dos Restos a Pagar inscritos sem disponibilidade financeira vinculada à educação deverão ser informados somente no RREO do último bimestre do exercício.</t>
  </si>
  <si>
    <t>DEMONSTRATIVO DAS RECEITAS DE OPERAÇÕES DE CRÉDITO E DESPESAS DE CAPITAL</t>
  </si>
  <si>
    <t>RREO - ANEXO 9 (LRF, art. 53, Par. 1º, Inciso I)</t>
  </si>
  <si>
    <t>RECEITAS</t>
  </si>
  <si>
    <t>SALDO NÃO REALIZADO</t>
  </si>
  <si>
    <t>( c ) = ( a - b )</t>
  </si>
  <si>
    <r>
      <t>RECEITA DE OPERAÇÕES DE CRÉDITO</t>
    </r>
    <r>
      <rPr>
        <vertAlign val="superscript"/>
        <sz val="8"/>
        <rFont val="Arial"/>
        <family val="2"/>
      </rPr>
      <t>1</t>
    </r>
    <r>
      <rPr>
        <sz val="8"/>
        <rFont val="Arial"/>
        <family val="2"/>
      </rPr>
      <t xml:space="preserve"> (I)</t>
    </r>
  </si>
  <si>
    <t>SALDO NÃO EXECUTADO</t>
  </si>
  <si>
    <t>(f) = (d - e)</t>
  </si>
  <si>
    <t>Investimento</t>
  </si>
  <si>
    <t>Inversões Financeiras</t>
  </si>
  <si>
    <t>Amortização de Dívida</t>
  </si>
  <si>
    <t>(-) Incentivos Fiscais a Contribuinte</t>
  </si>
  <si>
    <t>(-) Incentivos Fiscais a Contribuinte por Instituições Financeiras</t>
  </si>
  <si>
    <t>DESPESA DE CAPITAL LÍQUIDA (II)</t>
  </si>
  <si>
    <t>RESULTADO PARA APURAÇÃO DA REGRA DE OURO (III) = ( II - I )</t>
  </si>
  <si>
    <t>1) Operações de Crédito descritas na CF, art. 167, inciso III</t>
  </si>
  <si>
    <t>DEMONSTRATIVO DA PROJEÇÃO ATUARIAL DO REGIME PRÓPRIO DE PREVIDÊNCIA SOCIAL DOS SERVIDORES PÚBLICOS</t>
  </si>
  <si>
    <t>RREO - ANEXO 10 (LRF, art. 53, Par. 1º, inciso II)</t>
  </si>
  <si>
    <t>PLANO PREVIDÊNCIÁRIO</t>
  </si>
  <si>
    <t>EXERCÍCIO</t>
  </si>
  <si>
    <t>RECEITAS PREVIDENCIÁRIAS</t>
  </si>
  <si>
    <t>DESPESAS PREVIDENCIÁRIAS</t>
  </si>
  <si>
    <t>RESULTADO PREVIDENCIÁRIO</t>
  </si>
  <si>
    <t>SALDO FINANCEIRO DO EXERCÍCIO</t>
  </si>
  <si>
    <t>(c) = (a-b)</t>
  </si>
  <si>
    <t>(d) = ("d" Exerc.Anterior)+(c)</t>
  </si>
  <si>
    <t>Data Base dos Dados da Avaliação</t>
  </si>
  <si>
    <t>Nº de Servidores Ativos</t>
  </si>
  <si>
    <t>Folha Salarial de Ativos</t>
  </si>
  <si>
    <t>Idade Média de Ativos</t>
  </si>
  <si>
    <t>Nº de Servidores Inativos</t>
  </si>
  <si>
    <t>Folha dos Inativos</t>
  </si>
  <si>
    <t>Idade Média de Inativos</t>
  </si>
  <si>
    <t>Crescimento Real de Remunerações de Ativos</t>
  </si>
  <si>
    <t>Crescimento Real de Proventos de Inativos</t>
  </si>
  <si>
    <t>Taxa Média de Inflação</t>
  </si>
  <si>
    <t>Taxa de Crescimento do PIB</t>
  </si>
  <si>
    <t>Taxa de Juros Real</t>
  </si>
  <si>
    <t>Experiência de Mortalidade e Sobrevivência de Válidos e Inválidos</t>
  </si>
  <si>
    <t>Experiência de Entrada em Invalidez</t>
  </si>
  <si>
    <t>Gerações Futuras ou Novos Entrados</t>
  </si>
  <si>
    <t>DEMONSTRATIVO DA RECEITA DE ALIENAÇÃO DE ATIVOS E APLICAÇÃO DOS RECURSOS</t>
  </si>
  <si>
    <t>RREO - ANEXO 11 (LRF, art. 53 Par. 1º, inciso III)</t>
  </si>
  <si>
    <t>RECEITA</t>
  </si>
  <si>
    <t xml:space="preserve"> (a - b)</t>
  </si>
  <si>
    <t>RECEITAS DE ALIENAÇÃO DE ATIVOS (I)</t>
  </si>
  <si>
    <t>ALIENAÇÃO DE ATIVOS</t>
  </si>
  <si>
    <t>Receita de Alienação de Bens Móveis</t>
  </si>
  <si>
    <t>Receita de Alienação de Bens Imóveis</t>
  </si>
  <si>
    <t>Receita de Alienação de Bens Intangíveis</t>
  </si>
  <si>
    <t>Receita de Rendimentos de Aplicações Financeiras</t>
  </si>
  <si>
    <t>TOTAL</t>
  </si>
  <si>
    <t>DESPESAS INSCRITAS EM RESTOS A PAGAR NÃO PROCESSADOS</t>
  </si>
  <si>
    <t>PAGAMENTO DE RESTO A PAGAR</t>
  </si>
  <si>
    <t>SALDO A PAGAR</t>
  </si>
  <si>
    <t>DESPESAS (APLICAÇÃO DOS RECURSOS DA ALIENAÇÃO DE ATIVOS)</t>
  </si>
  <si>
    <t>(f)</t>
  </si>
  <si>
    <t>(h) = (d - e)</t>
  </si>
  <si>
    <t>Despesas de Capital</t>
  </si>
  <si>
    <t>Investimentos</t>
  </si>
  <si>
    <t>Inversões</t>
  </si>
  <si>
    <t>Amortização Da Dívida</t>
  </si>
  <si>
    <t>Despesas Correntes dos regimes de Previdência</t>
  </si>
  <si>
    <t>Regime Geral da Previdência Social</t>
  </si>
  <si>
    <t>Regime Próprio dos Servidores Públicos</t>
  </si>
  <si>
    <t>SALDO FINANCEIRO A APLICAR</t>
  </si>
  <si>
    <t>EXERCÍCIO ANTERIOR</t>
  </si>
  <si>
    <t xml:space="preserve">DO EXERCÍCIO     </t>
  </si>
  <si>
    <t>SALDO ATUAL</t>
  </si>
  <si>
    <t>(h)</t>
  </si>
  <si>
    <t>(i) = (b) - (e+f)</t>
  </si>
  <si>
    <t>(j) = (h+i)</t>
  </si>
  <si>
    <t>1) Incluido as receitas de aplicações financeiras do período, nos termos do parágrafo único do art. 8º da Lei Complementar 101/00.</t>
  </si>
  <si>
    <t>2) Durante o exercício, somente as despesas liquidadas são consideradas executadas. No encerramento do exercício, as despesas não liquidadas inscritas em restos a pagar não processados são também consideradas executadas. Desta forma, para maior Transparência, as despesas executadas estão segregadas em:</t>
  </si>
  <si>
    <t>a) Despesas liquidadas, consideradas aquelas em que houve a entrega do material ou serviço, nos termos do art. 63 da Lei 4.320/64;</t>
  </si>
  <si>
    <t>b) Despesas empenhadas mas não liquidadas, inscritas em restos a pagar não processados, consideradas liquidadas no encerramento do exercício, por força do art. 35, inciso II da Lei 4.320/64.</t>
  </si>
  <si>
    <t>PREFEITURA MUNICIPAL DE CURITIBA</t>
  </si>
  <si>
    <t>DEMONSTRATIVO DA RECEITA DE IMPOSTOS E DAS DESPESAS PRÓPRIAS COM SAÚDE</t>
  </si>
  <si>
    <t>RREO - ANEXO 12 (LC 141/2012, art. 35))</t>
  </si>
  <si>
    <t>(b / a) * 100</t>
  </si>
  <si>
    <t>RECEITAS DE IMPOSTOS LÍQUIDAS (I)</t>
  </si>
  <si>
    <t>Receita Resultante do Imposto Predial e Territorial Urbano - IPTU</t>
  </si>
  <si>
    <t>Multas, Juros de Mora, Divida Ativa e Outros Encargos do IPTU</t>
  </si>
  <si>
    <t>Receita Resultante do Imposto sobre Transmissão Inter Vivos - ITBI</t>
  </si>
  <si>
    <t>Multas, Juros de Mora, Divida Ativa e Outros Encargos do ITBI</t>
  </si>
  <si>
    <t>Receita Resultante do Imposto sobre Serviços de Qualquer Natureza - ISS</t>
  </si>
  <si>
    <t>Multas, Juros de Mora, Divida Ativa e Outros Encargos do ISS</t>
  </si>
  <si>
    <t>Receita Resultante do Imp. sobre a Renda e Proventos de Qualquer Natureza Retido na Fonte – IRRF</t>
  </si>
  <si>
    <t>RECEITA DE TRANSFERÊNCIAS CONSTITUCIONAIS E LEGAIS (II)</t>
  </si>
  <si>
    <t>Cota-Parte FPM</t>
  </si>
  <si>
    <t>Cota-Parte ITR</t>
  </si>
  <si>
    <t>Cota-Parte IPVA</t>
  </si>
  <si>
    <t>Cota-Parte ICMS</t>
  </si>
  <si>
    <t>Cota-Parte IPI-Exportação</t>
  </si>
  <si>
    <t>Compensações Financeiras Provenientes de Impostos e Transferências Constitucionais</t>
  </si>
  <si>
    <t>Desoneração ICMS (LC 87/96)</t>
  </si>
  <si>
    <t>Outras</t>
  </si>
  <si>
    <t>TOTAL DAS RECEITAS PARA APURAÇÃO DA APLICAÇÃO EM AÇÕES E SERVIÇOS PÚBLICOS DE SAÚDE (III) = I + II</t>
  </si>
  <si>
    <t>DESPESAS COM AÇÕES E SERVIÇOS PÚBLICOS DE SAÚDE (ASPS) – POR SUBFUNÇÃO E CATEGORIA ECONÔMICA</t>
  </si>
  <si>
    <t>(c)</t>
  </si>
  <si>
    <t>(d / c) x 100</t>
  </si>
  <si>
    <t>(e / c) x 100</t>
  </si>
  <si>
    <t>(f / c) x 100</t>
  </si>
  <si>
    <t>ATENÇÃO BÁSICA (IV)</t>
  </si>
  <si>
    <t>Despesa Corrente</t>
  </si>
  <si>
    <t>Despesa de Capital</t>
  </si>
  <si>
    <t>ASSISTÊNCIA HOSPITALAR E AMBULATORIAL (V)</t>
  </si>
  <si>
    <t>SUPORTE PROFILÁTICO E TERAPÊUTICO (VI)</t>
  </si>
  <si>
    <t>VIGILÂNCIA SANITÁRIA (VII)</t>
  </si>
  <si>
    <t>VIGILÂNCIA EPIDEMIOLÓGICA (VIII)</t>
  </si>
  <si>
    <t>ALIMENTAÇÃO E NUTRIÇÃO (IX)</t>
  </si>
  <si>
    <t>OUTRAS SUBFUNÇÕES (X)</t>
  </si>
  <si>
    <t>TOTAL (XI) = (IV + V + VI + VII + VIII + IX + X)</t>
  </si>
  <si>
    <t>APURAÇÃO DO CUMPRIMENTO DO LIMITE MÍNIMO PARA APLICAÇÃO EM ASPS</t>
  </si>
  <si>
    <t>Total das Despesas com ASPS (XII) = (XI)</t>
  </si>
  <si>
    <t>(-) Restos a Pagar Não Processados Inscritos Indevidamente no Exercício sem Disponibilidade Financeira (XIII)</t>
  </si>
  <si>
    <t>(-) Despesas Custeadas com Recursos Vinculados à Parcela do Percentual Mínimo que não foi Aplicada em ASPS em Exercícios Anteriores (XIV)</t>
  </si>
  <si>
    <t>(-) Despesas Custeadas com Disponibilidade de Caixa Vinculada aos Restos a Pagar Cancelados (XV)</t>
  </si>
  <si>
    <t>(=) VALOR APLICADO EM ASPS (XVI) = (XII - XIII - XIV - XV)</t>
  </si>
  <si>
    <t>Despesa Mínima a ser Aplicada em ASPS (XVII) = (III) x 15% (LC 141/2012)</t>
  </si>
  <si>
    <t>Despesa Mínima a ser Aplicada em ASPS (XVII) = (III) x % (Lei Orgânica Municipal)</t>
  </si>
  <si>
    <r>
      <t>Diferença entre o Valor Aplicado e a Despesa Mínima a ser Aplicada (XVIII) = (XVI (d ou e) - XVII)</t>
    </r>
    <r>
      <rPr>
        <vertAlign val="superscript"/>
        <sz val="8"/>
        <rFont val="Arial"/>
        <family val="2"/>
      </rPr>
      <t>1</t>
    </r>
  </si>
  <si>
    <t>Limite não Cumprido (XIX) = (XVIII) (Quando valor for inferior a zero)</t>
  </si>
  <si>
    <t>PERCENTUAL DA RECEITA DE IMPOSTOS E TRANSFERÊNCIAS CONSTITUCIONAIS E LEGAIS APLICADO EM ASPS (XVI / III)*100 (mínimo de 15% conforme LC n° 141/2012 ou % da Lei Orgânica Municipal)</t>
  </si>
  <si>
    <t>CONTROLE DO VALOR REFERENTE AO PERCENTUAL MÍNIMO NÃO CUMPRIDO EM EXERCÍCIOS ANTERIORES PARA FINS DE APLICAÇÃO DOS RECURSOS VINCULADOS CONFORME ARTIGOS 25 E 26 DA LC 141/2012</t>
  </si>
  <si>
    <t>LIMITE NÃO CUMPRIDO</t>
  </si>
  <si>
    <t xml:space="preserve">Saldo Inicial </t>
  </si>
  <si>
    <t>Despesas Custeadas no Exercício de Referência</t>
  </si>
  <si>
    <t xml:space="preserve">Saldo Final </t>
  </si>
  <si>
    <t>(no exercicio atual)</t>
  </si>
  <si>
    <t>Empenhadas</t>
  </si>
  <si>
    <t>Liquidadas</t>
  </si>
  <si>
    <t>Pagas</t>
  </si>
  <si>
    <r>
      <t>(não aplicado)</t>
    </r>
    <r>
      <rPr>
        <b/>
        <vertAlign val="superscript"/>
        <sz val="8"/>
        <rFont val="Arial"/>
        <family val="2"/>
      </rPr>
      <t>1</t>
    </r>
  </si>
  <si>
    <t>(j)</t>
  </si>
  <si>
    <t>(k)</t>
  </si>
  <si>
    <t>(l) = (h - (i ou j))</t>
  </si>
  <si>
    <t>TOTAL DA DIFERENÇA DE LIMITE NÃO CUMPRIDO EM EXERCÍCIOS ANTERIORES (XX)</t>
  </si>
  <si>
    <t>EXECUÇÃO DE RESTOS A PAGAR</t>
  </si>
  <si>
    <r>
      <t>EXERCÍCIO DO EMPENHO</t>
    </r>
    <r>
      <rPr>
        <b/>
        <vertAlign val="superscript"/>
        <sz val="8"/>
        <rFont val="Arial"/>
        <family val="2"/>
      </rPr>
      <t>2</t>
    </r>
  </si>
  <si>
    <t>Valor Mínimo para aplicação em ASPS</t>
  </si>
  <si>
    <t>Valor aplicado em ASPS no exercício</t>
  </si>
  <si>
    <t>Valor aplicado além do limite mínimo</t>
  </si>
  <si>
    <t>Total inscrito em RP no exercício</t>
  </si>
  <si>
    <t>RPNP Inscritos Indevidamente no Exercício sem Disponibilidade Financeira</t>
  </si>
  <si>
    <t>Valor inscrito em RP considerado no Limite</t>
  </si>
  <si>
    <t>Total de RP pagos</t>
  </si>
  <si>
    <t>Total de RP a pagar</t>
  </si>
  <si>
    <t>Total de RP cancelados ou prescritos</t>
  </si>
  <si>
    <t>Diferença entre o valor aplicado além do limite e o total de RP cancelados</t>
  </si>
  <si>
    <t>(m)</t>
  </si>
  <si>
    <t>(n)</t>
  </si>
  <si>
    <t>(o) = (n - m), se &lt; 0, então (o) = 0</t>
  </si>
  <si>
    <t>(p)</t>
  </si>
  <si>
    <t>(q) = (XIIId)</t>
  </si>
  <si>
    <t>(r) = (p - (o + q)) se &lt; 0, então (r) = (0)</t>
  </si>
  <si>
    <t>(s)</t>
  </si>
  <si>
    <t>(t)</t>
  </si>
  <si>
    <t>(u)</t>
  </si>
  <si>
    <t>(v) = ((o + q) - u))</t>
  </si>
  <si>
    <t>TOTAL DOS RESTOS A PAGAR CANCELADOS OU PRESCRITOS ATÉ O FINAL DO EXERCÍCIO ATUAL QUE AFETARAM O CUMPRIMENTO DO LIMITE (XXI) (soma dos saldos negativos da coluna "v")</t>
  </si>
  <si>
    <t>TOTAL DOS RESTOS A PAGAR CANCELADOS OU PRESCRITOS ATÉ O FINAL DO EXERCÍCIO ANTERIOR QUE AFETARAM O CUMPRIMENTO DO LIMITE (XXII) (valor informado no demonstrativo do exercício anterior)</t>
  </si>
  <si>
    <t>TOTAL DOS RESTOS A PAGAR CANCELADOS OU PRESCRITOS NO EXERCÍCIO ATUAL QUE AFETARAM O CUMPRIMENTO DO LIMITE (XXIII) = (XXI - XXII) (Artigo 24 § 1º e 2º da LC 141/2012)</t>
  </si>
  <si>
    <t>CONTROLE DE RESTOS A PAGAR CANCELADOS OU PRESCRITOS CONSIDERADOS PARA FINS DE APLICAÇÃO DA DISPONIBILIDADE DE CAIXA CONFORME ARTIGO 24§ 1º e 2º DA LC 141/2012</t>
  </si>
  <si>
    <t>RESTOS A PAGAR CANCELADOS OU PRESCRITOS</t>
  </si>
  <si>
    <t>(w)</t>
  </si>
  <si>
    <t>(x)</t>
  </si>
  <si>
    <t>(y)</t>
  </si>
  <si>
    <t>(z)</t>
  </si>
  <si>
    <t>(aa) = (w - (x ou y))</t>
  </si>
  <si>
    <t>Restos a pagar cancelados ou prescritos em 2020 a serem compensados (XXIV) (saldo inicial = XXIII)</t>
  </si>
  <si>
    <t>Restos a pagar cancelados ou prescritos em 2019 a serem compensados (XXV) (saldo inicial igual ao saldo final do demonstrativo do exercício anterior)</t>
  </si>
  <si>
    <t>Restos a pagar cancelados ou prescritos em exercícios anteriores a serem compensados (XXVI) (saldo inicial igual ao saldo final do demonstrativo do exercício anterior)</t>
  </si>
  <si>
    <t>TOTAL DE RESTOS A PAGAR CANCELADOS OU PRESCRITOS A COMPENSAR (XXVII)</t>
  </si>
  <si>
    <t>RECEITAS ADICIONAIS PARA O FINANCIAMENTO DA SAÚDE NÃO COMPUTADAS NO CÁLCULO DO MÍNIMO</t>
  </si>
  <si>
    <t>(b / a)</t>
  </si>
  <si>
    <t>RECEITAS DE TRANSFERÊNCIAS PARA A SAÚDE (XXVIII)</t>
  </si>
  <si>
    <t>Provenientes da União</t>
  </si>
  <si>
    <t>Provenientes dos Estados</t>
  </si>
  <si>
    <t>Provenientes de Outros Municípios</t>
  </si>
  <si>
    <t>RECEITA DE OPERAÇÕES DE CRÉDITO INTERNAS E EXTERNAS VINCULADAS A SAÚDE (XXIX)</t>
  </si>
  <si>
    <t>OUTRAS RECEITAS (XXX)</t>
  </si>
  <si>
    <t>TOTAL DE RECEITAS ADICIONAIS PARA FINANCIAMENTO DA SAÚDE (XXXI) = (XXVIII + XXIX + XXX)</t>
  </si>
  <si>
    <t>DESPESAS COM SAUDE POR SUBFUNÇÕES E CATEGORIA ECONÔMICA NÃO COMPUTADAS NO CÁLCULO DO MÍNIMO</t>
  </si>
  <si>
    <t>ATENÇÃO BÁSICA (XXXII)</t>
  </si>
  <si>
    <t>ASSISTÊNCIA HOSPITALAR E AMBULATORIAL (XXXIII)</t>
  </si>
  <si>
    <t>SUPORTE PROFILÁTICO E TERAPÊUTICO (XXXIV)</t>
  </si>
  <si>
    <t>VIGILÂNCIA SANITÁRIA (XXXV)</t>
  </si>
  <si>
    <t>VIGILÂNCIA EPIDEMIOLÓGICA (XXXVI)</t>
  </si>
  <si>
    <t>ALIMENTAÇÃO E NUTRIÇÃO (XXXVII)</t>
  </si>
  <si>
    <t>OUTRAS SUBFUNÇÕES (XXXVIII)</t>
  </si>
  <si>
    <t>TOTAL DAS DESPESAS NÃO COMPUTADAS NO CÁLCULO DO MÍNIMO (XXXIX) = (XXXII + XXXIII + XXXIV + XXXV + XXXVI + XXXVII + XXXVIII)</t>
  </si>
  <si>
    <t>DESPESAS TOTAIS COM SAÚDE EXECUTADAS COM RECURSOS PRÓPRIOS E COM RECURSOS TRANSFERIDOS DE OUTROS ENTES</t>
  </si>
  <si>
    <t>ATENÇÃO BÁSICA (XL) = (IV + XXXII)</t>
  </si>
  <si>
    <t>ASSISTÊNCIA HOSPITALAR E AMBULATORIAL (XLI) = (V + XXXIII)</t>
  </si>
  <si>
    <t>SUPORTE PROFILÁTICO E TERAPÊUTICO (XLII) = (VI + XXXIV)</t>
  </si>
  <si>
    <t>VIGILÂNCIA SANITÁRIA (XLIII) = (VII + XXXV)</t>
  </si>
  <si>
    <t>VIGILÂNCIA EPIDEMIOLÓGICA (XLIV) = (VIII + XXXVI)</t>
  </si>
  <si>
    <t>ALIMENTAÇÃO E NUTRIÇÃO (XLV) = (XIX + XXXVII)</t>
  </si>
  <si>
    <t>OUTRAS SUBFUNÇÕES (XLVI) = (X + XXXVIII)</t>
  </si>
  <si>
    <t>TOTAL DAS DESPESAS COM SAÚDE (XLVII) = (XI + XXXIX)</t>
  </si>
  <si>
    <r>
      <t>(-) Despesas executadas com recursos provenientes das transferências de recursos de outros entes</t>
    </r>
    <r>
      <rPr>
        <b/>
        <vertAlign val="superscript"/>
        <sz val="8"/>
        <rFont val="Arial"/>
        <family val="2"/>
      </rPr>
      <t>3</t>
    </r>
  </si>
  <si>
    <t>TOTAL DAS DESPESAS EXECUTADAS COM RECURSOS PRÓPRIOS (XLVIII)</t>
  </si>
  <si>
    <t>NOTA: (1) Nos cinco primeiros bimestres do exercício, o acompanhamento será feito com base na despesas liquidada. No último bimestre do exercício, o valor deverá corresponder ao total da despesa empenhada.</t>
  </si>
  <si>
    <t>(2)  Até o exercício de 2018, o controle da execução de restos a pagar considerava apenas os valores dos restos a pagar não processados (regra antiga). A partir do exercício de 2019, o controle da execução dos restos a pagar considera os restos a Pagar processados e não processados (regra nova).</t>
  </si>
  <si>
    <t>(3) Essas despesas são consideradas executadas pelo ente transferidor.</t>
  </si>
  <si>
    <t>(4) Estão incluídas nas transferências provenientes da União as transferências da Receita de Ajuda Financeiras aos Municipios - AFM que foram aplicadas no combate a COVID-19.</t>
  </si>
  <si>
    <t>Inscrição</t>
  </si>
  <si>
    <t>DEMONSTRATIVO DAS PARCERIAS PÚBLICO-PRIVADAS</t>
  </si>
  <si>
    <t>RREO - ANEXO 13 (Lei nº 11.079, de 30/12/2004, arts. 22, 15 e 28)</t>
  </si>
  <si>
    <t>IMPACTOS DAS CONTRATAÇÕES DE PPP</t>
  </si>
  <si>
    <t xml:space="preserve">SALDO TOTAL EM 31 DE </t>
  </si>
  <si>
    <t>REGISTROS EFETUADOS EM</t>
  </si>
  <si>
    <t>SALDO TOTAL</t>
  </si>
  <si>
    <t>No bimestre</t>
  </si>
  <si>
    <t>(c) = (a + b)</t>
  </si>
  <si>
    <t>TOTAL DE ATIVOS</t>
  </si>
  <si>
    <t>Ativos Constituidos pela SPE</t>
  </si>
  <si>
    <t>TOTAL DE PASSIVOS (I)</t>
  </si>
  <si>
    <t>Obrigações decorrentes de Ativos Constituídos pela SPE</t>
  </si>
  <si>
    <t>Provisões de PPP</t>
  </si>
  <si>
    <t>outros Passivos</t>
  </si>
  <si>
    <t>ATOS POTENCIAIS PASSIVOS</t>
  </si>
  <si>
    <t>Obrigações Contratuais</t>
  </si>
  <si>
    <t>Riscos não Provisionados</t>
  </si>
  <si>
    <t>Garantias Concedidas</t>
  </si>
  <si>
    <t>Outros Passivos Contingentes</t>
  </si>
  <si>
    <t>DESPESAS DE PPP</t>
  </si>
  <si>
    <t>Do Ente Federado (I)</t>
  </si>
  <si>
    <t>Das Estatais Não-Dependentes (II)</t>
  </si>
  <si>
    <t>TOTAL DAS DESPESAS DE PPP (III) = (I + II)</t>
  </si>
  <si>
    <t>RECEITA CORRENTE LÍQUIDA (RCL) (IV)</t>
  </si>
  <si>
    <t>TOTAL DAS DESPESAS CONSIDERADAS PARA O LIMITE (I)</t>
  </si>
  <si>
    <t>TOTAL DAS DESPESAS CONSIDERADAS PARA O LIMITE / RCL (%) (V) = (I / IV)</t>
  </si>
  <si>
    <t>Fonte: Sistema de Gestão Pública.</t>
  </si>
  <si>
    <t>Nota:</t>
  </si>
  <si>
    <t>1) Na projeção da RCL para os exercícios de 2021 a 2030, foi utilizado o fator de 1,0027265512, sendo obtido pela geométrica da taxa de crescimento real do PIB nacional nos últimos oito anos divulgada pela Secretaria do Tesouro Nacional no Manual de Instrução de Pleitos, aplicável aos procedimentos para contratação de operações de crédito de Estados, Distrito Federal e Municípios (art. 8º da Portaria STN nº 396, de 2 de julho de 2009).</t>
  </si>
  <si>
    <t>ANO</t>
  </si>
  <si>
    <t>Crescimento do PIB</t>
  </si>
  <si>
    <t>Média Geométrica</t>
  </si>
  <si>
    <t>DEMONSTRATIVO SIMPLIFICADO DO RELATÓRIO RESUMIDO DA EXECUÇÃO ORÇAMENTÁRIA</t>
  </si>
  <si>
    <t>RREO - ANEXO 14 (LRF, art. 48)</t>
  </si>
  <si>
    <t>Previsão Inicial</t>
  </si>
  <si>
    <t>Receitas Realizadas</t>
  </si>
  <si>
    <t>Déficit Orçamentário</t>
  </si>
  <si>
    <t>Saldos de Exercícios Anteriores (Utilizado para Créditos Adicionais)</t>
  </si>
  <si>
    <t>Dotação Inicial</t>
  </si>
  <si>
    <t>Despesas Empenhadas</t>
  </si>
  <si>
    <t>Despesas Liquidadas</t>
  </si>
  <si>
    <t>Despesas Pagas</t>
  </si>
  <si>
    <t>DESPESA POR FUNÇÃO/SUBFUNÇÃO</t>
  </si>
  <si>
    <t>RECEITA CORRENTE LÍQUIDA - RCL</t>
  </si>
  <si>
    <t>Receita Corrente Líquida</t>
  </si>
  <si>
    <t xml:space="preserve">Receita Corrente Líquida Ajustada para Cálculo dos Limites de Endividamento </t>
  </si>
  <si>
    <t xml:space="preserve">Receita Corrente Líquida Ajustada para Cálculo dos Limites da Despesa com Pessoal </t>
  </si>
  <si>
    <t>RECEITAS E DESPESAS DO REGIME PRÓPRIO DE PREVIDÊNCIA DOS SERVIDORES</t>
  </si>
  <si>
    <t>Regime Próprio de Previdência dos Servidores -PLANO PREVIDENCIÁRIO</t>
  </si>
  <si>
    <t>Receitas Previdenciárias Realizadas</t>
  </si>
  <si>
    <t xml:space="preserve">Despesas Previdenciárias Empenhada </t>
  </si>
  <si>
    <t>Despesas Previdenciárias Liquidadas</t>
  </si>
  <si>
    <t>Resultado Previdenciárioas (III - IV)</t>
  </si>
  <si>
    <t>Regime Próprio de Previdência dos Servidores -PLANO FINANCEIRO</t>
  </si>
  <si>
    <t>RESULTADO NOMINAL E PRIMÁRIO</t>
  </si>
  <si>
    <t>Meta Fixada no Anexo de Metas Fiscais da LDO</t>
  </si>
  <si>
    <t>Resultado Apurado Até o Bimestre</t>
  </si>
  <si>
    <t>% em Relação à Meta</t>
  </si>
  <si>
    <t>(b/a)</t>
  </si>
  <si>
    <t>Resultado Nominal</t>
  </si>
  <si>
    <t>Resultado Primário</t>
  </si>
  <si>
    <t>MOVIMENTAÇÃO  DOS RESTOS A PAGAR</t>
  </si>
  <si>
    <t>Cancelamento Até o Bimestre</t>
  </si>
  <si>
    <t>Pagamento Até o Bimestre</t>
  </si>
  <si>
    <t>POR PODER</t>
  </si>
  <si>
    <t>Poder Executivo</t>
  </si>
  <si>
    <t>Poder Legislativo</t>
  </si>
  <si>
    <t>DESPESAS COM MANUTENÇÃO E DESENVOLVIMENTO DO ENSINO - MDE</t>
  </si>
  <si>
    <t>Valor Apurado Até o Bimestre</t>
  </si>
  <si>
    <t>Limites Constitucionais Anuais</t>
  </si>
  <si>
    <t>% Mínimo a Aplicar no Exercício</t>
  </si>
  <si>
    <t>% Aplicado Até o Bimestre</t>
  </si>
  <si>
    <t>Mínimo Anual de 25% das Receitas de Impostos na Manutenção e Desenvolvimento do Ensino - MDE</t>
  </si>
  <si>
    <t>RECEITAS DE OPERAÇÕES DE CRÉDITO E DESPESAS DE CAPITAL</t>
  </si>
  <si>
    <t>Saldo a Realizar</t>
  </si>
  <si>
    <t>Receita de Operações de Crédito</t>
  </si>
  <si>
    <t>Despesas de Capital Líquida</t>
  </si>
  <si>
    <t>PROJEÇÃO ATUARIAL DOS REGIMES DE PREVIDÊNCIAS</t>
  </si>
  <si>
    <t>Exercício</t>
  </si>
  <si>
    <t>10º Exercício</t>
  </si>
  <si>
    <t>20º Exercício</t>
  </si>
  <si>
    <t>35º Exercício</t>
  </si>
  <si>
    <t>Plano Previdenciário</t>
  </si>
  <si>
    <t>Receitas Previdenciárias (IV)</t>
  </si>
  <si>
    <t>Despesas Previdenciárias (V)</t>
  </si>
  <si>
    <t>Resultado Previdenciário (IV - V)</t>
  </si>
  <si>
    <t>Plano Financeiro</t>
  </si>
  <si>
    <t>RECEITA DA ALIENAÇÃO DE ATIVOS E APLICAÇÃO DOS RECURSOS</t>
  </si>
  <si>
    <t>Receita de Capital Resultantes da Alienação de Ativos</t>
  </si>
  <si>
    <t>Aplicação dos Recursos da Alienação de Ativos</t>
  </si>
  <si>
    <t>DESPESAS COM AÇÕES E SERVIÇOS PÚBLICOS DE SAÚDE</t>
  </si>
  <si>
    <t>Despesas com Ações e Serviços Públicos de Saúde executadas com recursos de impostos</t>
  </si>
  <si>
    <t>Inscritas em Restos a Pagar Não-Processados</t>
  </si>
  <si>
    <t>DESPESAS DE CARATER CONTINUADO DERIVADAS DE PPP CONTRATADAS</t>
  </si>
  <si>
    <t>VALOR APURADO NO EXERCÍCIO CORRENTE</t>
  </si>
  <si>
    <t>Total das Despesas/RCL (%)</t>
  </si>
  <si>
    <t>REGIME PRÓPRIO DE PREVIDÊNCIA DOS SERVIDORES - RPPS</t>
  </si>
  <si>
    <t>FUNDO EM CAPITALIZAÇÃO (PLANO PREVIDENCIÁRIO)</t>
  </si>
  <si>
    <t>RECEITAS PREVIDENCIÁRIAS - RPPS (FUNDO EM CAPITALIZAÇÃO)</t>
  </si>
  <si>
    <t xml:space="preserve">Ativo </t>
  </si>
  <si>
    <t xml:space="preserve">Inativo </t>
  </si>
  <si>
    <t xml:space="preserve">Pensionista </t>
  </si>
  <si>
    <t xml:space="preserve">Receitas Imobiliárias </t>
  </si>
  <si>
    <t xml:space="preserve">Receitas de Valores Mobiliários </t>
  </si>
  <si>
    <t xml:space="preserve">Outras Receitas Patrimoniais </t>
  </si>
  <si>
    <t>Compensação Previdenciária entre os Regimes</t>
  </si>
  <si>
    <r>
      <t xml:space="preserve">Aportes Periódicos para Amortização de Déficit Atuarial do RPPS (II) </t>
    </r>
    <r>
      <rPr>
        <vertAlign val="superscript"/>
        <sz val="9"/>
        <color theme="1"/>
        <rFont val="LucidaSansRegular"/>
      </rPr>
      <t>1</t>
    </r>
  </si>
  <si>
    <t xml:space="preserve">Demais Receitas Correntes </t>
  </si>
  <si>
    <t xml:space="preserve">Alienação de Bens, Direitos e Ativos </t>
  </si>
  <si>
    <t xml:space="preserve">Amortização de Empréstimos </t>
  </si>
  <si>
    <t xml:space="preserve">Outras Receitas de Capital </t>
  </si>
  <si>
    <t>TOTAL DAS RECEITAS DO FUNDO EM CAPITALIZAÇÃO - (IV) = (I + III - II)</t>
  </si>
  <si>
    <t>DESPESAS PREVIDENCIÁRIAS - RPPS (FUNDO EM CAPITALIZAÇÃO)</t>
  </si>
  <si>
    <t xml:space="preserve">DESPESAS PAGAS </t>
  </si>
  <si>
    <t>No Exercício</t>
  </si>
  <si>
    <t xml:space="preserve">    Benefícios</t>
  </si>
  <si>
    <t xml:space="preserve">      Pensões  por Morte</t>
  </si>
  <si>
    <t>TOTAL DAS DESPESAS DO FUNDO EM CAPITALIZAÇÃO (V)</t>
  </si>
  <si>
    <r>
      <t>RESULTADO PREVIDENCIÁRIO - FUNDO EM CAPITALIZAÇÃO (VI) = (IV – V)</t>
    </r>
    <r>
      <rPr>
        <vertAlign val="superscript"/>
        <sz val="9"/>
        <color theme="1"/>
        <rFont val="LucidaSansRegular"/>
      </rPr>
      <t>2</t>
    </r>
  </si>
  <si>
    <t>Recursos do RPPS Arrecadados em Exercícios Anteriores</t>
  </si>
  <si>
    <t>Reserva Orçamentária do RPPS</t>
  </si>
  <si>
    <t>APORTES DE RECURSOS PARA O FUNDO EM CAPITALIZAÇÃO DO RPPS</t>
  </si>
  <si>
    <t xml:space="preserve">Caixa e Equivalentes de Caixa </t>
  </si>
  <si>
    <t xml:space="preserve">Investimentos e Aplicações </t>
  </si>
  <si>
    <t xml:space="preserve">Outros Bens e Direitos </t>
  </si>
  <si>
    <t>FUNDO EM REPARTIÇÃO (PLANO FINANCEIRO)</t>
  </si>
  <si>
    <t>RECEITAS PREVIDENCIÁRIAS - RPPS (FUNDO EM REPARTIÇÃO)</t>
  </si>
  <si>
    <t xml:space="preserve">  RECEITAS DE CAPITAL (VIII) </t>
  </si>
  <si>
    <t>TOTAL DAS RECEITAS DO FUNDO EM REPARTIÇÃO (IX) = (VII + VIII)</t>
  </si>
  <si>
    <t>DESPESAS PREVIDENCIÁRIAS - RPPS (FUNDO EM REPARTIÇÃO)</t>
  </si>
  <si>
    <t>Compensação Previdenciária entre os regimes</t>
  </si>
  <si>
    <t xml:space="preserve">Demais Despesas Previdenciárias </t>
  </si>
  <si>
    <t>TOTAL DAS DESPESAS DO FUNDO EM REPARTIÇÃO (X)</t>
  </si>
  <si>
    <r>
      <t>RESULTADO PREVIDENCIÁRIO - FUNDO EM REPARTIÇÃO (XI) = (IX – X)</t>
    </r>
    <r>
      <rPr>
        <vertAlign val="superscript"/>
        <sz val="9"/>
        <color theme="1"/>
        <rFont val="LucidaSansRegular"/>
      </rPr>
      <t>2</t>
    </r>
  </si>
  <si>
    <t>ExercícioAPORTES DE RECURSOS PARA O FUNDO EM REPARTIÇÃO DO RPPS</t>
  </si>
  <si>
    <t>ADMINISTRAÇÃO DO REGIME PRÓPRIO DE PREVIDÊNCIA DOS SERVIDORES - RPPS</t>
  </si>
  <si>
    <t>Pessoal e Encargos Sociais</t>
  </si>
  <si>
    <t>Demais Despesas Correntes</t>
  </si>
  <si>
    <t>BENEFÍCIOS PREVIDENCIÁRIOS MANTIDOS PELO TESOURO</t>
  </si>
  <si>
    <t>Contribuições dos Servidores</t>
  </si>
  <si>
    <t>Demais Receitas Previdenciárias</t>
  </si>
  <si>
    <t>Aposentadorias</t>
  </si>
  <si>
    <t>Pensões</t>
  </si>
  <si>
    <t>Outras Despesas Previdenciárias</t>
  </si>
  <si>
    <t>RECEITA RESULTANTE DE IMPOSTOS (Arts. 212 e 212-A da Constituição Federal)</t>
  </si>
  <si>
    <t>RECEITA RESULTANTE DE IMPOSTOS</t>
  </si>
  <si>
    <t>2.3 - Cota-Parte IPI-Exportação</t>
  </si>
  <si>
    <t>2.4 - Cota-Parte ITR</t>
  </si>
  <si>
    <t>2.5 - Cota-Parte IPVA</t>
  </si>
  <si>
    <t>2.6 - Cota-Parte IOF-Ouro</t>
  </si>
  <si>
    <t>2.7 - Compensações Financeiras Provenientes de Impostos e Transferências Constitucionais</t>
  </si>
  <si>
    <t>3- TOTAL DA RECEITA RESULTANTE DE IMPOSTOS (1 + 2)</t>
  </si>
  <si>
    <t>4- TOTAL DESTINADO AO FUNDEB - 20% DE ((2.1.1) + (2.2) + (2.3) + (2.4) + (2.5))</t>
  </si>
  <si>
    <t>5- VALOR MÍNIMO A SER APLICADO ALÉM DO VALOR DESTINADO AO FUNDEB - 5% DE ((2.1.1) + (2.2) + (2.3) + (2.4) + (2.5)) + 25% DE ((1.1) + (1.2) + (1.3) + (1.4) + (2.1.2) + (2.6)+ (2.7))</t>
  </si>
  <si>
    <t>RECEITAS RECEBIDAS DO FUNDEB NO EXERCÍCIO</t>
  </si>
  <si>
    <t>6- RECEITAS RECEBIDAS DO FUNDEB</t>
  </si>
  <si>
    <t>6.1- FUNDEB - Impostos e Transferências de Impostos</t>
  </si>
  <si>
    <t>6.1.1- Principal</t>
  </si>
  <si>
    <t>6.1.2- Rendimentos de Aplicação Financeira</t>
  </si>
  <si>
    <t>6.2- FUNDEB - Complementação da União - VAAF</t>
  </si>
  <si>
    <t>6.2.1- Principal</t>
  </si>
  <si>
    <t>6.2.2- Rendimentos de Aplicação Financeira</t>
  </si>
  <si>
    <t>6.3- FUNDEB - Complementação da União - VAAT</t>
  </si>
  <si>
    <t>6.3.1- Principal</t>
  </si>
  <si>
    <t>6.3.2- Rendimentos de Aplicação Financeira</t>
  </si>
  <si>
    <r>
      <t>7- RESULTADO LÍQUIDO DAS TRANSFERÊNCIAS DO FUNDEB (6.1.1 – 4)</t>
    </r>
    <r>
      <rPr>
        <b/>
        <vertAlign val="superscript"/>
        <sz val="8"/>
        <rFont val="Arial"/>
        <family val="2"/>
      </rPr>
      <t>1</t>
    </r>
  </si>
  <si>
    <t>RECURSOS RECEBIDOS EM EXERCÍCIOS ANTERIORES E NÃO UTILIZADOS (SUPERÁVIT)</t>
  </si>
  <si>
    <t>8- TOTAL DOS RECURSOS DE SUPERÁVIT</t>
  </si>
  <si>
    <t>8.1- SUPERÁVIT DO EXERCÍCIO IMEDIATAMENTE ANTERIOR</t>
  </si>
  <si>
    <t>8.2- SUPERÁVIT RESIDUAL DE OUTROS EXERCÍCIOS</t>
  </si>
  <si>
    <t>9- TOTAL DOS RECURSOS DO FUNDEB DISPONÍVEIS PARA UTILIZAÇÃO (6 + 8)</t>
  </si>
  <si>
    <t>VALOR DESPESAS COM RECUROS DO FUNDEB</t>
  </si>
  <si>
    <t>INSCRITAS EM RESTOS A PAGAR NÃO PROCESSADOS</t>
  </si>
  <si>
    <r>
      <t>(Por Área de Atuação)</t>
    </r>
    <r>
      <rPr>
        <b/>
        <vertAlign val="superscript"/>
        <sz val="8"/>
        <rFont val="Arial"/>
        <family val="2"/>
      </rPr>
      <t>6</t>
    </r>
  </si>
  <si>
    <t>10- PROFISSIONAIS DA EDUCAÇÃO BÁSICA</t>
  </si>
  <si>
    <t>10.1- Educação Infantil</t>
  </si>
  <si>
    <t>10.1.1- Creche</t>
  </si>
  <si>
    <t>10.1.2- Pré-escola</t>
  </si>
  <si>
    <t>10.2- Ensino Fundamental</t>
  </si>
  <si>
    <t>11- OUTRAS DESPESAS</t>
  </si>
  <si>
    <t>11.1- Educação Infantil</t>
  </si>
  <si>
    <t>11.1.1- Creche</t>
  </si>
  <si>
    <t>11.1.2- Pré-escola</t>
  </si>
  <si>
    <t>11.2- Ensino Fundamental</t>
  </si>
  <si>
    <t>12- TOTAL DAS DESPESAS COM RECURSOS DO FUNDEB (10 + 11)</t>
  </si>
  <si>
    <t>DESPESAS CUSTEADAS COM RECEITAS DO FUNDEB RECEBIDAS NO EXERCÍCIO</t>
  </si>
  <si>
    <r>
      <t>INSCRITAS EM RESTOS A PAGAR NÃO PROCESSADOS (SEM DISPONIBILIDADE DE CAIXA)</t>
    </r>
    <r>
      <rPr>
        <b/>
        <vertAlign val="superscript"/>
        <sz val="8"/>
        <rFont val="Arial"/>
        <family val="2"/>
      </rPr>
      <t>7</t>
    </r>
  </si>
  <si>
    <t>13- Total das Despesas do FUNDEB com Profissionais da Educação Básica</t>
  </si>
  <si>
    <t>14- Total das Despesas custeadas com FUNDEB - Impostos e Transferências de Impostos</t>
  </si>
  <si>
    <t>15- Total das Despesas custeadas com FUNDEB - Complementação da União - VAAF</t>
  </si>
  <si>
    <t>16- Total das Despesas custeadas com FUNDEB - Complementação da União - VAAT</t>
  </si>
  <si>
    <t>17- Total das Despesas custeadas com FUNDEB - Complementação da União - VAAT Aplicadas na Educação Infantil</t>
  </si>
  <si>
    <t>18- Total das Despesas custeadas com FUNDEB - Complementação da União - VAAT Aplicadas em Despesa de Capital</t>
  </si>
  <si>
    <r>
      <t>INDICADORES - Art. 212-A, inciso XI e § 3º - Constituição Federal</t>
    </r>
    <r>
      <rPr>
        <b/>
        <vertAlign val="superscript"/>
        <sz val="8"/>
        <rFont val="Arial"/>
        <family val="2"/>
      </rPr>
      <t>2</t>
    </r>
  </si>
  <si>
    <t>VALOR EXIGIDO</t>
  </si>
  <si>
    <t>VALOR APLICADO</t>
  </si>
  <si>
    <t>VALOR CONSIDERADO APÓS DEDUÇÕES</t>
  </si>
  <si>
    <t>% APLICADO</t>
  </si>
  <si>
    <t>(l)</t>
  </si>
  <si>
    <t>19- Mínimo de 70% do FUNDEB na Remuneração dos Profissionais da Educação Básica</t>
  </si>
  <si>
    <t>20 - Percentual de 50% da Complementação da União ao FUNDEB (VAAT) na Educação Infantil</t>
  </si>
  <si>
    <t>21- Mínimo de 15% da Complementação da União ao FUNDEB - VAAT em Despesas de Capital</t>
  </si>
  <si>
    <r>
      <t>INDICADOR - Art.25, § 3º - Lei nº 14.113, de 2020 - (Máximo de 10% de Superávit)</t>
    </r>
    <r>
      <rPr>
        <b/>
        <vertAlign val="superscript"/>
        <sz val="8"/>
        <rFont val="Arial"/>
        <family val="2"/>
      </rPr>
      <t>3</t>
    </r>
  </si>
  <si>
    <t>VALOR MÁXIMO PERMITIDO</t>
  </si>
  <si>
    <t>VALOR NÃO APLICADO</t>
  </si>
  <si>
    <t>VALOR NÃO APLICADO APÓS AJUSTE</t>
  </si>
  <si>
    <t>% NÃO APLICADO</t>
  </si>
  <si>
    <t>(o)</t>
  </si>
  <si>
    <t>22- Total da Receita Recebida e não Aplicada no Exercício</t>
  </si>
  <si>
    <r>
      <t>INDICADOR - Art.25, § 3º - Lei nº 14.113, de 2020 - (Aplicação do Superávit de Exercício Anterior)</t>
    </r>
    <r>
      <rPr>
        <b/>
        <vertAlign val="superscript"/>
        <sz val="8"/>
        <rFont val="Arial"/>
        <family val="2"/>
      </rPr>
      <t>3</t>
    </r>
  </si>
  <si>
    <t>VALOR DE SUPERÁVIT PERMITIDO NO EXERCÍCIO ANTERIOR</t>
  </si>
  <si>
    <t>VALOR NÃO APLICADO NO EXERCÍCIO ANTERIOR</t>
  </si>
  <si>
    <t>VALOR DE SUPERÁVIT APLICADO ATÉ O PRIMEIRO QUADRIMESTRE</t>
  </si>
  <si>
    <t>VALOR APLICADO ATÉ O PRIMEIRO QUADRIMESTRE QUE INTEGRARÁ O LIMITE CONSTITUCIONAL</t>
  </si>
  <si>
    <t>VALOR APLICADO APÓS O PRIMEIRO QUADRIMESTRE</t>
  </si>
  <si>
    <t>(q)</t>
  </si>
  <si>
    <t>(r)</t>
  </si>
  <si>
    <t>(v)</t>
  </si>
  <si>
    <t>23- Total das Despesas custeadas com Superávit do FUNDEB</t>
  </si>
  <si>
    <t>23.1- Total das Despesas custeadas com FUNDEB - Impostos e Transferências de Impostos</t>
  </si>
  <si>
    <t>23.2- Total das Despesas custeadas com FUNDEB - Complementação da União (VAAF + VAAT)</t>
  </si>
  <si>
    <t>DESPESAS COM MANUTENÇÃO E DESENVOLVIMENTO DO ENSINO - MDE - CUSTEADAS COM RECEITAS DE IMPOSTOS (EXCETO FUNDEB)</t>
  </si>
  <si>
    <t>DESPESAS COM AÇÕES TÍPICAS DE MDE - RECEITA DE IMPOSTOS - EXCETO FUNDEB</t>
  </si>
  <si>
    <t>24- EDUCAÇÃO INFANTIL</t>
  </si>
  <si>
    <t>24.1- Creche</t>
  </si>
  <si>
    <t>24.2- Pré-escola</t>
  </si>
  <si>
    <t>25- ENSINO FUNDAMENTAL</t>
  </si>
  <si>
    <t>26- TOTAL DAS DESPESAS COM AÇÕES TÍPICAS DE MDE (24 + 25)</t>
  </si>
  <si>
    <t>APURAÇÃO DAS DESPESAS PARA FINS DE LIMITE MÍNIMO CONSTITUCIONAL</t>
  </si>
  <si>
    <t>27- TOTAL DAS DESPESAS DE MDE CUSTEADAS COM RECURSOS DE IMPOSTOS (FUNDEB E RECEITA DE IMPOSTOS) = (L14(d ou e) + L26 (d ou e) + l23.1(t))</t>
  </si>
  <si>
    <t>28- (-) RESULTADO LÍQUIDO DAS TRANSFERÊNCIAS DO FUNDEB = (L7)</t>
  </si>
  <si>
    <r>
      <t>29- (-) RESTOS A PAGAR NÃO PROCESSADOS INSCRITOS NO EXERCÍCIO SEM DISPONIBILIDADE FINANCEIRA DE RECURSOS DO FUNDEB IMPOSTOS</t>
    </r>
    <r>
      <rPr>
        <vertAlign val="superscript"/>
        <sz val="8"/>
        <rFont val="Arial"/>
        <family val="2"/>
      </rPr>
      <t>4</t>
    </r>
    <r>
      <rPr>
        <sz val="8"/>
        <rFont val="Arial"/>
        <family val="2"/>
      </rPr>
      <t xml:space="preserve"> = (L14h)</t>
    </r>
  </si>
  <si>
    <r>
      <t>30- (-) RESTOS A PAGAR NÃO PROCESSADOS INSCRITOS NO EXERCÍCIO SEM DISPONIBILIDADE FINANCEIRA DE RECURSOS DE IMPOSTOS</t>
    </r>
    <r>
      <rPr>
        <vertAlign val="superscript"/>
        <sz val="8"/>
        <rFont val="Arial"/>
        <family val="2"/>
      </rPr>
      <t>4 E 7</t>
    </r>
  </si>
  <si>
    <t>31- (-) CANCELAMENTOS, NO EXERCÍCIO, DE RESTOS A PAGAR INSCRITOS COM DISPONIBILIDADE FINANCEIRA DE RECURSOS DE IMPOSTOS VINCULADOS AO ENSINO = (L34.1(ac) + L34.2 (ac)</t>
  </si>
  <si>
    <t>32- TOTAL DAS DESPESAS PARA FINS DE LIMITE (27 - (28 + 29 + 30 + 31)</t>
  </si>
  <si>
    <r>
      <t>APURAÇÃO DO LIMITE MÍNIMO CONSTITUCIONAL</t>
    </r>
    <r>
      <rPr>
        <b/>
        <vertAlign val="superscript"/>
        <sz val="8"/>
        <rFont val="Arial"/>
        <family val="2"/>
      </rPr>
      <t>2 e 5</t>
    </r>
  </si>
  <si>
    <t>33- APLIACAÇÃO EM MDE SOBRE A RECEITA LÍQUIDA RESULTANTE DE IMPOSTOS</t>
  </si>
  <si>
    <r>
      <t>RESTOS A PAGAR INSCRITOS EM EXERCÍCIOS ANTERIORES COM DISPONIBILIDADE FINANCEIRA DE RECURSOS DE IMPOSTOS E DO FUNDEB</t>
    </r>
    <r>
      <rPr>
        <vertAlign val="superscript"/>
        <sz val="8"/>
        <rFont val="Arial"/>
        <family val="2"/>
      </rPr>
      <t>9</t>
    </r>
  </si>
  <si>
    <t>SALDO INICIAL</t>
  </si>
  <si>
    <t>RP LIQUIDADOS</t>
  </si>
  <si>
    <t>RP PAGOS</t>
  </si>
  <si>
    <t>RP CANCELADOS</t>
  </si>
  <si>
    <t>SALDO FINAL</t>
  </si>
  <si>
    <t>(aa)</t>
  </si>
  <si>
    <t>(ab)</t>
  </si>
  <si>
    <t>(ac)</t>
  </si>
  <si>
    <t>(ad)</t>
  </si>
  <si>
    <t>34- RESTOS A PAGAR DE DESPESAS COM MDE</t>
  </si>
  <si>
    <t>34.1- Executadas com Recursos de Impostos e Transferências de Impostos</t>
  </si>
  <si>
    <t>34.2- Executadas com Recursos do FUNDEB - Impostos</t>
  </si>
  <si>
    <t>34.3- Executados com Recursos do FUNDEB - Complementação da União 9VAAT + VAAF)</t>
  </si>
  <si>
    <t>35- RECEITA DE TRANSFERÊNCIAS DO FNDE (INCLUIDO RENDIMENTO DE APLICAÇÃO FINANCEIRA)</t>
  </si>
  <si>
    <t>35.1- Salário Educação</t>
  </si>
  <si>
    <t>35.2- PDDE</t>
  </si>
  <si>
    <t>35.3- PNAE</t>
  </si>
  <si>
    <t>35.4- PNATE</t>
  </si>
  <si>
    <t>35.5- Outras Transferências do FNDE</t>
  </si>
  <si>
    <t>36- RECEITA DE TRANSFERÊNCIA DE CONVÊNIOS</t>
  </si>
  <si>
    <t>37- RECEITA DE ROYALTIES DESTINADOS À EDUCAÇÃO</t>
  </si>
  <si>
    <t>38- RECEITA DE OPERAÇÕES DE CRÉDITO VINCULADA À EDUCAÇÃO</t>
  </si>
  <si>
    <t>39- OUTRAS RECEITAS PARA FINANCIAMENTO DO ENSINO</t>
  </si>
  <si>
    <t>40- TOTAL DAS RECEITAS ADICIONAIS PARA FINS DO ENSINO = (35 + 36 + 37 + 38 + 39)</t>
  </si>
  <si>
    <t>DESPESAS CUSTEADAS COM RECEITAS ADICIONAIS PARA FINANCIAMENTO DO ENSINO</t>
  </si>
  <si>
    <t>41- EDUCAÇÃO INFANTIL</t>
  </si>
  <si>
    <t>41.1- Creche</t>
  </si>
  <si>
    <t>41.2- Pré-escola</t>
  </si>
  <si>
    <t>42- ENSINO FUNDAMENTAL</t>
  </si>
  <si>
    <t>43- ENSINO MÉDIO</t>
  </si>
  <si>
    <t>44- ENSINO SUPERIOR</t>
  </si>
  <si>
    <t>45- ENSINO PROFISSIONAL NÃO INTEGRADO AO ENSINO REGULAR</t>
  </si>
  <si>
    <t>46-TOTAL DAS DESPESAS CUSTEADAS COM RECEITAS ADICIONAIS PARA FINANCIAMENTO DO ENSINO (41 + 42 + 43 + 44 + 45)</t>
  </si>
  <si>
    <t>TOTAL GERAL DAS DESPESAS COM EDUCAÇÃO</t>
  </si>
  <si>
    <t>47- TOTAL GERAL DAS DESPESAS COM EDUCAÇÃO (12 + 26 + 46)</t>
  </si>
  <si>
    <t>47.1- Despesas Correntes</t>
  </si>
  <si>
    <t>47.1.1- Pessoal Ativo</t>
  </si>
  <si>
    <t>47.1.2- Pessoal Inativo</t>
  </si>
  <si>
    <t>47.1.3- Transferências às instituições comunitárias, confessionais ou filantrópicas sem fins lucrativos</t>
  </si>
  <si>
    <t>47.1.4- Outras Despesas Correntes</t>
  </si>
  <si>
    <t>47.2- Despesas de Capital</t>
  </si>
  <si>
    <t>47.2.1- Transferências às instituições comunitárias, confessionais ou filantrópicas sem fins lucrativos</t>
  </si>
  <si>
    <t>47.2.2- Outras Despesas de Capital</t>
  </si>
  <si>
    <t>CONTROLE DA DISPONIBILIDADE FINANCEIRA E CONCILIAÇÃO BANCÁRIA</t>
  </si>
  <si>
    <t>(ae)</t>
  </si>
  <si>
    <t>(af)</t>
  </si>
  <si>
    <t>49 - (+) INGRESSOS DE RECURSOS ATÉ O BIMESTRE (orçamentário)</t>
  </si>
  <si>
    <t>50- (-) PAGAMENTOS EFETUADOS ATÉ O BIMESTRE (orçamentário e restos a pagar)</t>
  </si>
  <si>
    <t>51- (=) DISPONIBILIDADE FINANCEIRA ATÉ O BIMESTRE</t>
  </si>
  <si>
    <t>52- (+) AJUSTES POSITIVOS ( retenções e outros valores extraorçamentários)</t>
  </si>
  <si>
    <t>53- (-) AJUSTES NEGATIVOS (outros valores extraorçamentários)</t>
  </si>
  <si>
    <t>54- (=) SALDO FINANCEIRO CONCILIADO (Saldo Bancário)</t>
  </si>
  <si>
    <t>1) Se resultado líquido da transferência (7) &gt; 0 = acréscimo resultante das transferências do fundeb, se resultado líquido da transferência (7) &lt; 0 = decréscimo resultante das transferências do fundeb</t>
  </si>
  <si>
    <t>2) Limites mínimos anuais a serem cumpridos no encerramento do exercício.</t>
  </si>
  <si>
    <t>3) Art. 25, § 3º, Lei 14.113/2020: “Até 10% (dez por cento) dos recursos recebidos à conta dos Fundos, inclusive relativos à complementação da União, nos termos do § 2º do art. 16 desta Lei, poderão ser utilizados no primeiro quadrimestre do exercício imediatamente subsequente, mediante abertura de crédito adicional.”</t>
  </si>
  <si>
    <t xml:space="preserve">5) Nos cinco primeiros bimestres do exercício o acompanhamento será feito com base na despesa liquidada. No último bimestre do exercício, o valor deverá corresponder ao total da despesa empenhada. </t>
  </si>
  <si>
    <t>6) As linhas representam áreas de atuação e não correspondem exatamente às subfunções da Função Educação. As despesas classificadas nas demais subfunções típicas e nas subfunções atípicas deverão ser rateadas para essas áreas de atuação.</t>
  </si>
  <si>
    <t>7) Valor inscrito em RPNP sem disponibilidade de caixa, que não deve ser considerado na apuração dos indicadores e limites</t>
  </si>
  <si>
    <t>8) Controle da execução de restos a pagar considerados no cumprimento do limite mínimo dos exercícios anteriores.</t>
  </si>
  <si>
    <t>Mínimo Anual de 70% do FUNDEB na Remuneração dos Profissionais da Educação Básica</t>
  </si>
  <si>
    <t>Percentual de 50% da Complementação da União ao FUNDEB (VAAT) na Educação Infantil</t>
  </si>
  <si>
    <t>Mínimo de 15% da Complementação da União ao FUNDEB (VAAT) em Despesas de Capital</t>
  </si>
  <si>
    <t>IMPOSTOS</t>
  </si>
  <si>
    <t>TAXAS</t>
  </si>
  <si>
    <t>CONTRIBUIÇÃO DE MELHORIA</t>
  </si>
  <si>
    <t>MULTAS ADMINISTRATIVAS, CONTRATUAIS E JUDICIAIS</t>
  </si>
  <si>
    <t>2.1.2 - Parcela referênte à CF. art. 159, I, alínea d e e</t>
  </si>
  <si>
    <t>Superávit Orçamentário (Liquidado)</t>
  </si>
  <si>
    <t>TABELA DOS RESTOS A PAGAR POR ÓRGÃO</t>
  </si>
  <si>
    <t>Por Órgão</t>
  </si>
  <si>
    <t>JANEIRO A JUNHO 2021 - BIMESTRE MAIO - JUNHO</t>
  </si>
  <si>
    <t>1) O Superávit  do  RPPS está incluído  na linha  SUPERÁVIT (XIII), conforme Portaria n° 375 - STN, de 08 de julho de 2020. Segue discriminação abaixo:</t>
  </si>
  <si>
    <t>Prefeito: RAFAEL VALDOMIRO GRECA DE MACEDO</t>
  </si>
  <si>
    <t>Sec. Mun. de Finanças: VITOR ACIR PUPPI STANISLAWCZUK</t>
  </si>
  <si>
    <t>Contador: CLAUDINEI NOGUEIRA - CRC Nº 042.556/O-2</t>
  </si>
  <si>
    <t>Controle Interno: IARA MARIA STURMER GAUER</t>
  </si>
  <si>
    <t>JAN a JUN  / 2021</t>
  </si>
  <si>
    <t>JULHO/2020 À JUNHO/2021</t>
  </si>
  <si>
    <t>JUL/20</t>
  </si>
  <si>
    <t>AGO/20</t>
  </si>
  <si>
    <t>SET/20</t>
  </si>
  <si>
    <t>OUT/20</t>
  </si>
  <si>
    <t>NOV/20</t>
  </si>
  <si>
    <t>DEZ/20</t>
  </si>
  <si>
    <t>JAN/21</t>
  </si>
  <si>
    <t>FEV/21</t>
  </si>
  <si>
    <t>MAR/21</t>
  </si>
  <si>
    <t>ABR/21</t>
  </si>
  <si>
    <t>MAI/21</t>
  </si>
  <si>
    <t>JUN/21</t>
  </si>
  <si>
    <t>NOTA: 1) Até Abril de 2011 foram excluídos do cálculo da Receita Corrente Líquida as Receitas de Transferências Voluntárias, de recursos de transferência do Sistema Único de Saúde, dos Royalties de Compensações Financeiras, de Convênios e do Salário Educação/FNDE, conforme Acórdão n° 1.509 - TCE-PR, de 05 de outubro de 2006 e Acórdão nº 870 - TCE-PR, de 12 de julho de 2007.</t>
  </si>
  <si>
    <t>NOTA: 1) A partir de Maio de 2011 até Agosto de 2011 foram excluídos do cálculo da Receita Corrente Líquida somente as Receitas de Transferências de Convênios, conforme Instrução Normativa n° 56 - TCE-PR, de 02 de junho de 2011.</t>
  </si>
  <si>
    <t>1) Não estão consideradas, para fins de apuração da Receita Corrente Líquida, as receitas intra-orçamentárias, conforme parágrafo 3º do artigo 2º da Lei Complementar nº 101, de 4 de maio de 2000 e Portaria n° 375 - STN, de 08 de julho de 2020.</t>
  </si>
  <si>
    <t>2) Para fins da Receita Corrente Líquida Ajustada para o cálculo dos limites da despesa com pessoal estão incluidos os valores pertencentes ao Fundo de Urbanização de Curitiba - FUC e que sejam destinados ao pagamento dos contratos de concessão do serviço público de transporte, conforme §3º do Art. 14 da Lei Complementar Municipal n° 101/17 - LRFM.</t>
  </si>
  <si>
    <t>Até o Bimestre / 2021</t>
  </si>
  <si>
    <t>Em 31 Dez 2020</t>
  </si>
  <si>
    <t>Em 30 Jun  2021</t>
  </si>
  <si>
    <t>META FIXADA NO ANEXO DE METAS FISCAIS DA LDO P/ O EXERCÍCIO DE 2021</t>
  </si>
  <si>
    <t>Em 31 de Dezembro de 2020</t>
  </si>
  <si>
    <t>48 - SALDO FINANCEIRO EM 31 DE DEZEMBRO DE 2020</t>
  </si>
  <si>
    <t>2019 A 2094</t>
  </si>
  <si>
    <t>FONTE: ACTUARIAL - Assessoria e Consultoria Atuarial Ltda / IPMC – Curitiba – PR – Base de Dados.</t>
  </si>
  <si>
    <t>Atuário Responsável: Luiz Cláudio Kogut – MIBA 1.308</t>
  </si>
  <si>
    <t xml:space="preserve"> 1) Projeção atuarial elaborada com base de dados de 31/12/2019 e oficialmente enviada para o Ministério da Previdência Social – MPS.</t>
  </si>
  <si>
    <t xml:space="preserve">           2)  Este demonstrativo utiliza as seguintes hipóteses:</t>
  </si>
  <si>
    <t>46,2 anos</t>
  </si>
  <si>
    <t>65,9 anos</t>
  </si>
  <si>
    <t>1,00% ao ano</t>
  </si>
  <si>
    <t>Não considerada</t>
  </si>
  <si>
    <t>5,85% ao ano</t>
  </si>
  <si>
    <t>IBGE 2017 separada por sexos</t>
  </si>
  <si>
    <t>Álvaro Vindas</t>
  </si>
  <si>
    <t>Diferença de limite não cumprido em 2021 (saldo final = XIXd)</t>
  </si>
  <si>
    <t>Diferença de limite não cumprido em 2020 (saldo inicial igual ao saldo final do demonstrativo do exercício anterior)</t>
  </si>
  <si>
    <t>Diferença de limite não cumprido em Exercícios Anteriores (saldo inicial igual ao saldo final do demonstrativo do exercício anterior)</t>
  </si>
  <si>
    <t>Empenhos de 2021 (regra nova)</t>
  </si>
  <si>
    <t>Empenhos de 2020 (regra nova)</t>
  </si>
  <si>
    <t>Empenhos de 2019</t>
  </si>
  <si>
    <t>Empenhos de 2018</t>
  </si>
  <si>
    <t>Empenhos de 2017 e anteriores</t>
  </si>
  <si>
    <t>Para acompanhamento bimestral o percentual executado pela despesa empenhada corresponde ao valor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</si>
</sst>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R$&quot;* #,##0.00_-;\-&quot;R$&quot;* #,##0.00_-;_-&quot;R$&quot;* &quot;-&quot;??_-;_-@_-"/>
    <numFmt numFmtId="43" formatCode="_-* #,##0.00_-;\-* #,##0.00_-;_-* &quot;-&quot;??_-;_-@_-"/>
    <numFmt numFmtId="164" formatCode="_(* #,##0.00_);_(* \(#,##0.00\);_(* &quot;-&quot;??_);_(@_)"/>
    <numFmt numFmtId="165" formatCode="&quot;R$ &quot;#,##0.00_);[Red]\(&quot;R$ &quot;#,##0.00\)"/>
    <numFmt numFmtId="166" formatCode="_(* #,##0.00_);_(* \(#,##0.00\);_(* &quot;-&quot;_);_(@_)"/>
    <numFmt numFmtId="167" formatCode="_(* #,##0_);_(* \(#,##0\);_(* &quot;-&quot;_);_(@_)"/>
    <numFmt numFmtId="168" formatCode="00"/>
    <numFmt numFmtId="169" formatCode="00000"/>
    <numFmt numFmtId="170" formatCode="#,##0.00_ ;\-#,##0.00\ "/>
    <numFmt numFmtId="171" formatCode="0.0000000000"/>
    <numFmt numFmtId="172" formatCode="#,##0.00_ ;[Red]\-#,##0.00\ "/>
  </numFmts>
  <fonts count="45">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8"/>
      <color rgb="FFFF0000"/>
      <name val="Arial"/>
      <family val="2"/>
    </font>
    <font>
      <sz val="8"/>
      <color theme="1"/>
      <name val="Arial"/>
      <family val="2"/>
    </font>
    <font>
      <i/>
      <sz val="8"/>
      <name val="Arial"/>
      <family val="2"/>
    </font>
    <font>
      <b/>
      <i/>
      <sz val="8"/>
      <name val="Arial"/>
      <family val="2"/>
    </font>
    <font>
      <b/>
      <sz val="7"/>
      <name val="Arial"/>
      <family val="2"/>
    </font>
    <font>
      <b/>
      <sz val="10"/>
      <color indexed="10"/>
      <name val="Arial"/>
      <family val="2"/>
    </font>
    <font>
      <b/>
      <sz val="10"/>
      <name val="Arial"/>
      <family val="2"/>
    </font>
    <font>
      <b/>
      <sz val="8"/>
      <color theme="1"/>
      <name val="Arial"/>
      <family val="2"/>
    </font>
    <font>
      <b/>
      <vertAlign val="superscript"/>
      <sz val="8"/>
      <name val="Arial"/>
      <family val="2"/>
    </font>
    <font>
      <sz val="7.5"/>
      <name val="Arial"/>
      <family val="2"/>
    </font>
    <font>
      <b/>
      <sz val="7.5"/>
      <name val="Arial"/>
      <family val="2"/>
    </font>
    <font>
      <vertAlign val="superscript"/>
      <sz val="8"/>
      <name val="Arial"/>
      <family val="2"/>
    </font>
    <font>
      <b/>
      <vertAlign val="superscript"/>
      <sz val="7"/>
      <name val="Arial"/>
      <family val="2"/>
    </font>
    <font>
      <b/>
      <sz val="6"/>
      <name val="Arial"/>
      <family val="2"/>
    </font>
    <font>
      <b/>
      <sz val="9"/>
      <color theme="1"/>
      <name val="Arial"/>
      <family val="2"/>
    </font>
    <font>
      <sz val="8"/>
      <color rgb="FFFF0000"/>
      <name val="Arial"/>
      <family val="2"/>
    </font>
    <font>
      <b/>
      <vertAlign val="superscript"/>
      <sz val="6"/>
      <name val="Arial"/>
      <family val="2"/>
    </font>
    <font>
      <sz val="7"/>
      <color indexed="8"/>
      <name val="Arial"/>
      <family val="2"/>
    </font>
    <font>
      <sz val="7"/>
      <name val="Arial"/>
      <family val="2"/>
    </font>
    <font>
      <b/>
      <sz val="8"/>
      <color indexed="10"/>
      <name val="Arial"/>
      <family val="2"/>
    </font>
    <font>
      <b/>
      <sz val="8"/>
      <color theme="0" tint="-0.14999847407452621"/>
      <name val="Arial"/>
      <family val="2"/>
    </font>
    <font>
      <b/>
      <sz val="2"/>
      <color indexed="10"/>
      <name val="Arial"/>
      <family val="2"/>
    </font>
    <font>
      <sz val="9"/>
      <color theme="1"/>
      <name val="Arial"/>
      <family val="2"/>
    </font>
    <font>
      <b/>
      <sz val="9"/>
      <color theme="1"/>
      <name val="LucidaSansRegular"/>
    </font>
    <font>
      <sz val="9"/>
      <color theme="1"/>
      <name val="LucidaSansRegular"/>
    </font>
    <font>
      <vertAlign val="superscript"/>
      <sz val="9"/>
      <color theme="1"/>
      <name val="LucidaSansRegular"/>
    </font>
    <font>
      <sz val="10"/>
      <color indexed="10"/>
      <name val="Arial"/>
      <family val="2"/>
    </font>
    <font>
      <b/>
      <sz val="7"/>
      <color indexed="8"/>
      <name val="Arial"/>
      <family val="2"/>
    </font>
    <font>
      <vertAlign val="superscript"/>
      <sz val="10"/>
      <name val="Arial"/>
      <family val="2"/>
    </font>
    <font>
      <sz val="8"/>
      <color indexed="8"/>
      <name val="Arial"/>
      <family val="2"/>
    </font>
    <font>
      <b/>
      <sz val="8"/>
      <color indexed="8"/>
      <name val="Arial"/>
      <family val="2"/>
    </font>
    <font>
      <sz val="6"/>
      <name val="Arial"/>
      <family val="2"/>
    </font>
    <font>
      <sz val="10"/>
      <color rgb="FFFF0000"/>
      <name val="Arial"/>
      <family val="2"/>
    </font>
    <font>
      <sz val="9"/>
      <name val="Arial"/>
      <family val="2"/>
    </font>
    <font>
      <b/>
      <sz val="9"/>
      <name val="Arial"/>
      <family val="2"/>
    </font>
    <font>
      <b/>
      <sz val="4"/>
      <name val="Arial"/>
      <family val="2"/>
    </font>
    <font>
      <sz val="5"/>
      <name val="Arial"/>
      <family val="2"/>
    </font>
    <font>
      <b/>
      <sz val="5"/>
      <name val="Arial"/>
      <family val="2"/>
    </font>
    <font>
      <b/>
      <sz val="8"/>
      <color theme="1"/>
      <name val="LucidaSansRegular"/>
    </font>
    <font>
      <sz val="4"/>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6795556505021"/>
        <bgColor indexed="64"/>
      </patternFill>
    </fill>
    <fill>
      <patternFill patternType="gray125">
        <bgColor indexed="9"/>
      </patternFill>
    </fill>
  </fills>
  <borders count="89">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auto="1"/>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hair">
        <color auto="1"/>
      </right>
      <top/>
      <bottom style="thin">
        <color indexed="9"/>
      </bottom>
      <diagonal/>
    </border>
    <border>
      <left style="thin">
        <color indexed="9"/>
      </left>
      <right style="hair">
        <color auto="1"/>
      </right>
      <top style="thin">
        <color indexed="9"/>
      </top>
      <bottom style="thin">
        <color indexed="9"/>
      </bottom>
      <diagonal/>
    </border>
    <border>
      <left style="hair">
        <color auto="1"/>
      </left>
      <right/>
      <top style="thin">
        <color indexed="9"/>
      </top>
      <bottom style="thin">
        <color indexed="9"/>
      </bottom>
      <diagonal/>
    </border>
    <border>
      <left/>
      <right style="hair">
        <color auto="1"/>
      </right>
      <top style="thin">
        <color indexed="9"/>
      </top>
      <bottom style="thin">
        <color indexed="9"/>
      </bottom>
      <diagonal/>
    </border>
    <border>
      <left style="hair">
        <color auto="1"/>
      </left>
      <right/>
      <top style="thin">
        <color indexed="9"/>
      </top>
      <bottom/>
      <diagonal/>
    </border>
    <border>
      <left/>
      <right style="hair">
        <color auto="1"/>
      </right>
      <top style="thin">
        <color indexed="9"/>
      </top>
      <bottom/>
      <diagonal/>
    </border>
    <border>
      <left style="thin">
        <color indexed="9"/>
      </left>
      <right style="hair">
        <color auto="1"/>
      </right>
      <top style="hair">
        <color auto="1"/>
      </top>
      <bottom style="hair">
        <color auto="1"/>
      </bottom>
      <diagonal/>
    </border>
    <border>
      <left/>
      <right style="thin">
        <color indexed="9"/>
      </right>
      <top style="hair">
        <color auto="1"/>
      </top>
      <bottom style="hair">
        <color auto="1"/>
      </bottom>
      <diagonal/>
    </border>
    <border>
      <left style="hair">
        <color auto="1"/>
      </left>
      <right style="thin">
        <color indexed="9"/>
      </right>
      <top style="hair">
        <color auto="1"/>
      </top>
      <bottom style="hair">
        <color auto="1"/>
      </bottom>
      <diagonal/>
    </border>
    <border>
      <left style="thin">
        <color indexed="9"/>
      </left>
      <right style="hair">
        <color auto="1"/>
      </right>
      <top style="hair">
        <color auto="1"/>
      </top>
      <bottom/>
      <diagonal/>
    </border>
    <border>
      <left style="thin">
        <color indexed="9"/>
      </left>
      <right/>
      <top style="hair">
        <color auto="1"/>
      </top>
      <bottom style="hair">
        <color auto="1"/>
      </bottom>
      <diagonal/>
    </border>
    <border>
      <left style="thin">
        <color indexed="9"/>
      </left>
      <right style="thin">
        <color indexed="9"/>
      </right>
      <top/>
      <bottom/>
      <diagonal/>
    </border>
    <border>
      <left/>
      <right style="thin">
        <color indexed="9"/>
      </right>
      <top/>
      <bottom/>
      <diagonal/>
    </border>
    <border>
      <left/>
      <right style="hair">
        <color auto="1"/>
      </right>
      <top/>
      <bottom style="thin">
        <color indexed="9"/>
      </bottom>
      <diagonal/>
    </border>
    <border>
      <left style="hair">
        <color auto="1"/>
      </left>
      <right style="hair">
        <color auto="1"/>
      </right>
      <top style="thin">
        <color indexed="9"/>
      </top>
      <bottom style="thin">
        <color indexed="9"/>
      </bottom>
      <diagonal/>
    </border>
    <border>
      <left style="thin">
        <color indexed="9"/>
      </left>
      <right/>
      <top/>
      <bottom/>
      <diagonal/>
    </border>
    <border>
      <left style="thin">
        <color indexed="9"/>
      </left>
      <right/>
      <top/>
      <bottom style="hair">
        <color theme="1"/>
      </bottom>
      <diagonal/>
    </border>
    <border>
      <left/>
      <right/>
      <top/>
      <bottom style="hair">
        <color theme="1"/>
      </bottom>
      <diagonal/>
    </border>
    <border>
      <left style="thin">
        <color indexed="9"/>
      </left>
      <right style="hair">
        <color auto="1"/>
      </right>
      <top/>
      <bottom/>
      <diagonal/>
    </border>
    <border>
      <left style="hair">
        <color auto="1"/>
      </left>
      <right style="hair">
        <color auto="1"/>
      </right>
      <top/>
      <bottom style="thin">
        <color indexed="9"/>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style="hair">
        <color indexed="8"/>
      </top>
      <bottom/>
      <diagonal/>
    </border>
    <border>
      <left style="hair">
        <color indexed="8"/>
      </left>
      <right/>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64"/>
      </bottom>
      <diagonal/>
    </border>
    <border>
      <left/>
      <right style="hair">
        <color auto="1"/>
      </right>
      <top/>
      <bottom style="hair">
        <color auto="1"/>
      </bottom>
      <diagonal/>
    </border>
    <border>
      <left style="hair">
        <color indexed="64"/>
      </left>
      <right/>
      <top/>
      <bottom/>
      <diagonal/>
    </border>
    <border>
      <left style="hair">
        <color indexed="64"/>
      </left>
      <right/>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hair">
        <color auto="1"/>
      </left>
      <right style="hair">
        <color auto="1"/>
      </right>
      <top style="hair">
        <color auto="1"/>
      </top>
      <bottom style="hair">
        <color auto="1"/>
      </bottom>
      <diagonal/>
    </border>
    <border>
      <left style="thin">
        <color indexed="9"/>
      </left>
      <right style="thin">
        <color indexed="9"/>
      </right>
      <top/>
      <bottom style="hair">
        <color auto="1"/>
      </bottom>
      <diagonal/>
    </border>
    <border>
      <left style="thin">
        <color indexed="9"/>
      </left>
      <right/>
      <top/>
      <bottom style="hair">
        <color auto="1"/>
      </bottom>
      <diagonal/>
    </border>
    <border>
      <left style="thin">
        <color indexed="9"/>
      </left>
      <right style="hair">
        <color auto="1"/>
      </right>
      <top/>
      <bottom style="hair">
        <color auto="1"/>
      </bottom>
      <diagonal/>
    </border>
    <border>
      <left/>
      <right style="thin">
        <color indexed="9"/>
      </right>
      <top/>
      <bottom style="hair">
        <color auto="1"/>
      </bottom>
      <diagonal/>
    </border>
    <border>
      <left style="thin">
        <color indexed="9"/>
      </left>
      <right/>
      <top/>
      <bottom style="thin">
        <color indexed="9"/>
      </bottom>
      <diagonal/>
    </border>
    <border>
      <left style="hair">
        <color auto="1"/>
      </left>
      <right/>
      <top/>
      <bottom style="thin">
        <color indexed="9"/>
      </bottom>
      <diagonal/>
    </border>
    <border>
      <left/>
      <right/>
      <top/>
      <bottom style="thin">
        <color indexed="9"/>
      </bottom>
      <diagonal/>
    </border>
    <border>
      <left style="thin">
        <color indexed="9"/>
      </left>
      <right style="thin">
        <color indexed="9"/>
      </right>
      <top style="hair">
        <color indexed="64"/>
      </top>
      <bottom style="thin">
        <color indexed="9"/>
      </bottom>
      <diagonal/>
    </border>
    <border>
      <left style="thin">
        <color indexed="9"/>
      </left>
      <right style="hair">
        <color auto="1"/>
      </right>
      <top style="hair">
        <color indexed="64"/>
      </top>
      <bottom style="thin">
        <color indexed="9"/>
      </bottom>
      <diagonal/>
    </border>
    <border>
      <left style="hair">
        <color auto="1"/>
      </left>
      <right/>
      <top style="hair">
        <color indexed="64"/>
      </top>
      <bottom style="thin">
        <color indexed="9"/>
      </bottom>
      <diagonal/>
    </border>
    <border>
      <left/>
      <right style="hair">
        <color indexed="64"/>
      </right>
      <top style="hair">
        <color indexed="64"/>
      </top>
      <bottom style="thin">
        <color indexed="9"/>
      </bottom>
      <diagonal/>
    </border>
    <border>
      <left/>
      <right/>
      <top style="hair">
        <color indexed="64"/>
      </top>
      <bottom style="thin">
        <color indexed="9"/>
      </bottom>
      <diagonal/>
    </border>
    <border>
      <left style="thin">
        <color indexed="9"/>
      </left>
      <right/>
      <top style="thin">
        <color indexed="9"/>
      </top>
      <bottom style="hair">
        <color auto="1"/>
      </bottom>
      <diagonal/>
    </border>
    <border>
      <left/>
      <right style="hair">
        <color indexed="64"/>
      </right>
      <top style="thin">
        <color indexed="9"/>
      </top>
      <bottom style="hair">
        <color auto="1"/>
      </bottom>
      <diagonal/>
    </border>
    <border>
      <left style="hair">
        <color indexed="64"/>
      </left>
      <right/>
      <top style="thin">
        <color indexed="9"/>
      </top>
      <bottom style="hair">
        <color auto="1"/>
      </bottom>
      <diagonal/>
    </border>
    <border>
      <left/>
      <right/>
      <top style="thin">
        <color indexed="9"/>
      </top>
      <bottom style="hair">
        <color auto="1"/>
      </bottom>
      <diagonal/>
    </border>
    <border>
      <left style="hair">
        <color auto="1"/>
      </left>
      <right style="hair">
        <color auto="1"/>
      </right>
      <top style="thin">
        <color indexed="9"/>
      </top>
      <bottom style="hair">
        <color auto="1"/>
      </bottom>
      <diagonal/>
    </border>
    <border>
      <left/>
      <right/>
      <top/>
      <bottom style="hair">
        <color indexed="64"/>
      </bottom>
      <diagonal/>
    </border>
    <border>
      <left/>
      <right style="hair">
        <color auto="1"/>
      </right>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style="hair">
        <color indexed="8"/>
      </left>
      <right style="hair">
        <color indexed="8"/>
      </right>
      <top style="hair">
        <color indexed="8"/>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280">
    <xf numFmtId="0" fontId="0" fillId="0" borderId="0" xfId="0"/>
    <xf numFmtId="0" fontId="2" fillId="2" borderId="0" xfId="0" applyFont="1" applyFill="1" applyAlignment="1">
      <alignment horizontal="center"/>
    </xf>
    <xf numFmtId="0" fontId="2" fillId="2" borderId="0" xfId="0" applyFont="1" applyFill="1"/>
    <xf numFmtId="43" fontId="2" fillId="2" borderId="0" xfId="1" applyFont="1" applyFill="1"/>
    <xf numFmtId="3" fontId="3" fillId="2" borderId="0" xfId="0" quotePrefix="1" applyNumberFormat="1" applyFont="1" applyFill="1" applyAlignment="1">
      <alignment horizontal="center" vertical="center" wrapText="1"/>
    </xf>
    <xf numFmtId="165" fontId="2" fillId="2" borderId="0" xfId="0" applyNumberFormat="1" applyFont="1" applyFill="1" applyAlignment="1">
      <alignment horizontal="right"/>
    </xf>
    <xf numFmtId="17" fontId="3" fillId="4" borderId="4" xfId="0" applyNumberFormat="1" applyFont="1" applyFill="1" applyBorder="1" applyAlignment="1">
      <alignment horizontal="center" vertical="center" wrapText="1"/>
    </xf>
    <xf numFmtId="17" fontId="3" fillId="4" borderId="12" xfId="0" applyNumberFormat="1" applyFont="1" applyFill="1" applyBorder="1" applyAlignment="1">
      <alignment horizontal="center" vertical="center" wrapText="1"/>
    </xf>
    <xf numFmtId="17" fontId="3" fillId="4" borderId="9"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2" xfId="0" applyFont="1" applyFill="1" applyBorder="1"/>
    <xf numFmtId="0" fontId="3" fillId="2" borderId="3" xfId="0" applyFont="1" applyFill="1" applyBorder="1"/>
    <xf numFmtId="164" fontId="3" fillId="2" borderId="4" xfId="1" applyNumberFormat="1" applyFont="1" applyFill="1" applyBorder="1"/>
    <xf numFmtId="4" fontId="2" fillId="2" borderId="4" xfId="0" applyNumberFormat="1" applyFont="1" applyFill="1" applyBorder="1"/>
    <xf numFmtId="164" fontId="3" fillId="2" borderId="1" xfId="1" applyNumberFormat="1" applyFont="1" applyFill="1" applyBorder="1"/>
    <xf numFmtId="0" fontId="3" fillId="2" borderId="7" xfId="0" applyFont="1" applyFill="1" applyBorder="1"/>
    <xf numFmtId="164" fontId="3" fillId="2" borderId="8" xfId="1" applyNumberFormat="1" applyFont="1" applyFill="1" applyBorder="1"/>
    <xf numFmtId="4" fontId="2" fillId="2" borderId="8" xfId="0" applyNumberFormat="1" applyFont="1" applyFill="1" applyBorder="1"/>
    <xf numFmtId="164" fontId="3" fillId="2" borderId="6" xfId="1" applyNumberFormat="1" applyFont="1" applyFill="1" applyBorder="1"/>
    <xf numFmtId="0" fontId="3" fillId="2" borderId="7" xfId="0" applyFont="1" applyFill="1" applyBorder="1" applyAlignment="1">
      <alignment horizontal="left" indent="1"/>
    </xf>
    <xf numFmtId="0" fontId="2" fillId="2" borderId="7" xfId="0" applyFont="1" applyFill="1" applyBorder="1" applyAlignment="1">
      <alignment horizontal="left" indent="3"/>
    </xf>
    <xf numFmtId="164" fontId="2" fillId="2" borderId="8" xfId="1" applyNumberFormat="1" applyFont="1" applyFill="1" applyBorder="1"/>
    <xf numFmtId="164" fontId="2" fillId="2" borderId="6" xfId="1" applyNumberFormat="1" applyFont="1" applyFill="1" applyBorder="1"/>
    <xf numFmtId="164" fontId="7" fillId="2" borderId="8" xfId="1" applyNumberFormat="1" applyFont="1" applyFill="1" applyBorder="1"/>
    <xf numFmtId="4" fontId="7" fillId="2" borderId="8" xfId="0" applyNumberFormat="1" applyFont="1" applyFill="1" applyBorder="1"/>
    <xf numFmtId="164" fontId="7" fillId="2" borderId="6" xfId="1" applyNumberFormat="1" applyFont="1" applyFill="1" applyBorder="1"/>
    <xf numFmtId="164" fontId="2" fillId="2" borderId="0" xfId="0" applyNumberFormat="1" applyFont="1" applyFill="1"/>
    <xf numFmtId="0" fontId="3" fillId="2" borderId="7" xfId="0" applyFont="1" applyFill="1" applyBorder="1" applyAlignment="1">
      <alignment horizontal="left"/>
    </xf>
    <xf numFmtId="0" fontId="2" fillId="2" borderId="7" xfId="0" applyFont="1" applyFill="1" applyBorder="1" applyAlignment="1">
      <alignment horizontal="left" indent="2"/>
    </xf>
    <xf numFmtId="0" fontId="3" fillId="2" borderId="0" xfId="0" applyFont="1" applyFill="1"/>
    <xf numFmtId="4" fontId="3" fillId="2" borderId="8" xfId="0" applyNumberFormat="1" applyFont="1" applyFill="1" applyBorder="1"/>
    <xf numFmtId="164" fontId="7" fillId="0" borderId="8" xfId="1" applyNumberFormat="1" applyFont="1" applyFill="1" applyBorder="1"/>
    <xf numFmtId="164" fontId="8" fillId="2" borderId="8" xfId="1" applyNumberFormat="1" applyFont="1" applyFill="1" applyBorder="1"/>
    <xf numFmtId="4" fontId="8" fillId="2" borderId="8" xfId="0" applyNumberFormat="1" applyFont="1" applyFill="1" applyBorder="1"/>
    <xf numFmtId="0" fontId="3" fillId="2" borderId="0" xfId="0" applyFont="1" applyFill="1" applyAlignment="1">
      <alignment horizontal="left"/>
    </xf>
    <xf numFmtId="0" fontId="2" fillId="2" borderId="0" xfId="0" applyFont="1" applyFill="1" applyAlignment="1">
      <alignment horizontal="left"/>
    </xf>
    <xf numFmtId="0" fontId="2" fillId="2" borderId="7" xfId="0" applyFont="1" applyFill="1" applyBorder="1" applyAlignment="1">
      <alignment horizontal="left"/>
    </xf>
    <xf numFmtId="0" fontId="3" fillId="2" borderId="13" xfId="0" applyFont="1" applyFill="1" applyBorder="1"/>
    <xf numFmtId="0" fontId="3" fillId="2" borderId="14" xfId="0" applyFont="1" applyFill="1" applyBorder="1"/>
    <xf numFmtId="164" fontId="3" fillId="2" borderId="5" xfId="1" applyNumberFormat="1" applyFont="1" applyFill="1" applyBorder="1"/>
    <xf numFmtId="4" fontId="2" fillId="2" borderId="5" xfId="0" applyNumberFormat="1" applyFont="1" applyFill="1" applyBorder="1"/>
    <xf numFmtId="164" fontId="3" fillId="2" borderId="15" xfId="1" applyNumberFormat="1" applyFont="1" applyFill="1" applyBorder="1"/>
    <xf numFmtId="0" fontId="3" fillId="2" borderId="13" xfId="0" applyFont="1" applyFill="1" applyBorder="1" applyAlignment="1">
      <alignment horizontal="left"/>
    </xf>
    <xf numFmtId="0" fontId="3" fillId="2" borderId="14" xfId="0" applyFont="1" applyFill="1" applyBorder="1" applyAlignment="1">
      <alignment horizontal="left"/>
    </xf>
    <xf numFmtId="0" fontId="3" fillId="4" borderId="13" xfId="0" applyFont="1" applyFill="1" applyBorder="1" applyAlignment="1">
      <alignment horizontal="left"/>
    </xf>
    <xf numFmtId="0" fontId="3" fillId="4" borderId="14" xfId="0" applyFont="1" applyFill="1" applyBorder="1" applyAlignment="1">
      <alignment horizontal="left"/>
    </xf>
    <xf numFmtId="164" fontId="3" fillId="4" borderId="5" xfId="1" applyNumberFormat="1" applyFont="1" applyFill="1" applyBorder="1"/>
    <xf numFmtId="4" fontId="2" fillId="4" borderId="5" xfId="0" applyNumberFormat="1" applyFont="1" applyFill="1" applyBorder="1"/>
    <xf numFmtId="4" fontId="2" fillId="4" borderId="8" xfId="0" applyNumberFormat="1" applyFont="1" applyFill="1" applyBorder="1"/>
    <xf numFmtId="164" fontId="3" fillId="4" borderId="15" xfId="1" applyNumberFormat="1" applyFont="1" applyFill="1" applyBorder="1"/>
    <xf numFmtId="0" fontId="9" fillId="2" borderId="3" xfId="0" applyFont="1" applyFill="1" applyBorder="1" applyAlignment="1">
      <alignment vertical="center"/>
    </xf>
    <xf numFmtId="0" fontId="2" fillId="2" borderId="7" xfId="0" applyFont="1" applyFill="1" applyBorder="1" applyAlignment="1">
      <alignment vertical="center"/>
    </xf>
    <xf numFmtId="0" fontId="2" fillId="2" borderId="11" xfId="0" applyFont="1" applyFill="1" applyBorder="1" applyAlignment="1">
      <alignment vertical="center"/>
    </xf>
    <xf numFmtId="164" fontId="2" fillId="2" borderId="12" xfId="1" applyNumberFormat="1" applyFont="1" applyFill="1" applyBorder="1"/>
    <xf numFmtId="164" fontId="2" fillId="2" borderId="9" xfId="1" applyNumberFormat="1" applyFont="1" applyFill="1" applyBorder="1"/>
    <xf numFmtId="0" fontId="2" fillId="2" borderId="0" xfId="0" applyFont="1" applyFill="1" applyAlignment="1">
      <alignment vertical="center"/>
    </xf>
    <xf numFmtId="37" fontId="3" fillId="2" borderId="0" xfId="1" applyNumberFormat="1" applyFont="1" applyFill="1" applyBorder="1"/>
    <xf numFmtId="4" fontId="3" fillId="2" borderId="0" xfId="0" applyNumberFormat="1" applyFont="1" applyFill="1"/>
    <xf numFmtId="4" fontId="2" fillId="2" borderId="0" xfId="0" applyNumberFormat="1" applyFont="1" applyFill="1"/>
    <xf numFmtId="164" fontId="3" fillId="2" borderId="0" xfId="0" applyNumberFormat="1" applyFont="1" applyFill="1"/>
    <xf numFmtId="166" fontId="2" fillId="2" borderId="0" xfId="0" applyNumberFormat="1" applyFont="1" applyFill="1"/>
    <xf numFmtId="0" fontId="2" fillId="2" borderId="0" xfId="0" applyFont="1" applyFill="1" applyAlignment="1">
      <alignment horizontal="right"/>
    </xf>
    <xf numFmtId="3" fontId="2" fillId="2" borderId="0" xfId="0" applyNumberFormat="1" applyFont="1" applyFill="1"/>
    <xf numFmtId="4" fontId="3" fillId="2" borderId="5" xfId="0" applyNumberFormat="1" applyFont="1" applyFill="1" applyBorder="1"/>
    <xf numFmtId="0" fontId="3" fillId="3" borderId="7" xfId="0" applyFont="1" applyFill="1" applyBorder="1"/>
    <xf numFmtId="0" fontId="2" fillId="2" borderId="7" xfId="0" applyFont="1" applyFill="1" applyBorder="1"/>
    <xf numFmtId="0" fontId="2" fillId="2" borderId="7" xfId="0" applyFont="1" applyFill="1" applyBorder="1" applyAlignment="1">
      <alignment horizontal="left" indent="1"/>
    </xf>
    <xf numFmtId="0" fontId="3" fillId="2" borderId="7" xfId="0" applyFont="1" applyFill="1" applyBorder="1" applyAlignment="1">
      <alignment horizontal="center" vertical="center"/>
    </xf>
    <xf numFmtId="17" fontId="3" fillId="2" borderId="8" xfId="0" applyNumberFormat="1"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66"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6" fontId="3" fillId="2" borderId="8" xfId="0" applyNumberFormat="1" applyFont="1" applyFill="1" applyBorder="1"/>
    <xf numFmtId="166" fontId="3" fillId="2" borderId="6" xfId="0" applyNumberFormat="1" applyFont="1" applyFill="1" applyBorder="1"/>
    <xf numFmtId="43" fontId="3" fillId="2" borderId="6" xfId="1" applyFont="1" applyFill="1" applyBorder="1"/>
    <xf numFmtId="166" fontId="2" fillId="2" borderId="8" xfId="0" applyNumberFormat="1" applyFont="1" applyFill="1" applyBorder="1"/>
    <xf numFmtId="166" fontId="2" fillId="2" borderId="6" xfId="0" applyNumberFormat="1" applyFont="1" applyFill="1" applyBorder="1"/>
    <xf numFmtId="43" fontId="2" fillId="2" borderId="6" xfId="1" applyFont="1" applyFill="1" applyBorder="1"/>
    <xf numFmtId="43" fontId="2" fillId="2" borderId="8" xfId="1" applyFont="1" applyFill="1" applyBorder="1"/>
    <xf numFmtId="43" fontId="3" fillId="2" borderId="8" xfId="1" applyFont="1" applyFill="1" applyBorder="1"/>
    <xf numFmtId="166" fontId="3" fillId="2" borderId="5" xfId="0" applyNumberFormat="1" applyFont="1" applyFill="1" applyBorder="1"/>
    <xf numFmtId="166" fontId="3" fillId="2" borderId="15" xfId="0" applyNumberFormat="1" applyFont="1" applyFill="1" applyBorder="1"/>
    <xf numFmtId="43" fontId="3" fillId="2" borderId="15" xfId="1" applyFont="1" applyFill="1" applyBorder="1"/>
    <xf numFmtId="166" fontId="12" fillId="2" borderId="5" xfId="0" applyNumberFormat="1" applyFont="1" applyFill="1" applyBorder="1"/>
    <xf numFmtId="166" fontId="3" fillId="4" borderId="5" xfId="0" applyNumberFormat="1" applyFont="1" applyFill="1" applyBorder="1"/>
    <xf numFmtId="4" fontId="3" fillId="4" borderId="5" xfId="0" applyNumberFormat="1" applyFont="1" applyFill="1" applyBorder="1"/>
    <xf numFmtId="166" fontId="3" fillId="4" borderId="15" xfId="0" applyNumberFormat="1" applyFont="1" applyFill="1" applyBorder="1"/>
    <xf numFmtId="43" fontId="3" fillId="4" borderId="15" xfId="1" applyFont="1" applyFill="1" applyBorder="1"/>
    <xf numFmtId="164" fontId="2" fillId="4" borderId="0" xfId="0" applyNumberFormat="1" applyFont="1" applyFill="1" applyAlignment="1">
      <alignment horizontal="left" vertical="center" wrapText="1"/>
    </xf>
    <xf numFmtId="164" fontId="14" fillId="4" borderId="0" xfId="0" applyNumberFormat="1" applyFont="1" applyFill="1" applyAlignment="1">
      <alignment horizontal="center" vertical="center" wrapText="1"/>
    </xf>
    <xf numFmtId="164" fontId="2" fillId="2" borderId="0" xfId="0" applyNumberFormat="1" applyFont="1" applyFill="1" applyAlignment="1">
      <alignment horizontal="left" vertical="center" wrapText="1"/>
    </xf>
    <xf numFmtId="164" fontId="3" fillId="5" borderId="0" xfId="0" applyNumberFormat="1" applyFont="1" applyFill="1" applyAlignment="1">
      <alignment horizontal="left" vertical="center" wrapText="1"/>
    </xf>
    <xf numFmtId="164" fontId="2" fillId="2" borderId="0" xfId="0" applyNumberFormat="1" applyFont="1" applyFill="1" applyAlignment="1">
      <alignment horizontal="left" vertical="center" wrapText="1" indent="1"/>
    </xf>
    <xf numFmtId="43" fontId="2" fillId="2" borderId="0" xfId="1"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justify" wrapText="1"/>
    </xf>
    <xf numFmtId="0" fontId="3" fillId="4" borderId="0" xfId="0" applyFont="1" applyFill="1"/>
    <xf numFmtId="0" fontId="15" fillId="4" borderId="0" xfId="0" applyFont="1" applyFill="1" applyAlignment="1">
      <alignment horizontal="center"/>
    </xf>
    <xf numFmtId="4" fontId="15" fillId="4" borderId="0" xfId="0" applyNumberFormat="1" applyFont="1" applyFill="1" applyAlignment="1">
      <alignment horizontal="center"/>
    </xf>
    <xf numFmtId="43" fontId="2" fillId="2" borderId="0" xfId="1" applyFont="1" applyFill="1" applyBorder="1"/>
    <xf numFmtId="0" fontId="3" fillId="5" borderId="0" xfId="0" applyFont="1" applyFill="1"/>
    <xf numFmtId="43" fontId="3" fillId="5" borderId="0" xfId="1" applyFont="1" applyFill="1"/>
    <xf numFmtId="37" fontId="2" fillId="2" borderId="0" xfId="0" applyNumberFormat="1" applyFont="1" applyFill="1"/>
    <xf numFmtId="39" fontId="2" fillId="2" borderId="0" xfId="0" applyNumberFormat="1" applyFont="1" applyFill="1"/>
    <xf numFmtId="16" fontId="2" fillId="2" borderId="0" xfId="0" applyNumberFormat="1" applyFont="1" applyFill="1" applyAlignment="1">
      <alignment horizontal="right"/>
    </xf>
    <xf numFmtId="44" fontId="2" fillId="2" borderId="0" xfId="2" applyNumberFormat="1"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17" fontId="3" fillId="2" borderId="0" xfId="0" quotePrefix="1" applyNumberFormat="1" applyFont="1" applyFill="1" applyAlignment="1">
      <alignment horizontal="center" vertical="center" wrapText="1"/>
    </xf>
    <xf numFmtId="17" fontId="3" fillId="4" borderId="8" xfId="0" applyNumberFormat="1" applyFont="1" applyFill="1" applyBorder="1" applyAlignment="1">
      <alignment horizontal="center" vertical="center" wrapText="1"/>
    </xf>
    <xf numFmtId="17" fontId="18" fillId="4" borderId="12" xfId="0" applyNumberFormat="1" applyFont="1" applyFill="1" applyBorder="1" applyAlignment="1">
      <alignment horizontal="center" vertical="center" wrapText="1"/>
    </xf>
    <xf numFmtId="0" fontId="19" fillId="2" borderId="3" xfId="0" applyFont="1" applyFill="1" applyBorder="1" applyAlignment="1">
      <alignment horizontal="right" vertical="center"/>
    </xf>
    <xf numFmtId="10" fontId="3" fillId="2" borderId="4" xfId="3" applyNumberFormat="1" applyFont="1" applyFill="1" applyBorder="1" applyAlignment="1">
      <alignment horizontal="center" vertical="center" wrapText="1"/>
    </xf>
    <xf numFmtId="0" fontId="3" fillId="2" borderId="8" xfId="0" applyFont="1" applyFill="1" applyBorder="1" applyAlignment="1">
      <alignment horizontal="center" vertical="center"/>
    </xf>
    <xf numFmtId="164" fontId="3" fillId="2" borderId="8" xfId="0" applyNumberFormat="1" applyFont="1" applyFill="1" applyBorder="1"/>
    <xf numFmtId="10" fontId="3" fillId="2" borderId="8" xfId="3" applyNumberFormat="1" applyFont="1" applyFill="1" applyBorder="1" applyAlignment="1">
      <alignment horizontal="center" vertical="center" wrapText="1"/>
    </xf>
    <xf numFmtId="17"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left"/>
    </xf>
    <xf numFmtId="0" fontId="3" fillId="2" borderId="8" xfId="0" applyFont="1" applyFill="1" applyBorder="1" applyAlignment="1">
      <alignment horizontal="left"/>
    </xf>
    <xf numFmtId="10" fontId="3" fillId="2" borderId="8" xfId="3" applyNumberFormat="1" applyFont="1" applyFill="1" applyBorder="1"/>
    <xf numFmtId="4" fontId="3" fillId="2" borderId="6" xfId="0" applyNumberFormat="1" applyFont="1" applyFill="1" applyBorder="1"/>
    <xf numFmtId="164" fontId="3" fillId="2" borderId="6" xfId="0" applyNumberFormat="1" applyFont="1" applyFill="1" applyBorder="1"/>
    <xf numFmtId="4" fontId="2" fillId="2" borderId="7" xfId="0" quotePrefix="1" applyNumberFormat="1" applyFont="1" applyFill="1" applyBorder="1"/>
    <xf numFmtId="4" fontId="2" fillId="2" borderId="8" xfId="0" applyNumberFormat="1" applyFont="1" applyFill="1" applyBorder="1" applyAlignment="1">
      <alignment horizontal="left" indent="1"/>
    </xf>
    <xf numFmtId="164" fontId="2" fillId="2" borderId="8" xfId="0" applyNumberFormat="1" applyFont="1" applyFill="1" applyBorder="1"/>
    <xf numFmtId="10" fontId="2" fillId="2" borderId="8" xfId="3" applyNumberFormat="1" applyFont="1" applyFill="1" applyBorder="1"/>
    <xf numFmtId="4" fontId="2" fillId="2" borderId="6" xfId="0" applyNumberFormat="1" applyFont="1" applyFill="1" applyBorder="1"/>
    <xf numFmtId="164" fontId="2" fillId="2" borderId="6" xfId="0" applyNumberFormat="1" applyFont="1" applyFill="1" applyBorder="1"/>
    <xf numFmtId="168" fontId="3" fillId="2" borderId="7" xfId="0" quotePrefix="1" applyNumberFormat="1" applyFont="1" applyFill="1" applyBorder="1" applyAlignment="1">
      <alignment horizontal="left"/>
    </xf>
    <xf numFmtId="169" fontId="2" fillId="2" borderId="7" xfId="0" quotePrefix="1" applyNumberFormat="1" applyFont="1" applyFill="1" applyBorder="1" applyAlignment="1">
      <alignment horizontal="left"/>
    </xf>
    <xf numFmtId="4" fontId="20" fillId="2" borderId="8" xfId="0" applyNumberFormat="1" applyFont="1" applyFill="1" applyBorder="1" applyAlignment="1">
      <alignment horizontal="left" indent="1"/>
    </xf>
    <xf numFmtId="0" fontId="3" fillId="3" borderId="8" xfId="0" applyFont="1" applyFill="1" applyBorder="1" applyAlignment="1">
      <alignment horizontal="left"/>
    </xf>
    <xf numFmtId="4" fontId="2" fillId="3" borderId="8" xfId="0" applyNumberFormat="1" applyFont="1" applyFill="1" applyBorder="1" applyAlignment="1">
      <alignment horizontal="left" indent="1"/>
    </xf>
    <xf numFmtId="1" fontId="2" fillId="2" borderId="7" xfId="0" quotePrefix="1" applyNumberFormat="1" applyFont="1" applyFill="1" applyBorder="1" applyAlignment="1">
      <alignment horizontal="left"/>
    </xf>
    <xf numFmtId="4" fontId="6" fillId="2" borderId="8" xfId="0" applyNumberFormat="1" applyFont="1" applyFill="1" applyBorder="1" applyAlignment="1">
      <alignment horizontal="left" indent="1"/>
    </xf>
    <xf numFmtId="0" fontId="2" fillId="2" borderId="11" xfId="0" applyFont="1" applyFill="1" applyBorder="1" applyAlignment="1">
      <alignment horizontal="left"/>
    </xf>
    <xf numFmtId="164" fontId="2" fillId="2" borderId="12" xfId="0" applyNumberFormat="1" applyFont="1" applyFill="1" applyBorder="1"/>
    <xf numFmtId="10" fontId="2" fillId="2" borderId="12" xfId="3" applyNumberFormat="1" applyFont="1" applyFill="1" applyBorder="1"/>
    <xf numFmtId="4" fontId="2" fillId="2" borderId="9" xfId="0" applyNumberFormat="1" applyFont="1" applyFill="1" applyBorder="1"/>
    <xf numFmtId="164" fontId="2" fillId="2" borderId="9" xfId="0" applyNumberFormat="1" applyFont="1" applyFill="1" applyBorder="1"/>
    <xf numFmtId="0" fontId="3" fillId="3" borderId="7" xfId="0" applyFont="1" applyFill="1" applyBorder="1" applyAlignment="1">
      <alignment horizontal="left"/>
    </xf>
    <xf numFmtId="164" fontId="3" fillId="3" borderId="8" xfId="0" applyNumberFormat="1" applyFont="1" applyFill="1" applyBorder="1"/>
    <xf numFmtId="10" fontId="3" fillId="3" borderId="8" xfId="3" applyNumberFormat="1" applyFont="1" applyFill="1" applyBorder="1"/>
    <xf numFmtId="4" fontId="3" fillId="3" borderId="6" xfId="0" applyNumberFormat="1" applyFont="1" applyFill="1" applyBorder="1"/>
    <xf numFmtId="164" fontId="3" fillId="3" borderId="6" xfId="0" applyNumberFormat="1" applyFont="1" applyFill="1" applyBorder="1"/>
    <xf numFmtId="0" fontId="3" fillId="3" borderId="0" xfId="0" applyFont="1" applyFill="1"/>
    <xf numFmtId="167" fontId="2" fillId="3" borderId="0" xfId="0" applyNumberFormat="1" applyFont="1" applyFill="1"/>
    <xf numFmtId="4" fontId="2" fillId="3" borderId="7" xfId="0" quotePrefix="1" applyNumberFormat="1" applyFont="1" applyFill="1" applyBorder="1"/>
    <xf numFmtId="0" fontId="2" fillId="3" borderId="0" xfId="0" applyFont="1" applyFill="1"/>
    <xf numFmtId="164" fontId="2" fillId="3" borderId="0" xfId="0" applyNumberFormat="1" applyFont="1" applyFill="1"/>
    <xf numFmtId="4" fontId="2" fillId="3" borderId="11" xfId="0" quotePrefix="1" applyNumberFormat="1" applyFont="1" applyFill="1" applyBorder="1"/>
    <xf numFmtId="0" fontId="3" fillId="3" borderId="11" xfId="0" applyFont="1" applyFill="1" applyBorder="1" applyAlignment="1">
      <alignment horizontal="left"/>
    </xf>
    <xf numFmtId="164" fontId="3" fillId="3" borderId="12" xfId="0" applyNumberFormat="1" applyFont="1" applyFill="1" applyBorder="1"/>
    <xf numFmtId="10" fontId="3" fillId="3" borderId="12" xfId="3" applyNumberFormat="1" applyFont="1" applyFill="1" applyBorder="1"/>
    <xf numFmtId="4" fontId="3" fillId="3" borderId="9" xfId="0" applyNumberFormat="1" applyFont="1" applyFill="1" applyBorder="1"/>
    <xf numFmtId="164" fontId="3" fillId="3" borderId="9" xfId="0" applyNumberFormat="1" applyFont="1" applyFill="1" applyBorder="1"/>
    <xf numFmtId="0" fontId="3" fillId="4" borderId="13" xfId="0" applyFont="1" applyFill="1" applyBorder="1"/>
    <xf numFmtId="0" fontId="3" fillId="4" borderId="14" xfId="0" applyFont="1" applyFill="1" applyBorder="1"/>
    <xf numFmtId="164" fontId="3" fillId="4" borderId="5" xfId="0" applyNumberFormat="1" applyFont="1" applyFill="1" applyBorder="1"/>
    <xf numFmtId="9" fontId="3" fillId="4" borderId="5" xfId="3" applyFont="1" applyFill="1" applyBorder="1"/>
    <xf numFmtId="4" fontId="3" fillId="4" borderId="15" xfId="0" applyNumberFormat="1" applyFont="1" applyFill="1" applyBorder="1"/>
    <xf numFmtId="164" fontId="3" fillId="4" borderId="15" xfId="0" applyNumberFormat="1" applyFont="1" applyFill="1" applyBorder="1"/>
    <xf numFmtId="0" fontId="2" fillId="2" borderId="3" xfId="0" applyFont="1" applyFill="1" applyBorder="1"/>
    <xf numFmtId="43" fontId="3" fillId="2" borderId="1" xfId="1" applyFont="1" applyFill="1" applyBorder="1" applyAlignment="1">
      <alignment horizontal="center" vertical="center" wrapText="1"/>
    </xf>
    <xf numFmtId="0" fontId="2" fillId="2" borderId="8" xfId="0" applyFont="1" applyFill="1" applyBorder="1"/>
    <xf numFmtId="169" fontId="2" fillId="2" borderId="7" xfId="0" quotePrefix="1" applyNumberFormat="1" applyFont="1" applyFill="1" applyBorder="1"/>
    <xf numFmtId="2" fontId="2" fillId="2" borderId="6" xfId="0" applyNumberFormat="1" applyFont="1" applyFill="1" applyBorder="1"/>
    <xf numFmtId="2" fontId="3" fillId="2" borderId="6" xfId="0" applyNumberFormat="1" applyFont="1" applyFill="1" applyBorder="1"/>
    <xf numFmtId="0" fontId="2" fillId="2" borderId="12" xfId="0" applyFont="1" applyFill="1" applyBorder="1" applyAlignment="1">
      <alignment horizontal="left"/>
    </xf>
    <xf numFmtId="2" fontId="2" fillId="2" borderId="9" xfId="0" applyNumberFormat="1" applyFont="1" applyFill="1" applyBorder="1"/>
    <xf numFmtId="10" fontId="3" fillId="4" borderId="5" xfId="3" applyNumberFormat="1" applyFont="1" applyFill="1" applyBorder="1"/>
    <xf numFmtId="164" fontId="3" fillId="3" borderId="0" xfId="0" applyNumberFormat="1" applyFont="1" applyFill="1"/>
    <xf numFmtId="10" fontId="3" fillId="3" borderId="0" xfId="3" applyNumberFormat="1" applyFont="1" applyFill="1" applyBorder="1"/>
    <xf numFmtId="4" fontId="3" fillId="3" borderId="0" xfId="0" applyNumberFormat="1" applyFont="1" applyFill="1"/>
    <xf numFmtId="0" fontId="2" fillId="2" borderId="0" xfId="0" applyFont="1" applyFill="1" applyAlignment="1">
      <alignment horizontal="center" vertical="center"/>
    </xf>
    <xf numFmtId="0" fontId="3" fillId="3" borderId="2" xfId="0" applyFont="1" applyFill="1" applyBorder="1"/>
    <xf numFmtId="0" fontId="3" fillId="3" borderId="3" xfId="0" applyFont="1" applyFill="1" applyBorder="1"/>
    <xf numFmtId="164" fontId="3" fillId="3" borderId="4" xfId="0" applyNumberFormat="1" applyFont="1" applyFill="1" applyBorder="1"/>
    <xf numFmtId="10" fontId="3" fillId="3" borderId="4" xfId="3" applyNumberFormat="1" applyFont="1" applyFill="1" applyBorder="1"/>
    <xf numFmtId="4" fontId="3" fillId="3" borderId="1" xfId="0" applyNumberFormat="1" applyFont="1" applyFill="1" applyBorder="1"/>
    <xf numFmtId="0" fontId="3" fillId="3" borderId="10" xfId="0" applyFont="1" applyFill="1" applyBorder="1"/>
    <xf numFmtId="0" fontId="3" fillId="3" borderId="11" xfId="0" applyFont="1" applyFill="1" applyBorder="1"/>
    <xf numFmtId="0" fontId="3" fillId="2" borderId="0" xfId="0" applyFont="1" applyFill="1" applyAlignment="1">
      <alignment vertical="center"/>
    </xf>
    <xf numFmtId="0" fontId="22" fillId="2" borderId="0" xfId="0" applyFont="1" applyFill="1" applyAlignment="1">
      <alignment horizontal="left" vertical="center" wrapText="1" indent="2"/>
    </xf>
    <xf numFmtId="0" fontId="19" fillId="2" borderId="3" xfId="0" applyFont="1" applyFill="1" applyBorder="1" applyAlignment="1">
      <alignment horizontal="left" vertical="center"/>
    </xf>
    <xf numFmtId="0" fontId="2" fillId="2" borderId="7" xfId="0" quotePrefix="1" applyFont="1" applyFill="1" applyBorder="1"/>
    <xf numFmtId="2" fontId="2" fillId="2" borderId="8" xfId="0" applyNumberFormat="1" applyFont="1" applyFill="1" applyBorder="1"/>
    <xf numFmtId="9" fontId="3" fillId="2" borderId="8" xfId="3" applyFont="1" applyFill="1" applyBorder="1"/>
    <xf numFmtId="4" fontId="2" fillId="2" borderId="12" xfId="0" applyNumberFormat="1" applyFont="1" applyFill="1" applyBorder="1"/>
    <xf numFmtId="0" fontId="2" fillId="4" borderId="0" xfId="0" applyFont="1" applyFill="1"/>
    <xf numFmtId="164" fontId="3" fillId="4" borderId="0" xfId="0" applyNumberFormat="1" applyFont="1" applyFill="1"/>
    <xf numFmtId="0" fontId="5" fillId="2" borderId="0" xfId="0" applyFont="1" applyFill="1" applyAlignment="1">
      <alignment horizontal="center"/>
    </xf>
    <xf numFmtId="164" fontId="25" fillId="4" borderId="2" xfId="0" applyNumberFormat="1" applyFont="1" applyFill="1" applyBorder="1" applyAlignment="1">
      <alignment horizontal="center" vertical="center"/>
    </xf>
    <xf numFmtId="43" fontId="26" fillId="4" borderId="0" xfId="1" applyFont="1" applyFill="1" applyBorder="1" applyAlignment="1">
      <alignment horizontal="center" vertical="center"/>
    </xf>
    <xf numFmtId="0" fontId="3" fillId="4" borderId="15" xfId="0" applyFont="1" applyFill="1" applyBorder="1" applyAlignment="1">
      <alignment horizontal="center"/>
    </xf>
    <xf numFmtId="164" fontId="3" fillId="2" borderId="4" xfId="0" applyNumberFormat="1" applyFont="1" applyFill="1" applyBorder="1"/>
    <xf numFmtId="164" fontId="3" fillId="2" borderId="1" xfId="0" applyNumberFormat="1" applyFont="1" applyFill="1" applyBorder="1"/>
    <xf numFmtId="0" fontId="3" fillId="2" borderId="0" xfId="0" applyFont="1" applyFill="1" applyAlignment="1">
      <alignment horizontal="left" indent="1"/>
    </xf>
    <xf numFmtId="0" fontId="2" fillId="2" borderId="0" xfId="0" applyFont="1" applyFill="1" applyAlignment="1">
      <alignment horizontal="left" indent="2"/>
    </xf>
    <xf numFmtId="0" fontId="2" fillId="2" borderId="0" xfId="0" applyFont="1" applyFill="1" applyAlignment="1">
      <alignment horizontal="left" indent="1"/>
    </xf>
    <xf numFmtId="0" fontId="2" fillId="2" borderId="0" xfId="0" applyFont="1" applyFill="1" applyAlignment="1">
      <alignment horizontal="left" wrapText="1" indent="1"/>
    </xf>
    <xf numFmtId="0" fontId="3" fillId="4" borderId="14" xfId="0" applyFont="1" applyFill="1" applyBorder="1" applyAlignment="1">
      <alignment horizontal="center"/>
    </xf>
    <xf numFmtId="0" fontId="2" fillId="3" borderId="0" xfId="0" applyFont="1" applyFill="1" applyAlignment="1">
      <alignment horizontal="justify" wrapText="1"/>
    </xf>
    <xf numFmtId="164" fontId="2" fillId="3" borderId="5" xfId="0" applyNumberFormat="1" applyFont="1" applyFill="1" applyBorder="1" applyAlignment="1">
      <alignment vertical="center"/>
    </xf>
    <xf numFmtId="164" fontId="2" fillId="3" borderId="15" xfId="0" applyNumberFormat="1" applyFont="1" applyFill="1" applyBorder="1" applyAlignment="1">
      <alignment vertical="center"/>
    </xf>
    <xf numFmtId="0" fontId="3" fillId="4" borderId="13" xfId="0" applyFont="1" applyFill="1" applyBorder="1" applyAlignment="1">
      <alignment horizontal="justify" wrapText="1"/>
    </xf>
    <xf numFmtId="164" fontId="3" fillId="4" borderId="5" xfId="0" applyNumberFormat="1" applyFont="1" applyFill="1" applyBorder="1" applyAlignment="1">
      <alignment horizontal="right" vertical="center"/>
    </xf>
    <xf numFmtId="164" fontId="3" fillId="4" borderId="5" xfId="0" applyNumberFormat="1" applyFont="1" applyFill="1" applyBorder="1" applyAlignment="1">
      <alignment vertical="center"/>
    </xf>
    <xf numFmtId="164" fontId="3" fillId="4" borderId="15" xfId="0" applyNumberFormat="1" applyFont="1" applyFill="1" applyBorder="1" applyAlignment="1">
      <alignment vertical="center"/>
    </xf>
    <xf numFmtId="0" fontId="2" fillId="3" borderId="2" xfId="0" applyFont="1" applyFill="1" applyBorder="1" applyAlignment="1">
      <alignment horizontal="justify" wrapText="1"/>
    </xf>
    <xf numFmtId="164" fontId="2" fillId="3" borderId="4" xfId="0" applyNumberFormat="1" applyFont="1" applyFill="1" applyBorder="1" applyAlignment="1">
      <alignment vertical="center"/>
    </xf>
    <xf numFmtId="164" fontId="2" fillId="3" borderId="1" xfId="0" applyNumberFormat="1" applyFont="1" applyFill="1" applyBorder="1" applyAlignment="1">
      <alignment vertical="center"/>
    </xf>
    <xf numFmtId="164" fontId="2" fillId="3" borderId="12" xfId="0" applyNumberFormat="1" applyFont="1" applyFill="1" applyBorder="1" applyAlignment="1">
      <alignment vertical="center"/>
    </xf>
    <xf numFmtId="164" fontId="2" fillId="3" borderId="9" xfId="0" applyNumberFormat="1" applyFont="1" applyFill="1" applyBorder="1" applyAlignment="1">
      <alignment vertical="center"/>
    </xf>
    <xf numFmtId="0" fontId="27" fillId="3" borderId="0" xfId="0" applyFont="1" applyFill="1" applyAlignment="1">
      <alignment wrapText="1"/>
    </xf>
    <xf numFmtId="0" fontId="27" fillId="3" borderId="0" xfId="0" applyFont="1" applyFill="1"/>
    <xf numFmtId="165" fontId="27" fillId="3" borderId="0" xfId="0" applyNumberFormat="1" applyFont="1" applyFill="1" applyAlignment="1">
      <alignment horizontal="right"/>
    </xf>
    <xf numFmtId="43" fontId="28" fillId="3" borderId="21" xfId="1" applyFont="1" applyFill="1" applyBorder="1" applyAlignment="1" applyProtection="1">
      <alignment vertical="center"/>
      <protection locked="0"/>
    </xf>
    <xf numFmtId="43" fontId="28" fillId="3" borderId="22" xfId="1" applyFont="1" applyFill="1" applyBorder="1" applyAlignment="1" applyProtection="1">
      <alignment vertical="center"/>
      <protection locked="0"/>
    </xf>
    <xf numFmtId="0" fontId="29" fillId="3" borderId="20" xfId="0" applyFont="1" applyFill="1" applyBorder="1" applyAlignment="1">
      <alignment vertical="center" wrapText="1"/>
    </xf>
    <xf numFmtId="43" fontId="29" fillId="3" borderId="21" xfId="1" applyFont="1" applyFill="1" applyBorder="1" applyAlignment="1" applyProtection="1">
      <alignment vertical="center"/>
      <protection locked="0"/>
    </xf>
    <xf numFmtId="43" fontId="29" fillId="3" borderId="22" xfId="1" applyFont="1" applyFill="1" applyBorder="1" applyAlignment="1" applyProtection="1">
      <alignment vertical="center"/>
      <protection locked="0"/>
    </xf>
    <xf numFmtId="43" fontId="29" fillId="3" borderId="23" xfId="1" applyFont="1" applyFill="1" applyBorder="1" applyAlignment="1" applyProtection="1">
      <alignment vertical="center"/>
      <protection locked="0"/>
    </xf>
    <xf numFmtId="43" fontId="29" fillId="3" borderId="24" xfId="1" applyFont="1" applyFill="1" applyBorder="1" applyAlignment="1" applyProtection="1">
      <alignment vertical="center"/>
      <protection locked="0"/>
    </xf>
    <xf numFmtId="43" fontId="28" fillId="5" borderId="15" xfId="1" applyFont="1" applyFill="1" applyBorder="1" applyAlignment="1" applyProtection="1">
      <alignment vertical="center"/>
      <protection locked="0"/>
    </xf>
    <xf numFmtId="43" fontId="28" fillId="5" borderId="14" xfId="1" applyFont="1" applyFill="1" applyBorder="1" applyAlignment="1" applyProtection="1">
      <alignment vertical="center"/>
      <protection locked="0"/>
    </xf>
    <xf numFmtId="43" fontId="29" fillId="3" borderId="8" xfId="1" applyFont="1" applyFill="1" applyBorder="1" applyAlignment="1" applyProtection="1">
      <alignment vertical="center"/>
      <protection locked="0"/>
    </xf>
    <xf numFmtId="0" fontId="29" fillId="5" borderId="25" xfId="0" applyFont="1" applyFill="1" applyBorder="1" applyAlignment="1">
      <alignment vertical="center" wrapText="1"/>
    </xf>
    <xf numFmtId="43" fontId="29" fillId="5" borderId="12" xfId="1" applyFont="1" applyFill="1" applyBorder="1" applyAlignment="1" applyProtection="1">
      <alignment vertical="center"/>
      <protection locked="0"/>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7" fillId="3" borderId="15" xfId="0" applyFont="1" applyFill="1" applyBorder="1"/>
    <xf numFmtId="43" fontId="27" fillId="3" borderId="13" xfId="1" applyFont="1" applyFill="1" applyBorder="1"/>
    <xf numFmtId="0" fontId="29" fillId="3" borderId="30" xfId="0" applyFont="1" applyFill="1" applyBorder="1" applyAlignment="1">
      <alignment vertical="center" wrapText="1"/>
    </xf>
    <xf numFmtId="4" fontId="29" fillId="3" borderId="30" xfId="0" applyNumberFormat="1" applyFont="1" applyFill="1" applyBorder="1" applyAlignment="1" applyProtection="1">
      <alignment vertical="center"/>
      <protection locked="0"/>
    </xf>
    <xf numFmtId="0" fontId="28" fillId="4" borderId="29" xfId="0" applyFont="1" applyFill="1" applyBorder="1" applyAlignment="1">
      <alignment vertical="center" wrapText="1"/>
    </xf>
    <xf numFmtId="0" fontId="28" fillId="4" borderId="13" xfId="0" applyFont="1" applyFill="1" applyBorder="1" applyAlignment="1">
      <alignment vertical="center" wrapText="1"/>
    </xf>
    <xf numFmtId="0" fontId="28" fillId="4" borderId="14" xfId="0" applyFont="1" applyFill="1" applyBorder="1" applyAlignment="1">
      <alignment vertical="center" wrapText="1"/>
    </xf>
    <xf numFmtId="0" fontId="29" fillId="3" borderId="0" xfId="0" applyFont="1" applyFill="1" applyAlignment="1">
      <alignment vertical="center" wrapText="1"/>
    </xf>
    <xf numFmtId="0" fontId="29" fillId="3" borderId="7" xfId="0" applyFont="1" applyFill="1" applyBorder="1" applyAlignment="1">
      <alignment vertical="center" wrapText="1"/>
    </xf>
    <xf numFmtId="43" fontId="29" fillId="3" borderId="31" xfId="1" applyFont="1" applyFill="1" applyBorder="1" applyAlignment="1" applyProtection="1">
      <alignment vertical="center"/>
      <protection locked="0"/>
    </xf>
    <xf numFmtId="0" fontId="29" fillId="3" borderId="10" xfId="0" applyFont="1" applyFill="1" applyBorder="1" applyAlignment="1">
      <alignment vertical="center" wrapText="1"/>
    </xf>
    <xf numFmtId="0" fontId="27" fillId="3" borderId="10" xfId="0" applyFont="1" applyFill="1" applyBorder="1"/>
    <xf numFmtId="0" fontId="29" fillId="3" borderId="0" xfId="0" applyFont="1" applyFill="1" applyAlignment="1">
      <alignment horizontal="left" vertical="center" wrapText="1" indent="1"/>
    </xf>
    <xf numFmtId="0" fontId="29" fillId="3" borderId="10" xfId="0" applyFont="1" applyFill="1" applyBorder="1" applyAlignment="1">
      <alignment horizontal="left" vertical="center" wrapText="1" indent="1"/>
    </xf>
    <xf numFmtId="43" fontId="29" fillId="3" borderId="12" xfId="1" applyFont="1" applyFill="1" applyBorder="1" applyAlignment="1" applyProtection="1">
      <alignment vertical="center"/>
      <protection locked="0"/>
    </xf>
    <xf numFmtId="0" fontId="27" fillId="3" borderId="0" xfId="0" applyFont="1" applyFill="1" applyAlignment="1">
      <alignment horizontal="right"/>
    </xf>
    <xf numFmtId="0" fontId="29" fillId="3" borderId="19" xfId="0" applyFont="1" applyFill="1" applyBorder="1" applyAlignment="1">
      <alignment vertical="center" wrapText="1"/>
    </xf>
    <xf numFmtId="43" fontId="29" fillId="5" borderId="15" xfId="1" applyFont="1" applyFill="1" applyBorder="1" applyAlignment="1" applyProtection="1">
      <alignment vertical="center"/>
      <protection locked="0"/>
    </xf>
    <xf numFmtId="43" fontId="29" fillId="3" borderId="33" xfId="1" applyFont="1" applyFill="1" applyBorder="1" applyAlignment="1" applyProtection="1">
      <alignment vertical="center"/>
      <protection locked="0"/>
    </xf>
    <xf numFmtId="0" fontId="29" fillId="4" borderId="25" xfId="0" applyFont="1" applyFill="1" applyBorder="1" applyAlignment="1">
      <alignment vertical="center" wrapText="1"/>
    </xf>
    <xf numFmtId="0" fontId="29" fillId="3" borderId="34" xfId="0" applyFont="1" applyFill="1" applyBorder="1" applyAlignment="1">
      <alignmen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43" fontId="27" fillId="3" borderId="6" xfId="1" applyFont="1" applyFill="1" applyBorder="1" applyAlignment="1">
      <alignment wrapText="1"/>
    </xf>
    <xf numFmtId="43" fontId="27" fillId="3" borderId="7" xfId="1" applyFont="1" applyFill="1" applyBorder="1" applyAlignment="1">
      <alignment wrapText="1"/>
    </xf>
    <xf numFmtId="43" fontId="27" fillId="3" borderId="0" xfId="1" applyFont="1" applyFill="1" applyBorder="1" applyAlignment="1">
      <alignment wrapText="1"/>
    </xf>
    <xf numFmtId="0" fontId="29" fillId="3" borderId="37" xfId="0" applyFont="1" applyFill="1" applyBorder="1" applyAlignment="1">
      <alignment vertical="center" wrapText="1"/>
    </xf>
    <xf numFmtId="43" fontId="29" fillId="4" borderId="15" xfId="1" applyFont="1" applyFill="1" applyBorder="1" applyAlignment="1" applyProtection="1">
      <alignment vertical="center"/>
      <protection locked="0"/>
    </xf>
    <xf numFmtId="43" fontId="29" fillId="4" borderId="14" xfId="1" applyFont="1" applyFill="1" applyBorder="1" applyAlignment="1" applyProtection="1">
      <alignment vertical="center"/>
      <protection locked="0"/>
    </xf>
    <xf numFmtId="43" fontId="29" fillId="3" borderId="38" xfId="1" applyFont="1" applyFill="1" applyBorder="1" applyAlignment="1" applyProtection="1">
      <alignment vertical="center"/>
      <protection locked="0"/>
    </xf>
    <xf numFmtId="3" fontId="3" fillId="2" borderId="0" xfId="0" applyNumberFormat="1" applyFont="1" applyFill="1" applyAlignment="1">
      <alignment horizontal="center"/>
    </xf>
    <xf numFmtId="0" fontId="2" fillId="4" borderId="3" xfId="0" applyFont="1" applyFill="1" applyBorder="1"/>
    <xf numFmtId="0" fontId="3" fillId="2" borderId="0" xfId="0" applyFont="1" applyFill="1" applyAlignment="1">
      <alignment horizontal="center" vertical="center" wrapText="1"/>
    </xf>
    <xf numFmtId="0" fontId="2" fillId="4" borderId="11" xfId="0" applyFont="1" applyFill="1" applyBorder="1"/>
    <xf numFmtId="0" fontId="2" fillId="2" borderId="1" xfId="0" applyFont="1" applyFill="1" applyBorder="1"/>
    <xf numFmtId="164" fontId="3" fillId="2" borderId="3" xfId="0" applyNumberFormat="1" applyFont="1" applyFill="1" applyBorder="1"/>
    <xf numFmtId="0" fontId="2" fillId="2" borderId="6" xfId="0" applyFont="1" applyFill="1" applyBorder="1"/>
    <xf numFmtId="164" fontId="3" fillId="2" borderId="7" xfId="0" applyNumberFormat="1" applyFont="1" applyFill="1" applyBorder="1"/>
    <xf numFmtId="0" fontId="2" fillId="2" borderId="0" xfId="0" applyFont="1" applyFill="1" applyAlignment="1">
      <alignment horizontal="left" indent="3"/>
    </xf>
    <xf numFmtId="164" fontId="2" fillId="2" borderId="7" xfId="0" applyNumberFormat="1" applyFont="1" applyFill="1" applyBorder="1"/>
    <xf numFmtId="0" fontId="2" fillId="3" borderId="0" xfId="0" applyFont="1" applyFill="1" applyAlignment="1">
      <alignment horizontal="left" indent="3"/>
    </xf>
    <xf numFmtId="0" fontId="2" fillId="3" borderId="6" xfId="0" applyFont="1" applyFill="1" applyBorder="1"/>
    <xf numFmtId="164" fontId="2" fillId="3" borderId="7" xfId="0" applyNumberFormat="1" applyFont="1" applyFill="1" applyBorder="1"/>
    <xf numFmtId="0" fontId="2" fillId="3" borderId="0" xfId="0" applyFont="1" applyFill="1" applyAlignment="1">
      <alignment horizontal="left" indent="2"/>
    </xf>
    <xf numFmtId="0" fontId="3" fillId="2" borderId="6" xfId="0" applyFont="1" applyFill="1" applyBorder="1"/>
    <xf numFmtId="0" fontId="3" fillId="2" borderId="10" xfId="0" applyFont="1" applyFill="1" applyBorder="1"/>
    <xf numFmtId="0" fontId="2" fillId="2" borderId="11" xfId="0" applyFont="1" applyFill="1" applyBorder="1"/>
    <xf numFmtId="0" fontId="2" fillId="2" borderId="9" xfId="0" applyFont="1" applyFill="1" applyBorder="1"/>
    <xf numFmtId="0" fontId="2" fillId="2" borderId="10" xfId="0" applyFont="1" applyFill="1" applyBorder="1"/>
    <xf numFmtId="164" fontId="3" fillId="2" borderId="11" xfId="0" applyNumberFormat="1" applyFont="1" applyFill="1" applyBorder="1"/>
    <xf numFmtId="164" fontId="3" fillId="2" borderId="10" xfId="0" applyNumberFormat="1" applyFont="1" applyFill="1" applyBorder="1"/>
    <xf numFmtId="0" fontId="3" fillId="2" borderId="13" xfId="0" applyFont="1" applyFill="1" applyBorder="1" applyAlignment="1">
      <alignment horizontal="left" indent="1"/>
    </xf>
    <xf numFmtId="0" fontId="3" fillId="4" borderId="13" xfId="0" applyFont="1" applyFill="1" applyBorder="1" applyAlignment="1">
      <alignment vertical="center"/>
    </xf>
    <xf numFmtId="0" fontId="2" fillId="4" borderId="13" xfId="0" applyFont="1" applyFill="1" applyBorder="1"/>
    <xf numFmtId="0" fontId="2" fillId="4" borderId="15" xfId="0" applyFont="1" applyFill="1" applyBorder="1"/>
    <xf numFmtId="164" fontId="3" fillId="4" borderId="14" xfId="0" applyNumberFormat="1" applyFont="1" applyFill="1" applyBorder="1"/>
    <xf numFmtId="164" fontId="3" fillId="4" borderId="13" xfId="0" applyNumberFormat="1" applyFont="1" applyFill="1" applyBorder="1"/>
    <xf numFmtId="164" fontId="10" fillId="3" borderId="0" xfId="0" applyNumberFormat="1" applyFont="1" applyFill="1" applyAlignment="1">
      <alignment horizontal="right"/>
    </xf>
    <xf numFmtId="164" fontId="31" fillId="3" borderId="0" xfId="0" applyNumberFormat="1" applyFont="1" applyFill="1"/>
    <xf numFmtId="166" fontId="10" fillId="3" borderId="0" xfId="0" applyNumberFormat="1" applyFont="1" applyFill="1" applyAlignment="1">
      <alignment horizontal="right"/>
    </xf>
    <xf numFmtId="167" fontId="10" fillId="3" borderId="0" xfId="0" applyNumberFormat="1" applyFont="1" applyFill="1" applyAlignment="1">
      <alignment horizontal="right"/>
    </xf>
    <xf numFmtId="167" fontId="10" fillId="3" borderId="0" xfId="0" applyNumberFormat="1" applyFont="1" applyFill="1"/>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 fillId="2" borderId="7" xfId="0" applyFont="1" applyFill="1" applyBorder="1" applyAlignment="1">
      <alignment vertical="center"/>
    </xf>
    <xf numFmtId="0" fontId="3" fillId="2" borderId="7" xfId="0" applyFont="1" applyFill="1" applyBorder="1" applyAlignment="1">
      <alignment horizontal="left" indent="2"/>
    </xf>
    <xf numFmtId="164" fontId="2" fillId="3" borderId="8" xfId="0" applyNumberFormat="1" applyFont="1" applyFill="1" applyBorder="1"/>
    <xf numFmtId="164" fontId="2" fillId="3" borderId="6" xfId="0" applyNumberFormat="1" applyFont="1" applyFill="1" applyBorder="1"/>
    <xf numFmtId="164" fontId="2" fillId="3" borderId="12" xfId="0" applyNumberFormat="1" applyFont="1" applyFill="1" applyBorder="1"/>
    <xf numFmtId="0" fontId="3" fillId="3" borderId="13" xfId="0" applyFont="1" applyFill="1" applyBorder="1"/>
    <xf numFmtId="164" fontId="3" fillId="3" borderId="13" xfId="0" applyNumberFormat="1" applyFont="1" applyFill="1" applyBorder="1"/>
    <xf numFmtId="164" fontId="3" fillId="2" borderId="13" xfId="0" applyNumberFormat="1" applyFont="1" applyFill="1" applyBorder="1"/>
    <xf numFmtId="164" fontId="3" fillId="3" borderId="10" xfId="0" applyNumberFormat="1" applyFont="1" applyFill="1" applyBorder="1" applyAlignment="1">
      <alignment horizontal="center"/>
    </xf>
    <xf numFmtId="164" fontId="3" fillId="3" borderId="11" xfId="0" applyNumberFormat="1" applyFont="1" applyFill="1" applyBorder="1" applyAlignment="1">
      <alignment horizontal="center"/>
    </xf>
    <xf numFmtId="164" fontId="3" fillId="3" borderId="15" xfId="0" applyNumberFormat="1" applyFont="1" applyFill="1" applyBorder="1"/>
    <xf numFmtId="164" fontId="3" fillId="3" borderId="0" xfId="0" applyNumberFormat="1" applyFont="1" applyFill="1" applyAlignment="1">
      <alignment horizontal="center"/>
    </xf>
    <xf numFmtId="0" fontId="2" fillId="4" borderId="2" xfId="0" applyFont="1" applyFill="1" applyBorder="1"/>
    <xf numFmtId="0" fontId="3" fillId="4" borderId="2" xfId="0" applyFont="1" applyFill="1" applyBorder="1" applyAlignment="1">
      <alignment horizontal="left"/>
    </xf>
    <xf numFmtId="164" fontId="3" fillId="4" borderId="2" xfId="0" applyNumberFormat="1" applyFont="1" applyFill="1" applyBorder="1" applyAlignment="1">
      <alignment horizontal="center"/>
    </xf>
    <xf numFmtId="164" fontId="3" fillId="4" borderId="3" xfId="0" applyNumberFormat="1" applyFont="1" applyFill="1" applyBorder="1" applyAlignment="1">
      <alignment horizontal="center"/>
    </xf>
    <xf numFmtId="0" fontId="3" fillId="4" borderId="10" xfId="0" applyFont="1" applyFill="1" applyBorder="1" applyAlignment="1">
      <alignment horizontal="left"/>
    </xf>
    <xf numFmtId="164" fontId="3" fillId="4" borderId="10" xfId="0" applyNumberFormat="1" applyFont="1" applyFill="1" applyBorder="1" applyAlignment="1">
      <alignment horizontal="center"/>
    </xf>
    <xf numFmtId="164" fontId="3" fillId="4" borderId="11" xfId="0" applyNumberFormat="1" applyFont="1" applyFill="1" applyBorder="1" applyAlignment="1">
      <alignment horizontal="center"/>
    </xf>
    <xf numFmtId="0" fontId="3" fillId="2" borderId="2" xfId="0" applyFont="1" applyFill="1" applyBorder="1" applyAlignment="1">
      <alignment horizontal="left"/>
    </xf>
    <xf numFmtId="164" fontId="3" fillId="3" borderId="2" xfId="0" applyNumberFormat="1" applyFont="1" applyFill="1" applyBorder="1" applyAlignment="1">
      <alignment horizontal="center"/>
    </xf>
    <xf numFmtId="164" fontId="2" fillId="3" borderId="1" xfId="0" applyNumberFormat="1" applyFont="1" applyFill="1" applyBorder="1"/>
    <xf numFmtId="164" fontId="2" fillId="3" borderId="2" xfId="0" applyNumberFormat="1" applyFont="1" applyFill="1" applyBorder="1"/>
    <xf numFmtId="0" fontId="3" fillId="2" borderId="10" xfId="0" applyFont="1" applyFill="1" applyBorder="1" applyAlignment="1">
      <alignment horizontal="left"/>
    </xf>
    <xf numFmtId="164" fontId="2" fillId="3" borderId="9" xfId="0" applyNumberFormat="1" applyFont="1" applyFill="1" applyBorder="1"/>
    <xf numFmtId="164" fontId="2" fillId="3" borderId="10" xfId="0" applyNumberFormat="1" applyFont="1" applyFill="1" applyBorder="1"/>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43" fontId="3" fillId="4" borderId="13" xfId="1" applyFont="1" applyFill="1" applyBorder="1" applyAlignment="1">
      <alignment horizontal="center" vertical="center"/>
    </xf>
    <xf numFmtId="164" fontId="3" fillId="3" borderId="13" xfId="0" applyNumberFormat="1" applyFont="1" applyFill="1" applyBorder="1" applyAlignment="1">
      <alignment horizontal="center"/>
    </xf>
    <xf numFmtId="0" fontId="4" fillId="3" borderId="2" xfId="0" applyFont="1" applyFill="1" applyBorder="1"/>
    <xf numFmtId="43" fontId="4" fillId="3" borderId="3" xfId="1" applyFont="1" applyFill="1" applyBorder="1" applyAlignment="1"/>
    <xf numFmtId="43" fontId="4" fillId="3" borderId="2" xfId="1" applyFont="1" applyFill="1" applyBorder="1" applyAlignment="1">
      <alignment horizontal="center" vertical="center"/>
    </xf>
    <xf numFmtId="0" fontId="4" fillId="3" borderId="0" xfId="0" applyFont="1" applyFill="1"/>
    <xf numFmtId="43" fontId="4" fillId="3" borderId="7" xfId="1" applyFont="1" applyFill="1" applyBorder="1" applyAlignment="1"/>
    <xf numFmtId="43" fontId="4" fillId="3" borderId="0" xfId="1" applyFont="1" applyFill="1" applyBorder="1" applyAlignment="1">
      <alignment horizontal="center" vertical="center"/>
    </xf>
    <xf numFmtId="0" fontId="4" fillId="3" borderId="0" xfId="0" applyFont="1" applyFill="1" applyAlignment="1">
      <alignment vertical="center"/>
    </xf>
    <xf numFmtId="0" fontId="11" fillId="4" borderId="13" xfId="0" applyFont="1" applyFill="1" applyBorder="1" applyAlignment="1">
      <alignment vertical="center"/>
    </xf>
    <xf numFmtId="0" fontId="4" fillId="4" borderId="13" xfId="0" applyFont="1" applyFill="1" applyBorder="1"/>
    <xf numFmtId="43" fontId="4" fillId="4" borderId="13" xfId="1" applyFont="1" applyFill="1" applyBorder="1" applyAlignment="1"/>
    <xf numFmtId="43" fontId="4" fillId="4" borderId="14" xfId="1" applyFont="1" applyFill="1" applyBorder="1" applyAlignment="1"/>
    <xf numFmtId="43" fontId="11" fillId="4" borderId="15" xfId="1" applyFont="1" applyFill="1" applyBorder="1" applyAlignment="1"/>
    <xf numFmtId="164" fontId="11" fillId="4" borderId="13" xfId="1" applyNumberFormat="1" applyFont="1" applyFill="1" applyBorder="1" applyAlignment="1"/>
    <xf numFmtId="43" fontId="11" fillId="4" borderId="13" xfId="1" applyFont="1" applyFill="1" applyBorder="1" applyAlignment="1"/>
    <xf numFmtId="0" fontId="11" fillId="4" borderId="3" xfId="0" applyFont="1" applyFill="1" applyBorder="1" applyAlignment="1">
      <alignment vertical="center"/>
    </xf>
    <xf numFmtId="0" fontId="11" fillId="4" borderId="11" xfId="0" applyFont="1" applyFill="1" applyBorder="1" applyAlignment="1">
      <alignment vertical="center"/>
    </xf>
    <xf numFmtId="0" fontId="4" fillId="3" borderId="2" xfId="0" applyFont="1" applyFill="1" applyBorder="1" applyAlignment="1">
      <alignment horizontal="center" vertical="center"/>
    </xf>
    <xf numFmtId="43" fontId="4" fillId="3" borderId="2" xfId="1" applyFont="1" applyFill="1" applyBorder="1" applyAlignment="1">
      <alignment horizontal="right" vertical="center"/>
    </xf>
    <xf numFmtId="43" fontId="4" fillId="3" borderId="3" xfId="1" applyFont="1" applyFill="1" applyBorder="1" applyAlignment="1">
      <alignment horizontal="right" vertical="center"/>
    </xf>
    <xf numFmtId="43" fontId="4" fillId="3" borderId="1" xfId="1" applyFont="1" applyFill="1" applyBorder="1" applyAlignment="1">
      <alignment horizontal="center" vertical="center"/>
    </xf>
    <xf numFmtId="0" fontId="4" fillId="3" borderId="0" xfId="0" applyFont="1" applyFill="1" applyAlignment="1">
      <alignment horizontal="center" vertical="center"/>
    </xf>
    <xf numFmtId="43" fontId="4" fillId="3" borderId="0" xfId="1" applyFont="1" applyFill="1" applyBorder="1" applyAlignment="1">
      <alignment horizontal="right" vertical="center"/>
    </xf>
    <xf numFmtId="43" fontId="4" fillId="3" borderId="7" xfId="1" applyFont="1" applyFill="1" applyBorder="1" applyAlignment="1">
      <alignment horizontal="right" vertical="center"/>
    </xf>
    <xf numFmtId="43" fontId="4" fillId="3" borderId="6" xfId="1" applyFont="1" applyFill="1" applyBorder="1" applyAlignment="1">
      <alignment horizontal="center" vertical="center"/>
    </xf>
    <xf numFmtId="0" fontId="4" fillId="3" borderId="10" xfId="0" applyFont="1" applyFill="1" applyBorder="1"/>
    <xf numFmtId="0" fontId="4" fillId="3" borderId="10" xfId="0" applyFont="1" applyFill="1" applyBorder="1" applyAlignment="1">
      <alignment horizontal="center" vertical="center"/>
    </xf>
    <xf numFmtId="43" fontId="4" fillId="3" borderId="10" xfId="1" applyFont="1" applyFill="1" applyBorder="1" applyAlignment="1">
      <alignment horizontal="center" vertical="center"/>
    </xf>
    <xf numFmtId="43" fontId="4" fillId="3" borderId="10" xfId="1" applyFont="1" applyFill="1" applyBorder="1" applyAlignment="1">
      <alignment horizontal="right" vertical="center"/>
    </xf>
    <xf numFmtId="43" fontId="4" fillId="3" borderId="11" xfId="1" applyFont="1" applyFill="1" applyBorder="1" applyAlignment="1">
      <alignment horizontal="right" vertical="center"/>
    </xf>
    <xf numFmtId="43" fontId="11" fillId="4" borderId="13" xfId="1" applyFont="1" applyFill="1" applyBorder="1" applyAlignment="1">
      <alignment horizontal="center" vertical="center"/>
    </xf>
    <xf numFmtId="43" fontId="11" fillId="4" borderId="14" xfId="1" applyFont="1" applyFill="1" applyBorder="1" applyAlignment="1">
      <alignment horizontal="center" vertical="center"/>
    </xf>
    <xf numFmtId="0" fontId="11" fillId="3" borderId="0" xfId="0" applyFont="1" applyFill="1"/>
    <xf numFmtId="37" fontId="4" fillId="3" borderId="0" xfId="0" applyNumberFormat="1" applyFont="1" applyFill="1" applyAlignment="1">
      <alignment vertical="center"/>
    </xf>
    <xf numFmtId="0" fontId="4" fillId="3" borderId="2" xfId="4" applyFont="1" applyFill="1" applyBorder="1" applyAlignment="1">
      <alignment vertical="center" wrapText="1"/>
    </xf>
    <xf numFmtId="0" fontId="4" fillId="3" borderId="2" xfId="4" applyFont="1" applyFill="1" applyBorder="1" applyAlignment="1">
      <alignment wrapText="1"/>
    </xf>
    <xf numFmtId="43" fontId="4" fillId="3" borderId="2" xfId="1" applyFont="1" applyFill="1" applyBorder="1" applyAlignment="1">
      <alignment wrapText="1"/>
    </xf>
    <xf numFmtId="49" fontId="4" fillId="3" borderId="0" xfId="0" applyNumberFormat="1" applyFont="1" applyFill="1" applyAlignment="1">
      <alignment wrapText="1"/>
    </xf>
    <xf numFmtId="0" fontId="4" fillId="3" borderId="0" xfId="4" applyFont="1" applyFill="1"/>
    <xf numFmtId="43" fontId="4" fillId="3" borderId="0" xfId="1" applyFont="1" applyFill="1" applyBorder="1" applyAlignment="1"/>
    <xf numFmtId="0" fontId="4" fillId="3" borderId="10" xfId="4" applyFont="1" applyFill="1" applyBorder="1" applyAlignment="1">
      <alignment vertical="center" wrapText="1"/>
    </xf>
    <xf numFmtId="0" fontId="4" fillId="3" borderId="10" xfId="4" applyFont="1" applyFill="1" applyBorder="1" applyAlignment="1">
      <alignment wrapText="1"/>
    </xf>
    <xf numFmtId="43" fontId="4" fillId="3" borderId="10" xfId="1" applyFont="1" applyFill="1" applyBorder="1" applyAlignment="1">
      <alignment wrapText="1"/>
    </xf>
    <xf numFmtId="0" fontId="14" fillId="2" borderId="0" xfId="0" applyFont="1" applyFill="1" applyAlignment="1">
      <alignment wrapText="1"/>
    </xf>
    <xf numFmtId="0" fontId="14" fillId="2" borderId="0" xfId="0" applyFont="1" applyFill="1" applyAlignment="1">
      <alignment horizontal="justify" wrapText="1"/>
    </xf>
    <xf numFmtId="0" fontId="22" fillId="2" borderId="0" xfId="0" applyFont="1" applyFill="1" applyAlignment="1">
      <alignment horizontal="justify" vertical="center" wrapText="1"/>
    </xf>
    <xf numFmtId="0" fontId="22" fillId="2" borderId="0" xfId="0" applyFont="1" applyFill="1" applyAlignment="1">
      <alignment horizontal="justify" wrapText="1"/>
    </xf>
    <xf numFmtId="0" fontId="23" fillId="2" borderId="0" xfId="0" applyFont="1" applyFill="1"/>
    <xf numFmtId="0" fontId="9" fillId="4" borderId="14" xfId="0" applyFont="1" applyFill="1" applyBorder="1" applyAlignment="1">
      <alignment horizontal="center"/>
    </xf>
    <xf numFmtId="0" fontId="9" fillId="4" borderId="15" xfId="0" applyFont="1" applyFill="1" applyBorder="1" applyAlignment="1">
      <alignment horizontal="center"/>
    </xf>
    <xf numFmtId="0" fontId="23" fillId="2" borderId="7" xfId="0" applyFont="1" applyFill="1" applyBorder="1"/>
    <xf numFmtId="43" fontId="2" fillId="2" borderId="0" xfId="1" applyFont="1" applyFill="1" applyAlignment="1">
      <alignment horizontal="right"/>
    </xf>
    <xf numFmtId="0" fontId="9" fillId="2" borderId="14" xfId="0" applyFont="1" applyFill="1" applyBorder="1"/>
    <xf numFmtId="43" fontId="23" fillId="3" borderId="0" xfId="1" applyFont="1" applyFill="1" applyBorder="1"/>
    <xf numFmtId="43" fontId="23" fillId="2" borderId="0" xfId="1" applyFont="1" applyFill="1" applyBorder="1"/>
    <xf numFmtId="170" fontId="23" fillId="2" borderId="1" xfId="1" applyNumberFormat="1" applyFont="1" applyFill="1" applyBorder="1"/>
    <xf numFmtId="170" fontId="23" fillId="2" borderId="6" xfId="1" applyNumberFormat="1" applyFont="1" applyFill="1" applyBorder="1"/>
    <xf numFmtId="170" fontId="23" fillId="3" borderId="9" xfId="1" applyNumberFormat="1" applyFont="1" applyFill="1" applyBorder="1"/>
    <xf numFmtId="170" fontId="9" fillId="2" borderId="15" xfId="1" applyNumberFormat="1" applyFont="1" applyFill="1" applyBorder="1"/>
    <xf numFmtId="0" fontId="34" fillId="2" borderId="0" xfId="0" applyFont="1" applyFill="1" applyAlignment="1">
      <alignment horizontal="center" wrapText="1"/>
    </xf>
    <xf numFmtId="0" fontId="0" fillId="2" borderId="0" xfId="0" applyFill="1"/>
    <xf numFmtId="0" fontId="4" fillId="2" borderId="0" xfId="0" applyFont="1" applyFill="1"/>
    <xf numFmtId="0" fontId="22" fillId="2" borderId="0" xfId="0" applyFont="1" applyFill="1" applyAlignment="1">
      <alignment horizontal="center" wrapText="1"/>
    </xf>
    <xf numFmtId="0" fontId="32" fillId="2" borderId="0" xfId="0" applyFont="1" applyFill="1" applyAlignment="1">
      <alignment horizontal="right" wrapText="1"/>
    </xf>
    <xf numFmtId="0" fontId="32" fillId="4" borderId="42"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32" fillId="4" borderId="47" xfId="0" applyFont="1" applyFill="1" applyBorder="1" applyAlignment="1">
      <alignment horizontal="center" wrapText="1"/>
    </xf>
    <xf numFmtId="0" fontId="32" fillId="4" borderId="42" xfId="0" applyFont="1" applyFill="1" applyBorder="1" applyAlignment="1">
      <alignment horizontal="center" wrapText="1"/>
    </xf>
    <xf numFmtId="0" fontId="32" fillId="4" borderId="45" xfId="0" applyFont="1" applyFill="1" applyBorder="1" applyAlignment="1">
      <alignment horizontal="center" wrapText="1"/>
    </xf>
    <xf numFmtId="0" fontId="32" fillId="4" borderId="41" xfId="0" applyFont="1" applyFill="1" applyBorder="1" applyAlignment="1">
      <alignment horizontal="center" wrapText="1"/>
    </xf>
    <xf numFmtId="0" fontId="32" fillId="4" borderId="48" xfId="0" applyFont="1" applyFill="1" applyBorder="1" applyAlignment="1">
      <alignment horizont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wrapText="1"/>
    </xf>
    <xf numFmtId="0" fontId="32" fillId="4" borderId="51" xfId="0" applyFont="1" applyFill="1" applyBorder="1" applyAlignment="1">
      <alignment horizontal="center" wrapText="1"/>
    </xf>
    <xf numFmtId="0" fontId="22" fillId="2" borderId="42" xfId="0" applyFont="1" applyFill="1" applyBorder="1" applyAlignment="1">
      <alignment horizontal="center" wrapText="1"/>
    </xf>
    <xf numFmtId="0" fontId="22" fillId="2" borderId="47" xfId="0" applyFont="1" applyFill="1" applyBorder="1" applyAlignment="1">
      <alignment horizontal="center" wrapText="1"/>
    </xf>
    <xf numFmtId="167" fontId="22" fillId="2" borderId="47" xfId="0" applyNumberFormat="1" applyFont="1" applyFill="1" applyBorder="1" applyAlignment="1">
      <alignment horizontal="center" wrapText="1"/>
    </xf>
    <xf numFmtId="0" fontId="22" fillId="2" borderId="45" xfId="0" applyFont="1" applyFill="1" applyBorder="1" applyAlignment="1">
      <alignment horizontal="center" wrapText="1"/>
    </xf>
    <xf numFmtId="0" fontId="32" fillId="2" borderId="46" xfId="0" applyFont="1" applyFill="1" applyBorder="1" applyAlignment="1">
      <alignment horizontal="left" wrapText="1"/>
    </xf>
    <xf numFmtId="164" fontId="32" fillId="2" borderId="41" xfId="0" applyNumberFormat="1" applyFont="1" applyFill="1" applyBorder="1" applyAlignment="1">
      <alignment horizontal="center" wrapText="1"/>
    </xf>
    <xf numFmtId="164" fontId="32" fillId="2" borderId="48" xfId="0" applyNumberFormat="1" applyFont="1" applyFill="1" applyBorder="1" applyAlignment="1">
      <alignment horizontal="center" wrapText="1"/>
    </xf>
    <xf numFmtId="0" fontId="22" fillId="2" borderId="46" xfId="0" applyFont="1" applyFill="1" applyBorder="1" applyAlignment="1">
      <alignment horizontal="center" wrapText="1"/>
    </xf>
    <xf numFmtId="164" fontId="22" fillId="2" borderId="41" xfId="0" applyNumberFormat="1" applyFont="1" applyFill="1" applyBorder="1" applyAlignment="1">
      <alignment horizontal="center" wrapText="1"/>
    </xf>
    <xf numFmtId="164" fontId="22" fillId="2" borderId="48" xfId="0" applyNumberFormat="1" applyFont="1" applyFill="1" applyBorder="1" applyAlignment="1">
      <alignment horizontal="center" wrapText="1"/>
    </xf>
    <xf numFmtId="0" fontId="22" fillId="2" borderId="46" xfId="0" applyFont="1" applyFill="1" applyBorder="1" applyAlignment="1">
      <alignment horizontal="left" wrapText="1" indent="1"/>
    </xf>
    <xf numFmtId="164" fontId="22" fillId="2" borderId="41" xfId="0" applyNumberFormat="1" applyFont="1" applyFill="1" applyBorder="1" applyAlignment="1">
      <alignment horizontal="right" wrapText="1"/>
    </xf>
    <xf numFmtId="164" fontId="22" fillId="2" borderId="48" xfId="0" applyNumberFormat="1" applyFont="1" applyFill="1" applyBorder="1" applyAlignment="1">
      <alignment horizontal="right" wrapText="1"/>
    </xf>
    <xf numFmtId="164" fontId="0" fillId="2" borderId="0" xfId="0" applyNumberFormat="1" applyFill="1"/>
    <xf numFmtId="164" fontId="32" fillId="2" borderId="41" xfId="0" applyNumberFormat="1" applyFont="1" applyFill="1" applyBorder="1" applyAlignment="1">
      <alignment horizontal="right" wrapText="1"/>
    </xf>
    <xf numFmtId="164" fontId="32" fillId="2" borderId="48" xfId="0" applyNumberFormat="1" applyFont="1" applyFill="1" applyBorder="1" applyAlignment="1">
      <alignment horizontal="right" wrapText="1"/>
    </xf>
    <xf numFmtId="0" fontId="22" fillId="2" borderId="49" xfId="0" applyFont="1" applyFill="1" applyBorder="1" applyAlignment="1">
      <alignment horizontal="center" wrapText="1"/>
    </xf>
    <xf numFmtId="0" fontId="22" fillId="2" borderId="41" xfId="0" applyFont="1" applyFill="1" applyBorder="1" applyAlignment="1">
      <alignment horizontal="center" wrapText="1"/>
    </xf>
    <xf numFmtId="0" fontId="22" fillId="2" borderId="48" xfId="0" applyFont="1" applyFill="1" applyBorder="1" applyAlignment="1">
      <alignment horizontal="center" wrapText="1"/>
    </xf>
    <xf numFmtId="0" fontId="32" fillId="4" borderId="44" xfId="0" applyFont="1" applyFill="1" applyBorder="1" applyAlignment="1">
      <alignment horizontal="left" wrapText="1"/>
    </xf>
    <xf numFmtId="164" fontId="32" fillId="4" borderId="39" xfId="0" applyNumberFormat="1" applyFont="1" applyFill="1" applyBorder="1" applyAlignment="1">
      <alignment horizontal="right" wrapText="1"/>
    </xf>
    <xf numFmtId="164" fontId="32" fillId="4" borderId="43" xfId="0" applyNumberFormat="1" applyFont="1" applyFill="1" applyBorder="1" applyAlignment="1">
      <alignment horizontal="right" wrapText="1"/>
    </xf>
    <xf numFmtId="0" fontId="23" fillId="2" borderId="0" xfId="0" applyFont="1" applyFill="1" applyAlignment="1">
      <alignment vertical="center"/>
    </xf>
    <xf numFmtId="167" fontId="0" fillId="2" borderId="0" xfId="0" applyNumberFormat="1" applyFill="1"/>
    <xf numFmtId="4" fontId="0" fillId="2" borderId="0" xfId="0" applyNumberFormat="1" applyFill="1"/>
    <xf numFmtId="0" fontId="0" fillId="2" borderId="0" xfId="0" applyFill="1" applyAlignment="1">
      <alignment horizontal="center"/>
    </xf>
    <xf numFmtId="0" fontId="3" fillId="4" borderId="2" xfId="0" applyFont="1" applyFill="1" applyBorder="1"/>
    <xf numFmtId="0" fontId="3" fillId="4" borderId="12" xfId="0" applyFont="1" applyFill="1" applyBorder="1" applyAlignment="1">
      <alignment horizontal="center"/>
    </xf>
    <xf numFmtId="0" fontId="3" fillId="4" borderId="9" xfId="0" applyFont="1" applyFill="1" applyBorder="1" applyAlignment="1">
      <alignment horizontal="center"/>
    </xf>
    <xf numFmtId="0" fontId="2" fillId="2" borderId="0" xfId="0" applyFont="1" applyFill="1" applyAlignment="1">
      <alignment horizontal="center" vertical="center" wrapText="1"/>
    </xf>
    <xf numFmtId="0" fontId="2" fillId="2" borderId="2" xfId="0" applyFont="1" applyFill="1" applyBorder="1"/>
    <xf numFmtId="164" fontId="2" fillId="2" borderId="4" xfId="0" applyNumberFormat="1" applyFont="1" applyFill="1" applyBorder="1"/>
    <xf numFmtId="164" fontId="2" fillId="2" borderId="0" xfId="0" applyNumberFormat="1" applyFont="1" applyFill="1" applyAlignment="1">
      <alignment horizontal="center"/>
    </xf>
    <xf numFmtId="164" fontId="2" fillId="2" borderId="54" xfId="0" applyNumberFormat="1" applyFont="1" applyFill="1" applyBorder="1"/>
    <xf numFmtId="0" fontId="37" fillId="2" borderId="0" xfId="0" applyFont="1" applyFill="1"/>
    <xf numFmtId="0" fontId="2" fillId="2" borderId="52" xfId="0" applyFont="1" applyFill="1" applyBorder="1" applyAlignment="1">
      <alignment horizontal="left" indent="1"/>
    </xf>
    <xf numFmtId="0" fontId="2" fillId="2" borderId="13" xfId="0" applyFont="1" applyFill="1" applyBorder="1"/>
    <xf numFmtId="0" fontId="2" fillId="2" borderId="14" xfId="0" applyFont="1" applyFill="1" applyBorder="1"/>
    <xf numFmtId="164" fontId="2" fillId="2" borderId="5" xfId="0" applyNumberFormat="1" applyFont="1" applyFill="1" applyBorder="1"/>
    <xf numFmtId="164" fontId="2" fillId="2" borderId="15" xfId="0" applyNumberFormat="1" applyFont="1" applyFill="1" applyBorder="1"/>
    <xf numFmtId="0" fontId="2" fillId="2" borderId="52" xfId="0" applyFont="1" applyFill="1" applyBorder="1"/>
    <xf numFmtId="0" fontId="2" fillId="2" borderId="53" xfId="0" applyFont="1" applyFill="1" applyBorder="1"/>
    <xf numFmtId="164" fontId="2" fillId="3" borderId="8" xfId="0" applyNumberFormat="1" applyFont="1" applyFill="1" applyBorder="1" applyAlignment="1">
      <alignment vertical="center"/>
    </xf>
    <xf numFmtId="0" fontId="2" fillId="2" borderId="2" xfId="0" applyFont="1" applyFill="1" applyBorder="1" applyAlignment="1">
      <alignment horizontal="left"/>
    </xf>
    <xf numFmtId="0" fontId="0" fillId="2" borderId="54" xfId="0" applyFill="1" applyBorder="1"/>
    <xf numFmtId="0" fontId="2" fillId="2" borderId="52" xfId="0" applyFont="1" applyFill="1" applyBorder="1" applyAlignment="1">
      <alignment horizontal="left" indent="2"/>
    </xf>
    <xf numFmtId="164" fontId="2" fillId="3" borderId="52" xfId="0" applyNumberFormat="1" applyFont="1" applyFill="1" applyBorder="1"/>
    <xf numFmtId="164" fontId="2" fillId="2" borderId="2" xfId="0" applyNumberFormat="1" applyFont="1" applyFill="1" applyBorder="1"/>
    <xf numFmtId="0" fontId="2" fillId="2" borderId="54" xfId="0" applyFont="1" applyFill="1" applyBorder="1"/>
    <xf numFmtId="164" fontId="2" fillId="2" borderId="52" xfId="0" applyNumberFormat="1" applyFont="1" applyFill="1" applyBorder="1"/>
    <xf numFmtId="0" fontId="3" fillId="4" borderId="2" xfId="0" applyFont="1" applyFill="1" applyBorder="1" applyAlignment="1">
      <alignment horizontal="center"/>
    </xf>
    <xf numFmtId="0" fontId="0" fillId="2" borderId="2" xfId="0" applyFill="1" applyBorder="1"/>
    <xf numFmtId="164" fontId="2" fillId="2" borderId="2" xfId="0" applyNumberFormat="1" applyFont="1" applyFill="1" applyBorder="1" applyAlignment="1">
      <alignment horizontal="center"/>
    </xf>
    <xf numFmtId="164" fontId="2" fillId="3" borderId="0" xfId="0" applyNumberFormat="1" applyFont="1" applyFill="1" applyAlignment="1">
      <alignment horizontal="center"/>
    </xf>
    <xf numFmtId="164" fontId="2" fillId="2" borderId="2" xfId="0" applyNumberFormat="1" applyFont="1" applyFill="1" applyBorder="1" applyAlignment="1">
      <alignment horizontal="left"/>
    </xf>
    <xf numFmtId="43" fontId="2" fillId="2" borderId="2" xfId="1" applyFont="1" applyFill="1" applyBorder="1" applyAlignment="1">
      <alignment horizontal="left"/>
    </xf>
    <xf numFmtId="43" fontId="2" fillId="2" borderId="0" xfId="1" applyFont="1" applyFill="1" applyBorder="1" applyAlignment="1">
      <alignment horizontal="left"/>
    </xf>
    <xf numFmtId="10" fontId="34" fillId="3" borderId="0" xfId="0" applyNumberFormat="1"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53" xfId="0" applyFont="1" applyFill="1" applyBorder="1" applyAlignment="1">
      <alignment vertical="center"/>
    </xf>
    <xf numFmtId="0" fontId="3" fillId="4"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164" fontId="2" fillId="2" borderId="8" xfId="0" applyNumberFormat="1" applyFont="1" applyFill="1" applyBorder="1" applyAlignment="1">
      <alignment horizontal="right" vertical="center" wrapText="1"/>
    </xf>
    <xf numFmtId="164" fontId="2" fillId="2" borderId="54" xfId="0" applyNumberFormat="1" applyFont="1" applyFill="1" applyBorder="1" applyAlignment="1">
      <alignment horizontal="right" vertical="center" wrapText="1"/>
    </xf>
    <xf numFmtId="164" fontId="2" fillId="2" borderId="7" xfId="0" applyNumberFormat="1" applyFont="1" applyFill="1" applyBorder="1" applyAlignment="1">
      <alignment horizontal="right" vertical="center" wrapText="1"/>
    </xf>
    <xf numFmtId="164" fontId="2" fillId="2" borderId="0" xfId="0" applyNumberFormat="1" applyFont="1" applyFill="1" applyAlignment="1">
      <alignment horizontal="right"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3" fillId="4" borderId="52" xfId="0" applyFont="1" applyFill="1" applyBorder="1" applyAlignment="1">
      <alignment vertical="center"/>
    </xf>
    <xf numFmtId="164" fontId="2" fillId="2" borderId="4" xfId="0" applyNumberFormat="1" applyFont="1" applyFill="1" applyBorder="1" applyAlignment="1">
      <alignment horizontal="right" vertical="center" wrapText="1"/>
    </xf>
    <xf numFmtId="164" fontId="2" fillId="2" borderId="3" xfId="0" applyNumberFormat="1" applyFont="1" applyFill="1" applyBorder="1" applyAlignment="1">
      <alignment vertical="center" wrapText="1"/>
    </xf>
    <xf numFmtId="164" fontId="2" fillId="2" borderId="1"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164" fontId="2" fillId="2" borderId="7" xfId="0" applyNumberFormat="1" applyFont="1" applyFill="1" applyBorder="1" applyAlignment="1">
      <alignment vertical="center" wrapText="1"/>
    </xf>
    <xf numFmtId="164" fontId="2" fillId="2" borderId="0" xfId="1" applyNumberFormat="1" applyFont="1" applyFill="1" applyBorder="1" applyAlignment="1">
      <alignment horizontal="center" vertical="center" wrapText="1"/>
    </xf>
    <xf numFmtId="164" fontId="2" fillId="2" borderId="8" xfId="1" applyNumberFormat="1" applyFont="1" applyFill="1" applyBorder="1" applyAlignment="1">
      <alignment horizontal="center" vertical="center" wrapText="1"/>
    </xf>
    <xf numFmtId="164" fontId="2" fillId="2" borderId="7" xfId="1" applyNumberFormat="1" applyFont="1" applyFill="1" applyBorder="1" applyAlignment="1">
      <alignment vertical="center" wrapText="1"/>
    </xf>
    <xf numFmtId="164" fontId="2" fillId="2" borderId="54" xfId="1" applyNumberFormat="1" applyFont="1" applyFill="1" applyBorder="1" applyAlignment="1">
      <alignment horizontal="center" vertical="center" wrapText="1"/>
    </xf>
    <xf numFmtId="164" fontId="2" fillId="2" borderId="12" xfId="0" applyNumberFormat="1" applyFont="1" applyFill="1" applyBorder="1" applyAlignment="1">
      <alignment horizontal="center" vertical="center" wrapText="1"/>
    </xf>
    <xf numFmtId="164" fontId="2" fillId="2" borderId="53" xfId="0" applyNumberFormat="1" applyFont="1" applyFill="1" applyBorder="1" applyAlignment="1">
      <alignment vertical="center" wrapText="1"/>
    </xf>
    <xf numFmtId="164" fontId="2" fillId="2" borderId="9" xfId="0" applyNumberFormat="1" applyFont="1" applyFill="1" applyBorder="1" applyAlignment="1">
      <alignment horizontal="center" vertical="center" wrapText="1"/>
    </xf>
    <xf numFmtId="164" fontId="2" fillId="2" borderId="52" xfId="0" applyNumberFormat="1" applyFont="1" applyFill="1" applyBorder="1" applyAlignment="1">
      <alignment horizontal="center" vertical="center" wrapText="1"/>
    </xf>
    <xf numFmtId="0" fontId="3" fillId="4" borderId="14" xfId="0" applyFont="1" applyFill="1" applyBorder="1" applyAlignment="1">
      <alignment vertical="center"/>
    </xf>
    <xf numFmtId="164" fontId="3" fillId="4" borderId="5" xfId="0" applyNumberFormat="1" applyFont="1" applyFill="1" applyBorder="1" applyAlignment="1">
      <alignment horizontal="center" vertical="center" wrapText="1"/>
    </xf>
    <xf numFmtId="164" fontId="3" fillId="4" borderId="15" xfId="0" applyNumberFormat="1" applyFont="1" applyFill="1" applyBorder="1" applyAlignment="1">
      <alignment horizontal="center" vertical="center" wrapText="1"/>
    </xf>
    <xf numFmtId="164" fontId="3" fillId="4" borderId="14" xfId="0" applyNumberFormat="1" applyFont="1" applyFill="1" applyBorder="1" applyAlignment="1">
      <alignment vertical="center" wrapText="1"/>
    </xf>
    <xf numFmtId="164" fontId="3" fillId="4" borderId="13" xfId="0" applyNumberFormat="1" applyFont="1" applyFill="1" applyBorder="1" applyAlignment="1">
      <alignment horizontal="center" vertical="center" wrapText="1"/>
    </xf>
    <xf numFmtId="164" fontId="2" fillId="2" borderId="0" xfId="0" applyNumberFormat="1" applyFont="1" applyFill="1" applyAlignment="1">
      <alignment horizontal="center" vertical="center" wrapText="1"/>
    </xf>
    <xf numFmtId="164" fontId="3" fillId="4" borderId="5" xfId="0" applyNumberFormat="1" applyFont="1" applyFill="1" applyBorder="1" applyAlignment="1">
      <alignment vertical="center" wrapText="1"/>
    </xf>
    <xf numFmtId="164" fontId="3" fillId="4" borderId="15" xfId="0" applyNumberFormat="1" applyFont="1" applyFill="1" applyBorder="1" applyAlignment="1">
      <alignment vertical="center" wrapText="1"/>
    </xf>
    <xf numFmtId="0" fontId="2" fillId="2" borderId="2" xfId="0" applyFont="1" applyFill="1" applyBorder="1" applyAlignment="1">
      <alignment horizontal="center"/>
    </xf>
    <xf numFmtId="164" fontId="2" fillId="2" borderId="53" xfId="0" applyNumberFormat="1" applyFont="1" applyFill="1" applyBorder="1"/>
    <xf numFmtId="0" fontId="14" fillId="2" borderId="0" xfId="0" applyFont="1" applyFill="1" applyAlignment="1">
      <alignment horizontal="left" wrapText="1"/>
    </xf>
    <xf numFmtId="0" fontId="2" fillId="3" borderId="2" xfId="0" applyFont="1" applyFill="1" applyBorder="1"/>
    <xf numFmtId="0" fontId="2" fillId="3" borderId="3" xfId="0" applyFont="1" applyFill="1" applyBorder="1" applyAlignment="1">
      <alignment horizontal="justify" wrapText="1"/>
    </xf>
    <xf numFmtId="0" fontId="2" fillId="3" borderId="1" xfId="0" applyFont="1" applyFill="1" applyBorder="1" applyAlignment="1">
      <alignment horizontal="justify" wrapText="1"/>
    </xf>
    <xf numFmtId="0" fontId="2" fillId="3" borderId="7" xfId="0" applyFont="1" applyFill="1" applyBorder="1" applyAlignment="1">
      <alignment horizontal="justify" wrapText="1"/>
    </xf>
    <xf numFmtId="0" fontId="2" fillId="3" borderId="54" xfId="0" applyFont="1" applyFill="1" applyBorder="1" applyAlignment="1">
      <alignment horizontal="justify" wrapText="1"/>
    </xf>
    <xf numFmtId="0" fontId="2" fillId="3" borderId="52" xfId="0" applyFont="1" applyFill="1" applyBorder="1"/>
    <xf numFmtId="0" fontId="2" fillId="3" borderId="53" xfId="0" applyFont="1" applyFill="1" applyBorder="1" applyAlignment="1">
      <alignment horizontal="justify" wrapText="1"/>
    </xf>
    <xf numFmtId="0" fontId="2" fillId="3" borderId="9" xfId="0" applyFont="1" applyFill="1" applyBorder="1" applyAlignment="1">
      <alignment horizontal="justify" wrapText="1"/>
    </xf>
    <xf numFmtId="0" fontId="2" fillId="3" borderId="52" xfId="0" applyFont="1" applyFill="1" applyBorder="1" applyAlignment="1">
      <alignment horizontal="justify" wrapText="1"/>
    </xf>
    <xf numFmtId="167" fontId="2" fillId="2" borderId="1" xfId="0" applyNumberFormat="1" applyFont="1" applyFill="1" applyBorder="1"/>
    <xf numFmtId="167" fontId="2" fillId="2" borderId="3" xfId="0" applyNumberFormat="1" applyFont="1" applyFill="1" applyBorder="1"/>
    <xf numFmtId="167" fontId="2" fillId="2" borderId="2" xfId="0" applyNumberFormat="1" applyFont="1" applyFill="1" applyBorder="1"/>
    <xf numFmtId="166" fontId="2" fillId="2" borderId="54" xfId="0" applyNumberFormat="1" applyFont="1" applyFill="1" applyBorder="1"/>
    <xf numFmtId="166" fontId="2" fillId="2" borderId="7" xfId="0" applyNumberFormat="1" applyFont="1" applyFill="1" applyBorder="1"/>
    <xf numFmtId="0" fontId="2" fillId="2" borderId="0" xfId="0" applyFont="1" applyFill="1" applyAlignment="1">
      <alignment horizontal="left" vertical="justify" wrapText="1" indent="1"/>
    </xf>
    <xf numFmtId="166" fontId="2" fillId="3" borderId="54" xfId="0" applyNumberFormat="1" applyFont="1" applyFill="1" applyBorder="1"/>
    <xf numFmtId="166" fontId="2" fillId="3" borderId="7" xfId="0" applyNumberFormat="1" applyFont="1" applyFill="1" applyBorder="1"/>
    <xf numFmtId="166" fontId="2" fillId="3" borderId="0" xfId="0" applyNumberFormat="1" applyFont="1" applyFill="1"/>
    <xf numFmtId="167" fontId="2" fillId="3" borderId="9" xfId="0" applyNumberFormat="1" applyFont="1" applyFill="1" applyBorder="1"/>
    <xf numFmtId="167" fontId="2" fillId="3" borderId="53" xfId="0" applyNumberFormat="1" applyFont="1" applyFill="1" applyBorder="1"/>
    <xf numFmtId="167" fontId="2" fillId="3" borderId="7" xfId="0" applyNumberFormat="1" applyFont="1" applyFill="1" applyBorder="1"/>
    <xf numFmtId="167" fontId="2" fillId="3" borderId="54" xfId="0" applyNumberFormat="1" applyFont="1" applyFill="1" applyBorder="1"/>
    <xf numFmtId="167" fontId="2" fillId="3" borderId="52" xfId="0" applyNumberFormat="1" applyFont="1" applyFill="1" applyBorder="1"/>
    <xf numFmtId="166" fontId="3" fillId="4" borderId="14" xfId="0" applyNumberFormat="1" applyFont="1" applyFill="1" applyBorder="1"/>
    <xf numFmtId="166" fontId="3" fillId="4" borderId="13" xfId="0" applyNumberFormat="1" applyFont="1" applyFill="1" applyBorder="1"/>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164" fontId="2" fillId="3" borderId="4" xfId="0" applyNumberFormat="1" applyFont="1" applyFill="1" applyBorder="1"/>
    <xf numFmtId="166" fontId="2" fillId="3" borderId="8" xfId="0" applyNumberFormat="1" applyFont="1" applyFill="1" applyBorder="1"/>
    <xf numFmtId="167" fontId="2" fillId="2" borderId="12" xfId="0" applyNumberFormat="1" applyFont="1" applyFill="1" applyBorder="1"/>
    <xf numFmtId="167" fontId="2" fillId="2" borderId="9" xfId="0" applyNumberFormat="1" applyFont="1" applyFill="1" applyBorder="1"/>
    <xf numFmtId="166" fontId="2" fillId="4" borderId="1" xfId="0" applyNumberFormat="1" applyFont="1" applyFill="1" applyBorder="1" applyAlignment="1">
      <alignment vertical="center"/>
    </xf>
    <xf numFmtId="166" fontId="2" fillId="4" borderId="3" xfId="0" applyNumberFormat="1" applyFont="1" applyFill="1" applyBorder="1" applyAlignment="1">
      <alignment horizontal="right" vertical="center"/>
    </xf>
    <xf numFmtId="166" fontId="2" fillId="4" borderId="1" xfId="0" applyNumberFormat="1" applyFont="1" applyFill="1" applyBorder="1" applyAlignment="1">
      <alignment horizontal="right" vertical="center"/>
    </xf>
    <xf numFmtId="166" fontId="2" fillId="4" borderId="9" xfId="0" applyNumberFormat="1" applyFont="1" applyFill="1" applyBorder="1" applyAlignment="1">
      <alignment vertical="center"/>
    </xf>
    <xf numFmtId="166" fontId="2" fillId="4" borderId="53" xfId="0" applyNumberFormat="1" applyFont="1" applyFill="1" applyBorder="1" applyAlignment="1">
      <alignment horizontal="right" vertical="center"/>
    </xf>
    <xf numFmtId="166" fontId="2" fillId="4" borderId="9" xfId="0" applyNumberFormat="1" applyFont="1" applyFill="1" applyBorder="1" applyAlignment="1">
      <alignment horizontal="right" vertical="center"/>
    </xf>
    <xf numFmtId="0" fontId="38" fillId="2" borderId="0" xfId="0" applyFont="1" applyFill="1"/>
    <xf numFmtId="0" fontId="2" fillId="2" borderId="0" xfId="0" applyFont="1" applyFill="1" applyAlignment="1">
      <alignment horizontal="right" vertical="center" wrapText="1"/>
    </xf>
    <xf numFmtId="0" fontId="2" fillId="2" borderId="0" xfId="0" applyFont="1" applyFill="1" applyAlignment="1">
      <alignment horizontal="center" wrapText="1"/>
    </xf>
    <xf numFmtId="0" fontId="2" fillId="2" borderId="0" xfId="0" applyFont="1" applyFill="1" applyAlignment="1">
      <alignment horizontal="right" wrapText="1"/>
    </xf>
    <xf numFmtId="165" fontId="2" fillId="2" borderId="0" xfId="0" applyNumberFormat="1" applyFont="1" applyFill="1" applyAlignment="1">
      <alignment horizontal="right" wrapText="1"/>
    </xf>
    <xf numFmtId="164" fontId="2" fillId="2" borderId="0" xfId="0" applyNumberFormat="1" applyFont="1" applyFill="1" applyAlignment="1">
      <alignment horizontal="right" wrapText="1"/>
    </xf>
    <xf numFmtId="0" fontId="3" fillId="4" borderId="1" xfId="0" applyFont="1" applyFill="1" applyBorder="1" applyAlignment="1">
      <alignment horizontal="center" wrapText="1"/>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2" fontId="3" fillId="2" borderId="0" xfId="3" applyNumberFormat="1" applyFont="1" applyFill="1" applyAlignment="1">
      <alignment horizontal="right" vertical="center" wrapText="1"/>
    </xf>
    <xf numFmtId="43" fontId="3" fillId="2" borderId="0" xfId="1" applyFont="1" applyFill="1" applyBorder="1" applyAlignment="1">
      <alignment horizontal="center" vertical="center" wrapText="1"/>
    </xf>
    <xf numFmtId="2" fontId="2" fillId="2" borderId="0" xfId="3" applyNumberFormat="1" applyFont="1" applyFill="1" applyAlignment="1">
      <alignment horizontal="right" vertical="center" wrapText="1"/>
    </xf>
    <xf numFmtId="43" fontId="2" fillId="2" borderId="0" xfId="1" applyFont="1" applyFill="1" applyAlignment="1">
      <alignment horizontal="center" vertical="center" wrapText="1"/>
    </xf>
    <xf numFmtId="2" fontId="3" fillId="4" borderId="15" xfId="3" applyNumberFormat="1" applyFont="1" applyFill="1" applyBorder="1" applyAlignment="1">
      <alignment horizontal="right" vertical="center" wrapText="1"/>
    </xf>
    <xf numFmtId="2" fontId="2" fillId="2" borderId="0" xfId="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wrapText="1"/>
    </xf>
    <xf numFmtId="4" fontId="3" fillId="4" borderId="12" xfId="0" applyNumberFormat="1" applyFont="1" applyFill="1" applyBorder="1" applyAlignment="1">
      <alignment horizontal="center" vertical="center" wrapText="1"/>
    </xf>
    <xf numFmtId="0" fontId="35" fillId="4" borderId="12" xfId="0" applyFont="1" applyFill="1" applyBorder="1" applyAlignment="1">
      <alignment horizontal="center" vertical="center" wrapText="1"/>
    </xf>
    <xf numFmtId="4" fontId="3" fillId="4" borderId="9"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43" fontId="23" fillId="2" borderId="4" xfId="1" applyFont="1" applyFill="1" applyBorder="1" applyAlignment="1">
      <alignment horizontal="left" vertical="center" wrapText="1" indent="2"/>
    </xf>
    <xf numFmtId="43" fontId="23" fillId="2" borderId="4" xfId="1" applyFont="1" applyFill="1" applyBorder="1" applyAlignment="1">
      <alignment horizontal="center" vertical="center" wrapText="1"/>
    </xf>
    <xf numFmtId="43" fontId="23" fillId="2" borderId="0" xfId="1" applyFont="1" applyFill="1" applyBorder="1" applyAlignment="1">
      <alignment horizontal="left" vertical="center" wrapText="1" indent="2"/>
    </xf>
    <xf numFmtId="0" fontId="23" fillId="2" borderId="0" xfId="0" applyFont="1" applyFill="1" applyAlignment="1">
      <alignment horizontal="left" vertical="center" wrapText="1" indent="1"/>
    </xf>
    <xf numFmtId="43" fontId="23" fillId="2" borderId="8" xfId="1" applyFont="1" applyFill="1" applyBorder="1" applyAlignment="1">
      <alignment horizontal="left" vertical="center" wrapText="1" indent="2"/>
    </xf>
    <xf numFmtId="43" fontId="23" fillId="2" borderId="8" xfId="1" applyFont="1" applyFill="1" applyBorder="1" applyAlignment="1">
      <alignment horizontal="center" vertical="center" wrapText="1"/>
    </xf>
    <xf numFmtId="0" fontId="3" fillId="4" borderId="13" xfId="0" applyFont="1" applyFill="1" applyBorder="1" applyAlignment="1">
      <alignment vertical="center" wrapText="1"/>
    </xf>
    <xf numFmtId="43" fontId="3" fillId="4" borderId="5" xfId="1" applyFont="1" applyFill="1" applyBorder="1" applyAlignment="1">
      <alignment horizontal="right" vertical="center" wrapText="1"/>
    </xf>
    <xf numFmtId="43" fontId="3" fillId="4" borderId="15" xfId="1" applyFont="1" applyFill="1" applyBorder="1" applyAlignment="1">
      <alignment horizontal="right" vertical="center" wrapText="1"/>
    </xf>
    <xf numFmtId="0" fontId="2" fillId="2" borderId="0" xfId="0" applyFont="1" applyFill="1" applyAlignment="1">
      <alignment horizontal="left" vertical="center" wrapText="1" indent="2"/>
    </xf>
    <xf numFmtId="43" fontId="2" fillId="2" borderId="0" xfId="1" applyFont="1" applyFill="1" applyBorder="1" applyAlignment="1">
      <alignment horizontal="right" vertical="center" wrapText="1"/>
    </xf>
    <xf numFmtId="43" fontId="2" fillId="4" borderId="15" xfId="1" applyFont="1" applyFill="1" applyBorder="1" applyAlignment="1">
      <alignment horizontal="center" vertical="center" wrapText="1"/>
    </xf>
    <xf numFmtId="43" fontId="2" fillId="4" borderId="14" xfId="1" applyFont="1" applyFill="1" applyBorder="1" applyAlignment="1">
      <alignment horizontal="right" vertical="center" wrapText="1"/>
    </xf>
    <xf numFmtId="43" fontId="2" fillId="4" borderId="14" xfId="1" applyFont="1" applyFill="1" applyBorder="1" applyAlignment="1">
      <alignment horizontal="right" wrapText="1"/>
    </xf>
    <xf numFmtId="43" fontId="2" fillId="4" borderId="13" xfId="1" applyFont="1" applyFill="1" applyBorder="1" applyAlignment="1">
      <alignment horizontal="right" vertical="center" wrapText="1"/>
    </xf>
    <xf numFmtId="164" fontId="2" fillId="2" borderId="15" xfId="0" applyNumberFormat="1"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horizontal="center" vertical="center" wrapText="1"/>
    </xf>
    <xf numFmtId="164" fontId="2" fillId="2" borderId="14" xfId="0" applyNumberFormat="1" applyFont="1" applyFill="1" applyBorder="1" applyAlignment="1">
      <alignment horizontal="right" vertical="center" wrapText="1"/>
    </xf>
    <xf numFmtId="164" fontId="2" fillId="2" borderId="13" xfId="0" applyNumberFormat="1" applyFont="1" applyFill="1" applyBorder="1" applyAlignment="1">
      <alignment horizontal="right" vertical="center" wrapText="1"/>
    </xf>
    <xf numFmtId="43" fontId="2" fillId="2" borderId="13" xfId="1" applyFont="1" applyFill="1" applyBorder="1" applyAlignment="1">
      <alignment horizontal="right" vertical="center" wrapText="1"/>
    </xf>
    <xf numFmtId="0" fontId="2" fillId="1" borderId="54" xfId="0" applyFont="1" applyFill="1" applyBorder="1" applyAlignment="1">
      <alignment horizontal="center" vertical="center" wrapText="1"/>
    </xf>
    <xf numFmtId="165" fontId="2" fillId="1" borderId="7" xfId="0" applyNumberFormat="1" applyFont="1" applyFill="1" applyBorder="1" applyAlignment="1">
      <alignment horizontal="right" wrapText="1"/>
    </xf>
    <xf numFmtId="164" fontId="2" fillId="1" borderId="0" xfId="0" applyNumberFormat="1" applyFont="1" applyFill="1" applyAlignment="1">
      <alignment horizontal="right" vertical="center" wrapText="1"/>
    </xf>
    <xf numFmtId="2" fontId="2" fillId="1" borderId="0" xfId="3" applyNumberFormat="1" applyFont="1" applyFill="1" applyBorder="1" applyAlignment="1">
      <alignment horizontal="right" vertical="center" wrapText="1"/>
    </xf>
    <xf numFmtId="0" fontId="3" fillId="4" borderId="15" xfId="0" applyFont="1" applyFill="1" applyBorder="1" applyAlignment="1">
      <alignment horizontal="center" vertical="center" wrapText="1"/>
    </xf>
    <xf numFmtId="164" fontId="3" fillId="4" borderId="14" xfId="0" applyNumberFormat="1" applyFont="1" applyFill="1" applyBorder="1" applyAlignment="1">
      <alignment horizontal="right" vertical="center" wrapText="1"/>
    </xf>
    <xf numFmtId="164" fontId="3" fillId="1" borderId="13" xfId="0" applyNumberFormat="1" applyFont="1" applyFill="1" applyBorder="1" applyAlignment="1">
      <alignment horizontal="right" vertical="center" wrapText="1"/>
    </xf>
    <xf numFmtId="2" fontId="3" fillId="1" borderId="13" xfId="3" applyNumberFormat="1" applyFont="1" applyFill="1" applyBorder="1" applyAlignment="1">
      <alignment horizontal="right" vertical="center" wrapText="1"/>
    </xf>
    <xf numFmtId="164" fontId="3" fillId="4" borderId="3" xfId="0" applyNumberFormat="1" applyFont="1" applyFill="1" applyBorder="1" applyAlignment="1">
      <alignment horizontal="center" vertical="center" wrapText="1"/>
    </xf>
    <xf numFmtId="2" fontId="3" fillId="4" borderId="1" xfId="3" applyNumberFormat="1" applyFont="1" applyFill="1" applyBorder="1" applyAlignment="1">
      <alignment horizontal="center" vertical="center" wrapText="1"/>
    </xf>
    <xf numFmtId="164" fontId="3" fillId="4" borderId="7" xfId="0" applyNumberFormat="1" applyFont="1" applyFill="1" applyBorder="1" applyAlignment="1">
      <alignment horizontal="center" vertical="center" wrapText="1"/>
    </xf>
    <xf numFmtId="165" fontId="3" fillId="4" borderId="4" xfId="0" applyNumberFormat="1" applyFont="1" applyFill="1" applyBorder="1" applyAlignment="1">
      <alignment horizontal="center" wrapText="1"/>
    </xf>
    <xf numFmtId="164" fontId="3" fillId="4" borderId="1" xfId="0" applyNumberFormat="1" applyFont="1" applyFill="1" applyBorder="1" applyAlignment="1">
      <alignment horizontal="center" vertical="center" wrapText="1"/>
    </xf>
    <xf numFmtId="2" fontId="3" fillId="4" borderId="54" xfId="3" applyNumberFormat="1" applyFont="1" applyFill="1" applyBorder="1" applyAlignment="1">
      <alignment horizontal="center" vertical="center" wrapText="1"/>
    </xf>
    <xf numFmtId="164" fontId="3" fillId="4" borderId="53" xfId="0" applyNumberFormat="1" applyFont="1" applyFill="1" applyBorder="1" applyAlignment="1">
      <alignment horizontal="center" vertical="center" wrapText="1"/>
    </xf>
    <xf numFmtId="165" fontId="3" fillId="4" borderId="12" xfId="0" applyNumberFormat="1" applyFont="1" applyFill="1" applyBorder="1" applyAlignment="1">
      <alignment horizontal="center" wrapText="1"/>
    </xf>
    <xf numFmtId="164" fontId="3" fillId="4" borderId="9" xfId="0" applyNumberFormat="1" applyFont="1" applyFill="1" applyBorder="1" applyAlignment="1">
      <alignment horizontal="center" vertical="center" wrapText="1"/>
    </xf>
    <xf numFmtId="2" fontId="3" fillId="4" borderId="9" xfId="3" applyNumberFormat="1" applyFont="1" applyFill="1" applyBorder="1" applyAlignment="1">
      <alignment horizontal="center" vertical="center" wrapText="1"/>
    </xf>
    <xf numFmtId="164" fontId="2" fillId="8" borderId="4" xfId="0" applyNumberFormat="1" applyFont="1" applyFill="1" applyBorder="1" applyAlignment="1">
      <alignment horizontal="right" vertical="center" wrapText="1"/>
    </xf>
    <xf numFmtId="0" fontId="2" fillId="8" borderId="4" xfId="0" applyFont="1" applyFill="1" applyBorder="1" applyAlignment="1">
      <alignment horizontal="center" vertical="center" wrapText="1"/>
    </xf>
    <xf numFmtId="165" fontId="2" fillId="8" borderId="4" xfId="0" applyNumberFormat="1" applyFont="1" applyFill="1" applyBorder="1" applyAlignment="1">
      <alignment horizontal="right" wrapText="1"/>
    </xf>
    <xf numFmtId="43" fontId="2" fillId="2" borderId="8" xfId="1" applyFont="1" applyFill="1" applyBorder="1" applyAlignment="1">
      <alignment horizontal="right" vertical="center" wrapText="1"/>
    </xf>
    <xf numFmtId="43" fontId="2" fillId="2" borderId="8" xfId="1" applyFont="1" applyFill="1" applyBorder="1" applyAlignment="1">
      <alignment horizontal="center" vertical="center" wrapText="1"/>
    </xf>
    <xf numFmtId="43" fontId="2" fillId="2" borderId="8" xfId="1" applyFont="1" applyFill="1" applyBorder="1" applyAlignment="1">
      <alignment horizontal="right" wrapText="1"/>
    </xf>
    <xf numFmtId="43" fontId="2" fillId="2" borderId="12" xfId="1" applyFont="1" applyFill="1" applyBorder="1" applyAlignment="1">
      <alignment horizontal="right" vertical="center" wrapText="1"/>
    </xf>
    <xf numFmtId="43" fontId="2" fillId="2" borderId="12" xfId="1" applyFont="1" applyFill="1" applyBorder="1" applyAlignment="1">
      <alignment horizontal="center" vertical="center" wrapText="1"/>
    </xf>
    <xf numFmtId="43" fontId="2" fillId="2" borderId="12" xfId="1" applyFont="1" applyFill="1" applyBorder="1" applyAlignment="1">
      <alignment horizontal="right" wrapText="1"/>
    </xf>
    <xf numFmtId="164" fontId="3" fillId="4" borderId="5" xfId="0" applyNumberFormat="1" applyFont="1" applyFill="1" applyBorder="1" applyAlignment="1">
      <alignment horizontal="right" vertical="center" wrapText="1"/>
    </xf>
    <xf numFmtId="164" fontId="3" fillId="4" borderId="4" xfId="0" applyNumberFormat="1"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2" fontId="3" fillId="4" borderId="2" xfId="3"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165" fontId="3" fillId="4" borderId="12" xfId="0" applyNumberFormat="1" applyFont="1" applyFill="1" applyBorder="1" applyAlignment="1">
      <alignment horizontal="center" vertical="center" wrapText="1"/>
    </xf>
    <xf numFmtId="2" fontId="3" fillId="4" borderId="52" xfId="3" applyNumberFormat="1" applyFont="1" applyFill="1" applyBorder="1" applyAlignment="1">
      <alignment horizontal="center" vertical="center" wrapText="1"/>
    </xf>
    <xf numFmtId="0" fontId="2" fillId="2" borderId="2" xfId="0" applyFont="1" applyFill="1" applyBorder="1" applyAlignment="1">
      <alignment horizontal="left" vertical="center" wrapText="1" indent="2"/>
    </xf>
    <xf numFmtId="43" fontId="2" fillId="2" borderId="4" xfId="1" applyFont="1" applyFill="1" applyBorder="1" applyAlignment="1">
      <alignment horizontal="left" vertical="center" wrapText="1" indent="2"/>
    </xf>
    <xf numFmtId="164" fontId="2" fillId="2" borderId="4" xfId="0" applyNumberFormat="1" applyFont="1" applyFill="1" applyBorder="1" applyAlignment="1">
      <alignment horizontal="left" vertical="center" wrapText="1" indent="2"/>
    </xf>
    <xf numFmtId="43" fontId="2" fillId="2" borderId="4" xfId="1" applyFont="1" applyFill="1" applyBorder="1" applyAlignment="1">
      <alignment horizontal="center" vertical="center" wrapText="1"/>
    </xf>
    <xf numFmtId="43" fontId="2" fillId="8" borderId="4" xfId="1" applyFont="1" applyFill="1" applyBorder="1" applyAlignment="1">
      <alignment horizontal="center" vertical="center" wrapText="1"/>
    </xf>
    <xf numFmtId="43" fontId="2" fillId="2" borderId="4" xfId="1" applyFont="1" applyFill="1" applyBorder="1" applyAlignment="1">
      <alignment horizontal="right" wrapText="1"/>
    </xf>
    <xf numFmtId="43" fontId="2" fillId="2" borderId="2" xfId="1" applyFont="1" applyFill="1" applyBorder="1" applyAlignment="1">
      <alignment horizontal="right" vertical="center" wrapText="1"/>
    </xf>
    <xf numFmtId="43" fontId="2" fillId="2" borderId="8" xfId="1" applyFont="1" applyFill="1" applyBorder="1" applyAlignment="1">
      <alignment horizontal="left" vertical="center" wrapText="1" indent="2"/>
    </xf>
    <xf numFmtId="0" fontId="2" fillId="2" borderId="52" xfId="0" applyFont="1" applyFill="1" applyBorder="1" applyAlignment="1">
      <alignment horizontal="left" vertical="center" wrapText="1" indent="2"/>
    </xf>
    <xf numFmtId="43" fontId="2" fillId="2" borderId="12" xfId="1" applyFont="1" applyFill="1" applyBorder="1" applyAlignment="1">
      <alignment horizontal="left" vertical="center" wrapText="1" indent="2"/>
    </xf>
    <xf numFmtId="164" fontId="2" fillId="2" borderId="12" xfId="0" applyNumberFormat="1" applyFont="1" applyFill="1" applyBorder="1" applyAlignment="1">
      <alignment horizontal="right" vertical="center" wrapText="1"/>
    </xf>
    <xf numFmtId="43" fontId="2" fillId="2" borderId="52" xfId="1" applyFont="1" applyFill="1" applyBorder="1" applyAlignment="1">
      <alignment horizontal="right" vertical="center" wrapText="1"/>
    </xf>
    <xf numFmtId="43" fontId="2" fillId="2" borderId="4" xfId="1" applyFont="1" applyFill="1" applyBorder="1" applyAlignment="1">
      <alignment horizontal="right" vertical="center" wrapText="1"/>
    </xf>
    <xf numFmtId="0" fontId="3" fillId="4" borderId="5" xfId="0" applyFont="1" applyFill="1" applyBorder="1" applyAlignment="1">
      <alignment horizontal="center" vertical="center" wrapText="1"/>
    </xf>
    <xf numFmtId="0" fontId="3" fillId="2" borderId="2" xfId="0" applyFont="1" applyFill="1" applyBorder="1" applyAlignment="1">
      <alignment horizontal="left" vertical="center" wrapText="1"/>
    </xf>
    <xf numFmtId="164" fontId="3" fillId="2" borderId="2" xfId="0" applyNumberFormat="1" applyFont="1" applyFill="1" applyBorder="1" applyAlignment="1">
      <alignment horizontal="right" vertical="center" wrapText="1"/>
    </xf>
    <xf numFmtId="2" fontId="3" fillId="2" borderId="2" xfId="3" applyNumberFormat="1" applyFont="1" applyFill="1" applyBorder="1" applyAlignment="1">
      <alignment horizontal="right" vertical="center" wrapText="1"/>
    </xf>
    <xf numFmtId="2" fontId="3" fillId="2" borderId="0" xfId="3" applyNumberFormat="1" applyFont="1" applyFill="1" applyBorder="1" applyAlignment="1">
      <alignment horizontal="right" vertical="center" wrapText="1"/>
    </xf>
    <xf numFmtId="0" fontId="3" fillId="2" borderId="0" xfId="0" applyFont="1" applyFill="1" applyAlignment="1">
      <alignment horizontal="left" vertical="center" wrapText="1"/>
    </xf>
    <xf numFmtId="164" fontId="3" fillId="2" borderId="0" xfId="0" applyNumberFormat="1" applyFont="1" applyFill="1" applyAlignment="1">
      <alignment horizontal="right" vertical="center" wrapText="1"/>
    </xf>
    <xf numFmtId="43" fontId="23" fillId="2" borderId="0" xfId="1" applyFont="1" applyFill="1" applyBorder="1" applyAlignment="1">
      <alignment horizontal="right" vertical="center" wrapText="1" indent="2"/>
    </xf>
    <xf numFmtId="164" fontId="3" fillId="2" borderId="5" xfId="0" applyNumberFormat="1" applyFont="1" applyFill="1" applyBorder="1" applyAlignment="1">
      <alignment horizontal="left" vertical="center" wrapText="1"/>
    </xf>
    <xf numFmtId="164" fontId="3" fillId="2" borderId="5" xfId="0" applyNumberFormat="1" applyFont="1" applyFill="1" applyBorder="1" applyAlignment="1">
      <alignment horizontal="right" vertical="center" wrapText="1"/>
    </xf>
    <xf numFmtId="0" fontId="40" fillId="2" borderId="0" xfId="0" applyFont="1" applyFill="1" applyAlignment="1">
      <alignment horizontal="left" vertical="center" wrapText="1"/>
    </xf>
    <xf numFmtId="164" fontId="40" fillId="2" borderId="0" xfId="0" applyNumberFormat="1" applyFont="1" applyFill="1" applyAlignment="1">
      <alignment horizontal="left" vertical="center" wrapText="1"/>
    </xf>
    <xf numFmtId="164" fontId="40" fillId="2" borderId="0" xfId="0" applyNumberFormat="1" applyFont="1" applyFill="1" applyAlignment="1">
      <alignment horizontal="right" vertical="center" wrapText="1"/>
    </xf>
    <xf numFmtId="2" fontId="40" fillId="2" borderId="0" xfId="3" applyNumberFormat="1" applyFont="1" applyFill="1" applyBorder="1" applyAlignment="1">
      <alignment horizontal="right" vertical="center" wrapText="1"/>
    </xf>
    <xf numFmtId="0" fontId="40" fillId="2" borderId="0" xfId="0" applyFont="1" applyFill="1" applyAlignment="1">
      <alignment horizontal="center" vertical="center" wrapText="1"/>
    </xf>
    <xf numFmtId="0" fontId="22" fillId="2" borderId="0" xfId="0" applyFont="1" applyFill="1" applyAlignment="1">
      <alignment horizontal="left" vertical="center" wrapText="1"/>
    </xf>
    <xf numFmtId="0" fontId="22" fillId="2" borderId="0" xfId="0" applyFont="1" applyFill="1" applyAlignment="1">
      <alignment vertical="center"/>
    </xf>
    <xf numFmtId="10" fontId="34" fillId="3" borderId="0" xfId="3" applyNumberFormat="1" applyFont="1" applyFill="1" applyBorder="1" applyAlignment="1">
      <alignment horizontal="left" vertical="center" wrapText="1"/>
    </xf>
    <xf numFmtId="43" fontId="3" fillId="4" borderId="5" xfId="1" applyFont="1" applyFill="1" applyBorder="1" applyAlignment="1">
      <alignment horizontal="center" vertical="center" wrapText="1"/>
    </xf>
    <xf numFmtId="43" fontId="3" fillId="4" borderId="5" xfId="1" applyFont="1" applyFill="1" applyBorder="1" applyAlignment="1">
      <alignment horizontal="right" wrapText="1"/>
    </xf>
    <xf numFmtId="165" fontId="0" fillId="2" borderId="0" xfId="0" applyNumberFormat="1" applyFill="1"/>
    <xf numFmtId="0" fontId="0" fillId="2" borderId="3" xfId="0" applyFill="1" applyBorder="1"/>
    <xf numFmtId="0" fontId="0" fillId="2" borderId="7" xfId="0" applyFill="1" applyBorder="1"/>
    <xf numFmtId="0" fontId="4" fillId="2" borderId="7" xfId="0" applyFont="1" applyFill="1" applyBorder="1" applyAlignment="1">
      <alignment horizontal="left" indent="1"/>
    </xf>
    <xf numFmtId="0" fontId="0" fillId="2" borderId="53" xfId="0" applyFill="1" applyBorder="1"/>
    <xf numFmtId="0" fontId="4" fillId="2" borderId="7" xfId="0" applyFont="1" applyFill="1" applyBorder="1" applyAlignment="1">
      <alignment horizontal="left" wrapText="1" indent="1"/>
    </xf>
    <xf numFmtId="0" fontId="0" fillId="2" borderId="7" xfId="0" applyFill="1" applyBorder="1" applyAlignment="1">
      <alignment horizontal="left" indent="1"/>
    </xf>
    <xf numFmtId="0" fontId="4" fillId="2" borderId="7" xfId="0" applyFont="1" applyFill="1" applyBorder="1"/>
    <xf numFmtId="0" fontId="0" fillId="4" borderId="3" xfId="0" applyFill="1" applyBorder="1"/>
    <xf numFmtId="0" fontId="0" fillId="4" borderId="4" xfId="0" applyFill="1" applyBorder="1" applyAlignment="1">
      <alignment horizontal="center"/>
    </xf>
    <xf numFmtId="0" fontId="0" fillId="4" borderId="1" xfId="0" applyFill="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54" xfId="0" applyFont="1" applyFill="1" applyBorder="1" applyAlignment="1">
      <alignment horizontal="center"/>
    </xf>
    <xf numFmtId="0" fontId="0" fillId="4" borderId="53" xfId="0" applyFill="1" applyBorder="1"/>
    <xf numFmtId="0" fontId="0" fillId="4" borderId="12" xfId="0" applyFill="1" applyBorder="1"/>
    <xf numFmtId="0" fontId="0" fillId="4" borderId="9" xfId="0" applyFill="1" applyBorder="1"/>
    <xf numFmtId="0" fontId="4" fillId="2" borderId="3" xfId="0" applyFont="1" applyFill="1" applyBorder="1"/>
    <xf numFmtId="164" fontId="41" fillId="2" borderId="4" xfId="0" applyNumberFormat="1" applyFont="1" applyFill="1" applyBorder="1"/>
    <xf numFmtId="164" fontId="41" fillId="2" borderId="1" xfId="0" applyNumberFormat="1" applyFont="1" applyFill="1" applyBorder="1"/>
    <xf numFmtId="164" fontId="41" fillId="2" borderId="8" xfId="0" applyNumberFormat="1" applyFont="1" applyFill="1" applyBorder="1"/>
    <xf numFmtId="164" fontId="41" fillId="2" borderId="54" xfId="0" applyNumberFormat="1" applyFont="1" applyFill="1" applyBorder="1"/>
    <xf numFmtId="164" fontId="41" fillId="2" borderId="12" xfId="0" applyNumberFormat="1" applyFont="1" applyFill="1" applyBorder="1"/>
    <xf numFmtId="164" fontId="41" fillId="2" borderId="9" xfId="0" applyNumberFormat="1" applyFont="1" applyFill="1" applyBorder="1"/>
    <xf numFmtId="0" fontId="4" fillId="2" borderId="14" xfId="0" applyFont="1" applyFill="1" applyBorder="1"/>
    <xf numFmtId="164" fontId="41" fillId="2" borderId="5" xfId="0" applyNumberFormat="1" applyFont="1" applyFill="1" applyBorder="1"/>
    <xf numFmtId="164" fontId="41" fillId="2" borderId="15" xfId="0" applyNumberFormat="1" applyFont="1" applyFill="1" applyBorder="1"/>
    <xf numFmtId="164" fontId="36" fillId="2" borderId="5" xfId="0" applyNumberFormat="1" applyFont="1" applyFill="1" applyBorder="1"/>
    <xf numFmtId="164" fontId="36" fillId="2" borderId="15" xfId="0" applyNumberFormat="1" applyFont="1" applyFill="1" applyBorder="1"/>
    <xf numFmtId="0" fontId="11" fillId="4" borderId="14" xfId="0" applyFont="1" applyFill="1" applyBorder="1" applyAlignment="1">
      <alignment wrapText="1"/>
    </xf>
    <xf numFmtId="164" fontId="18" fillId="4" borderId="5" xfId="0" applyNumberFormat="1" applyFont="1" applyFill="1" applyBorder="1"/>
    <xf numFmtId="164" fontId="18" fillId="4" borderId="15" xfId="0" applyNumberFormat="1" applyFont="1" applyFill="1" applyBorder="1"/>
    <xf numFmtId="164" fontId="42" fillId="4" borderId="5" xfId="0" applyNumberFormat="1" applyFont="1" applyFill="1" applyBorder="1"/>
    <xf numFmtId="164" fontId="42" fillId="4" borderId="15" xfId="0" applyNumberFormat="1" applyFont="1" applyFill="1" applyBorder="1"/>
    <xf numFmtId="0" fontId="11" fillId="4" borderId="14" xfId="0" applyFont="1" applyFill="1" applyBorder="1" applyAlignment="1">
      <alignment horizontal="center"/>
    </xf>
    <xf numFmtId="0" fontId="0" fillId="3" borderId="7" xfId="0" applyFill="1" applyBorder="1" applyAlignment="1">
      <alignment horizontal="center"/>
    </xf>
    <xf numFmtId="0" fontId="3" fillId="4" borderId="13" xfId="0" applyFont="1" applyFill="1" applyBorder="1" applyAlignment="1">
      <alignment horizontal="center"/>
    </xf>
    <xf numFmtId="0" fontId="2" fillId="2" borderId="52" xfId="0" applyFont="1" applyFill="1" applyBorder="1" applyAlignment="1">
      <alignment horizontal="center"/>
    </xf>
    <xf numFmtId="164" fontId="2" fillId="2" borderId="7" xfId="0" applyNumberFormat="1" applyFont="1" applyFill="1" applyBorder="1" applyAlignment="1">
      <alignment horizontal="center"/>
    </xf>
    <xf numFmtId="10" fontId="2" fillId="3" borderId="1" xfId="3" applyNumberFormat="1" applyFont="1" applyFill="1" applyBorder="1"/>
    <xf numFmtId="10" fontId="2" fillId="3" borderId="9" xfId="3" applyNumberFormat="1" applyFont="1" applyFill="1" applyBorder="1"/>
    <xf numFmtId="167" fontId="2" fillId="2" borderId="4" xfId="0" applyNumberFormat="1" applyFont="1" applyFill="1" applyBorder="1"/>
    <xf numFmtId="167" fontId="2" fillId="2" borderId="8" xfId="0" applyNumberFormat="1" applyFont="1" applyFill="1" applyBorder="1"/>
    <xf numFmtId="167" fontId="2" fillId="2" borderId="54" xfId="0" applyNumberFormat="1" applyFont="1" applyFill="1" applyBorder="1"/>
    <xf numFmtId="0" fontId="2" fillId="2" borderId="53" xfId="0" applyFont="1" applyFill="1" applyBorder="1" applyAlignment="1">
      <alignment horizontal="left" indent="2"/>
    </xf>
    <xf numFmtId="0" fontId="2" fillId="4" borderId="14" xfId="0" applyFont="1" applyFill="1" applyBorder="1"/>
    <xf numFmtId="0" fontId="2" fillId="4" borderId="14"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166" fontId="2" fillId="2" borderId="12" xfId="0" applyNumberFormat="1" applyFont="1" applyFill="1" applyBorder="1"/>
    <xf numFmtId="166" fontId="2" fillId="2" borderId="9" xfId="0" applyNumberFormat="1" applyFont="1" applyFill="1" applyBorder="1"/>
    <xf numFmtId="9" fontId="2" fillId="2" borderId="4" xfId="0" applyNumberFormat="1" applyFont="1" applyFill="1" applyBorder="1" applyAlignment="1">
      <alignment horizontal="center"/>
    </xf>
    <xf numFmtId="10" fontId="2" fillId="2" borderId="1" xfId="3" applyNumberFormat="1" applyFont="1" applyFill="1" applyBorder="1"/>
    <xf numFmtId="43" fontId="2" fillId="2" borderId="8" xfId="1" applyFont="1" applyFill="1" applyBorder="1" applyAlignment="1">
      <alignment horizontal="center"/>
    </xf>
    <xf numFmtId="43" fontId="2" fillId="2" borderId="54" xfId="1" applyFont="1" applyFill="1" applyBorder="1"/>
    <xf numFmtId="43" fontId="2" fillId="2" borderId="12" xfId="1" applyFont="1" applyFill="1" applyBorder="1" applyAlignment="1">
      <alignment horizontal="center"/>
    </xf>
    <xf numFmtId="43" fontId="2" fillId="2" borderId="9" xfId="1" applyFont="1" applyFill="1" applyBorder="1"/>
    <xf numFmtId="0" fontId="3" fillId="4" borderId="15" xfId="0" applyFont="1" applyFill="1" applyBorder="1"/>
    <xf numFmtId="0" fontId="2" fillId="2" borderId="15" xfId="0" applyFont="1" applyFill="1" applyBorder="1"/>
    <xf numFmtId="10" fontId="2" fillId="2" borderId="13" xfId="3" applyNumberFormat="1" applyFont="1" applyFill="1" applyBorder="1"/>
    <xf numFmtId="43" fontId="4" fillId="3" borderId="7" xfId="1" applyNumberFormat="1" applyFont="1" applyFill="1" applyBorder="1" applyAlignment="1"/>
    <xf numFmtId="0" fontId="27" fillId="4" borderId="14" xfId="0" applyFont="1" applyFill="1" applyBorder="1"/>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lignment horizontal="center"/>
    </xf>
    <xf numFmtId="0" fontId="3" fillId="4" borderId="3" xfId="0" applyFont="1" applyFill="1" applyBorder="1" applyAlignment="1">
      <alignment horizontal="center"/>
    </xf>
    <xf numFmtId="0" fontId="3" fillId="4" borderId="53" xfId="0" applyFont="1" applyFill="1" applyBorder="1" applyAlignment="1">
      <alignment horizontal="center"/>
    </xf>
    <xf numFmtId="164" fontId="2" fillId="3" borderId="54" xfId="0" applyNumberFormat="1" applyFont="1" applyFill="1" applyBorder="1" applyAlignment="1">
      <alignment horizont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wrapText="1"/>
    </xf>
    <xf numFmtId="0" fontId="28" fillId="4" borderId="2" xfId="0" applyFont="1" applyFill="1" applyBorder="1" applyAlignment="1">
      <alignment vertical="center" wrapText="1"/>
    </xf>
    <xf numFmtId="0" fontId="27" fillId="3" borderId="0" xfId="0" applyFont="1" applyFill="1" applyBorder="1" applyAlignment="1">
      <alignment wrapText="1"/>
    </xf>
    <xf numFmtId="0" fontId="27" fillId="3" borderId="0" xfId="0" applyFont="1" applyFill="1" applyBorder="1"/>
    <xf numFmtId="0" fontId="19" fillId="3" borderId="0" xfId="0" applyFont="1" applyFill="1" applyBorder="1" applyAlignment="1">
      <alignment wrapText="1"/>
    </xf>
    <xf numFmtId="0" fontId="27" fillId="3" borderId="0" xfId="0" applyFont="1" applyFill="1" applyBorder="1" applyAlignment="1">
      <alignment horizontal="right" wrapText="1"/>
    </xf>
    <xf numFmtId="165" fontId="27" fillId="3" borderId="0" xfId="0" applyNumberFormat="1" applyFont="1" applyFill="1" applyBorder="1" applyAlignment="1">
      <alignment horizontal="right"/>
    </xf>
    <xf numFmtId="0" fontId="28" fillId="3" borderId="0" xfId="0" applyFont="1" applyFill="1" applyBorder="1" applyAlignment="1">
      <alignment vertical="center" wrapText="1"/>
    </xf>
    <xf numFmtId="0" fontId="19" fillId="3" borderId="0" xfId="0" applyFont="1" applyFill="1" applyBorder="1"/>
    <xf numFmtId="43" fontId="28" fillId="3" borderId="0" xfId="1" applyFont="1" applyFill="1" applyBorder="1" applyAlignment="1" applyProtection="1">
      <alignment vertical="center"/>
      <protection locked="0"/>
    </xf>
    <xf numFmtId="0" fontId="29" fillId="3" borderId="0" xfId="0" applyFont="1" applyFill="1" applyBorder="1" applyAlignment="1">
      <alignment vertical="center" wrapText="1"/>
    </xf>
    <xf numFmtId="43" fontId="29" fillId="3" borderId="0" xfId="1" applyFont="1" applyFill="1" applyBorder="1" applyAlignment="1" applyProtection="1">
      <alignment vertical="center"/>
      <protection locked="0"/>
    </xf>
    <xf numFmtId="43" fontId="27" fillId="3" borderId="0" xfId="1" applyFont="1" applyFill="1" applyBorder="1"/>
    <xf numFmtId="4" fontId="29" fillId="3" borderId="0" xfId="0" applyNumberFormat="1" applyFont="1" applyFill="1" applyBorder="1" applyAlignment="1" applyProtection="1">
      <alignment vertical="center"/>
      <protection locked="0"/>
    </xf>
    <xf numFmtId="0" fontId="27" fillId="3" borderId="0" xfId="0" applyFont="1" applyFill="1" applyBorder="1" applyAlignment="1">
      <alignment horizontal="right"/>
    </xf>
    <xf numFmtId="0" fontId="19" fillId="3" borderId="0" xfId="0" applyFont="1" applyFill="1" applyBorder="1" applyAlignment="1"/>
    <xf numFmtId="0" fontId="28" fillId="3" borderId="0" xfId="0" applyFont="1" applyFill="1" applyBorder="1" applyAlignment="1">
      <alignment horizontal="center" vertical="center" wrapText="1"/>
    </xf>
    <xf numFmtId="0" fontId="28" fillId="3" borderId="56" xfId="0" applyFont="1" applyFill="1" applyBorder="1" applyAlignment="1">
      <alignment vertical="center" wrapText="1"/>
    </xf>
    <xf numFmtId="43" fontId="28" fillId="3" borderId="57" xfId="1" applyFont="1" applyFill="1" applyBorder="1" applyAlignment="1" applyProtection="1">
      <alignment vertical="center"/>
      <protection locked="0"/>
    </xf>
    <xf numFmtId="0" fontId="29" fillId="3" borderId="56" xfId="0" applyFont="1" applyFill="1" applyBorder="1" applyAlignment="1">
      <alignment vertical="center" wrapText="1"/>
    </xf>
    <xf numFmtId="43" fontId="29" fillId="3" borderId="57" xfId="1" applyFont="1" applyFill="1" applyBorder="1" applyAlignment="1" applyProtection="1">
      <alignment vertical="center"/>
      <protection locked="0"/>
    </xf>
    <xf numFmtId="0" fontId="29" fillId="3" borderId="56" xfId="0" applyFont="1" applyFill="1" applyBorder="1" applyAlignment="1">
      <alignment horizontal="left" vertical="center" wrapText="1" indent="3"/>
    </xf>
    <xf numFmtId="0" fontId="29" fillId="3" borderId="56" xfId="0" applyFont="1" applyFill="1" applyBorder="1" applyAlignment="1">
      <alignment horizontal="left" vertical="center" wrapText="1" indent="1"/>
    </xf>
    <xf numFmtId="0" fontId="29" fillId="3" borderId="58" xfId="0" applyFont="1" applyFill="1" applyBorder="1" applyAlignment="1">
      <alignment horizontal="left" vertical="center" wrapText="1" indent="1"/>
    </xf>
    <xf numFmtId="43" fontId="29" fillId="3" borderId="59" xfId="1" applyFont="1" applyFill="1" applyBorder="1" applyAlignment="1" applyProtection="1">
      <alignment vertical="center"/>
      <protection locked="0"/>
    </xf>
    <xf numFmtId="0" fontId="28" fillId="5" borderId="29" xfId="0" applyFont="1" applyFill="1" applyBorder="1" applyAlignment="1">
      <alignment vertical="center" wrapText="1"/>
    </xf>
    <xf numFmtId="43" fontId="28" fillId="5" borderId="13" xfId="1" applyFont="1" applyFill="1" applyBorder="1" applyAlignment="1" applyProtection="1">
      <alignment vertical="center"/>
      <protection locked="0"/>
    </xf>
    <xf numFmtId="0" fontId="43" fillId="4" borderId="4"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55" xfId="0" applyFont="1" applyFill="1" applyBorder="1" applyAlignment="1">
      <alignment horizontal="center" vertical="center" wrapText="1"/>
    </xf>
    <xf numFmtId="43" fontId="29" fillId="3" borderId="6" xfId="1" applyFont="1" applyFill="1" applyBorder="1" applyAlignment="1" applyProtection="1">
      <alignment vertical="center"/>
      <protection locked="0"/>
    </xf>
    <xf numFmtId="43" fontId="29" fillId="5" borderId="60" xfId="1" applyFont="1" applyFill="1" applyBorder="1" applyAlignment="1" applyProtection="1">
      <alignment vertical="center"/>
      <protection locked="0"/>
    </xf>
    <xf numFmtId="0" fontId="29" fillId="3" borderId="61" xfId="0" applyFont="1" applyFill="1" applyBorder="1" applyAlignment="1">
      <alignment vertical="center" wrapText="1"/>
    </xf>
    <xf numFmtId="43" fontId="29" fillId="3" borderId="61" xfId="1" applyFont="1" applyFill="1" applyBorder="1" applyAlignment="1" applyProtection="1">
      <alignment vertical="center"/>
      <protection locked="0"/>
    </xf>
    <xf numFmtId="43" fontId="29" fillId="3" borderId="62" xfId="1" applyFont="1" applyFill="1" applyBorder="1" applyAlignment="1" applyProtection="1">
      <alignment vertical="center"/>
      <protection locked="0"/>
    </xf>
    <xf numFmtId="0" fontId="29" fillId="5" borderId="63" xfId="0" applyFont="1" applyFill="1" applyBorder="1" applyAlignment="1">
      <alignment vertical="center" wrapText="1"/>
    </xf>
    <xf numFmtId="0" fontId="29" fillId="3" borderId="29" xfId="0" applyFont="1" applyFill="1" applyBorder="1" applyAlignment="1">
      <alignment horizontal="left" vertical="center" wrapText="1" indent="1"/>
    </xf>
    <xf numFmtId="0" fontId="29" fillId="3" borderId="53" xfId="0" applyFont="1" applyFill="1" applyBorder="1" applyAlignment="1">
      <alignment vertical="center" wrapText="1"/>
    </xf>
    <xf numFmtId="43" fontId="29" fillId="3" borderId="64" xfId="1" applyFont="1" applyFill="1" applyBorder="1" applyAlignment="1" applyProtection="1">
      <alignment vertical="center"/>
      <protection locked="0"/>
    </xf>
    <xf numFmtId="0" fontId="29" fillId="3" borderId="6" xfId="0" applyFont="1" applyFill="1" applyBorder="1" applyAlignment="1">
      <alignment vertical="center" wrapText="1"/>
    </xf>
    <xf numFmtId="0" fontId="29" fillId="3" borderId="55" xfId="0" applyFont="1" applyFill="1" applyBorder="1" applyAlignment="1">
      <alignment vertical="center" wrapText="1"/>
    </xf>
    <xf numFmtId="43" fontId="29" fillId="3" borderId="10" xfId="1" applyFont="1" applyFill="1" applyBorder="1" applyAlignment="1" applyProtection="1">
      <alignment vertical="center"/>
      <protection locked="0"/>
    </xf>
    <xf numFmtId="0" fontId="28" fillId="3" borderId="65" xfId="0" applyFont="1" applyFill="1" applyBorder="1" applyAlignment="1">
      <alignment vertical="center" wrapText="1"/>
    </xf>
    <xf numFmtId="43" fontId="28" fillId="3" borderId="32" xfId="1" applyFont="1" applyFill="1" applyBorder="1" applyAlignment="1" applyProtection="1">
      <alignment vertical="center"/>
      <protection locked="0"/>
    </xf>
    <xf numFmtId="43" fontId="28" fillId="3" borderId="66" xfId="1" applyFont="1" applyFill="1" applyBorder="1" applyAlignment="1" applyProtection="1">
      <alignment vertical="center"/>
      <protection locked="0"/>
    </xf>
    <xf numFmtId="43" fontId="28" fillId="3" borderId="67" xfId="1" applyFont="1" applyFill="1" applyBorder="1" applyAlignment="1" applyProtection="1">
      <alignment vertical="center"/>
      <protection locked="0"/>
    </xf>
    <xf numFmtId="0" fontId="29" fillId="3" borderId="37" xfId="0" applyFont="1" applyFill="1" applyBorder="1" applyAlignment="1">
      <alignment horizontal="left" vertical="center" wrapText="1" indent="2"/>
    </xf>
    <xf numFmtId="0" fontId="29" fillId="3" borderId="68" xfId="0" applyFont="1" applyFill="1" applyBorder="1" applyAlignment="1">
      <alignment vertical="center" wrapText="1"/>
    </xf>
    <xf numFmtId="0" fontId="27" fillId="3" borderId="28" xfId="0" applyFont="1" applyFill="1" applyBorder="1"/>
    <xf numFmtId="0" fontId="27" fillId="3" borderId="37" xfId="0" applyFont="1" applyFill="1" applyBorder="1"/>
    <xf numFmtId="0" fontId="29" fillId="4" borderId="29" xfId="0" applyFont="1" applyFill="1" applyBorder="1" applyAlignment="1">
      <alignment vertical="center" wrapText="1"/>
    </xf>
    <xf numFmtId="43" fontId="29" fillId="4" borderId="13" xfId="1" applyFont="1" applyFill="1" applyBorder="1" applyAlignment="1" applyProtection="1">
      <alignment vertical="center"/>
      <protection locked="0"/>
    </xf>
    <xf numFmtId="0" fontId="29" fillId="3" borderId="37" xfId="0" applyFont="1" applyFill="1" applyBorder="1" applyAlignment="1">
      <alignment horizontal="left" vertical="center" wrapText="1" indent="1"/>
    </xf>
    <xf numFmtId="0" fontId="29" fillId="3" borderId="19" xfId="0" applyFont="1" applyFill="1" applyBorder="1" applyAlignment="1">
      <alignment horizontal="left" vertical="center" wrapText="1" indent="1"/>
    </xf>
    <xf numFmtId="43" fontId="29" fillId="3" borderId="66" xfId="1" applyFont="1" applyFill="1" applyBorder="1" applyAlignment="1" applyProtection="1">
      <alignment vertical="center"/>
      <protection locked="0"/>
    </xf>
    <xf numFmtId="0" fontId="29" fillId="3" borderId="63" xfId="0" applyFont="1" applyFill="1" applyBorder="1" applyAlignment="1">
      <alignment vertical="center" wrapText="1"/>
    </xf>
    <xf numFmtId="43" fontId="29" fillId="3" borderId="55" xfId="1" applyFont="1" applyFill="1" applyBorder="1" applyAlignment="1" applyProtection="1">
      <alignment vertical="center"/>
      <protection locked="0"/>
    </xf>
    <xf numFmtId="43" fontId="29" fillId="4" borderId="60" xfId="1" applyFont="1" applyFill="1" applyBorder="1" applyAlignment="1" applyProtection="1">
      <alignment vertical="center"/>
      <protection locked="0"/>
    </xf>
    <xf numFmtId="43" fontId="29" fillId="3" borderId="13" xfId="1" applyFont="1" applyFill="1" applyBorder="1" applyAlignment="1" applyProtection="1">
      <alignment vertical="center"/>
      <protection locked="0"/>
    </xf>
    <xf numFmtId="0" fontId="27" fillId="3" borderId="69" xfId="0" applyFont="1" applyFill="1" applyBorder="1"/>
    <xf numFmtId="43" fontId="27" fillId="3" borderId="70" xfId="1" applyFont="1" applyFill="1" applyBorder="1" applyAlignment="1">
      <alignment wrapText="1"/>
    </xf>
    <xf numFmtId="43" fontId="27" fillId="3" borderId="71" xfId="1" applyFont="1" applyFill="1" applyBorder="1" applyAlignment="1">
      <alignment wrapText="1"/>
    </xf>
    <xf numFmtId="43" fontId="27" fillId="3" borderId="72" xfId="1" applyFont="1" applyFill="1" applyBorder="1" applyAlignment="1">
      <alignment wrapText="1"/>
    </xf>
    <xf numFmtId="0" fontId="29" fillId="3" borderId="73" xfId="0" applyFont="1" applyFill="1" applyBorder="1" applyAlignment="1">
      <alignment vertical="center" wrapText="1"/>
    </xf>
    <xf numFmtId="0" fontId="27" fillId="3" borderId="74" xfId="0" applyFont="1" applyFill="1" applyBorder="1"/>
    <xf numFmtId="43" fontId="27" fillId="3" borderId="75" xfId="1" applyFont="1" applyFill="1" applyBorder="1" applyAlignment="1">
      <alignment wrapText="1"/>
    </xf>
    <xf numFmtId="43" fontId="27" fillId="3" borderId="74" xfId="1" applyFont="1" applyFill="1" applyBorder="1" applyAlignment="1">
      <alignment wrapText="1"/>
    </xf>
    <xf numFmtId="43" fontId="27" fillId="3" borderId="76" xfId="1" applyFont="1" applyFill="1" applyBorder="1" applyAlignment="1">
      <alignment wrapText="1"/>
    </xf>
    <xf numFmtId="43" fontId="29" fillId="4" borderId="12" xfId="1" applyFont="1" applyFill="1" applyBorder="1" applyAlignment="1" applyProtection="1">
      <alignment vertical="center"/>
      <protection locked="0"/>
    </xf>
    <xf numFmtId="43" fontId="29" fillId="3" borderId="77" xfId="1" applyFont="1" applyFill="1" applyBorder="1" applyAlignment="1" applyProtection="1">
      <alignment vertical="center"/>
      <protection locked="0"/>
    </xf>
    <xf numFmtId="165" fontId="23" fillId="2" borderId="0" xfId="0" applyNumberFormat="1" applyFont="1" applyFill="1"/>
    <xf numFmtId="0" fontId="3" fillId="4" borderId="79" xfId="0" applyFont="1" applyFill="1" applyBorder="1" applyAlignment="1">
      <alignment horizontal="center"/>
    </xf>
    <xf numFmtId="0" fontId="3" fillId="4" borderId="78" xfId="0" applyFont="1" applyFill="1" applyBorder="1"/>
    <xf numFmtId="0" fontId="11" fillId="2" borderId="1" xfId="0" applyFont="1" applyFill="1" applyBorder="1"/>
    <xf numFmtId="164" fontId="3" fillId="2" borderId="2" xfId="0" applyNumberFormat="1" applyFont="1" applyFill="1" applyBorder="1"/>
    <xf numFmtId="164" fontId="2" fillId="2" borderId="79" xfId="0" applyNumberFormat="1" applyFont="1" applyFill="1" applyBorder="1"/>
    <xf numFmtId="164" fontId="3" fillId="2" borderId="79" xfId="0" applyNumberFormat="1" applyFont="1" applyFill="1" applyBorder="1"/>
    <xf numFmtId="0" fontId="11" fillId="2" borderId="54" xfId="0" applyFont="1" applyFill="1" applyBorder="1"/>
    <xf numFmtId="164" fontId="3" fillId="0" borderId="0" xfId="0" applyNumberFormat="1" applyFont="1"/>
    <xf numFmtId="164" fontId="2" fillId="3" borderId="79" xfId="0" applyNumberFormat="1" applyFont="1" applyFill="1" applyBorder="1"/>
    <xf numFmtId="0" fontId="0" fillId="3" borderId="54" xfId="0" applyFill="1" applyBorder="1"/>
    <xf numFmtId="0" fontId="0" fillId="2" borderId="55" xfId="0" applyFill="1" applyBorder="1"/>
    <xf numFmtId="164" fontId="2" fillId="2" borderId="78" xfId="0" applyNumberFormat="1" applyFont="1" applyFill="1" applyBorder="1"/>
    <xf numFmtId="164" fontId="3" fillId="2" borderId="14" xfId="0" applyNumberFormat="1" applyFont="1" applyFill="1" applyBorder="1"/>
    <xf numFmtId="0" fontId="11" fillId="2" borderId="55" xfId="0" applyFont="1" applyFill="1" applyBorder="1"/>
    <xf numFmtId="164" fontId="3" fillId="2" borderId="53" xfId="0" applyNumberFormat="1" applyFont="1" applyFill="1" applyBorder="1"/>
    <xf numFmtId="164" fontId="3" fillId="2" borderId="78" xfId="0" applyNumberFormat="1" applyFont="1" applyFill="1" applyBorder="1"/>
    <xf numFmtId="0" fontId="11" fillId="2" borderId="15" xfId="0" applyFont="1" applyFill="1" applyBorder="1"/>
    <xf numFmtId="0" fontId="11" fillId="2" borderId="13" xfId="0" applyFont="1" applyFill="1" applyBorder="1"/>
    <xf numFmtId="0" fontId="2" fillId="2" borderId="78" xfId="0" applyFont="1" applyFill="1" applyBorder="1"/>
    <xf numFmtId="0" fontId="0" fillId="2" borderId="78" xfId="0" applyFill="1" applyBorder="1"/>
    <xf numFmtId="0" fontId="3" fillId="3" borderId="0" xfId="0" applyFont="1" applyFill="1" applyAlignment="1">
      <alignment vertical="center"/>
    </xf>
    <xf numFmtId="0" fontId="3" fillId="3" borderId="1" xfId="0" applyFont="1" applyFill="1" applyBorder="1" applyAlignment="1">
      <alignment vertical="center"/>
    </xf>
    <xf numFmtId="43" fontId="3" fillId="3" borderId="3" xfId="0" applyNumberFormat="1" applyFont="1" applyFill="1" applyBorder="1" applyAlignment="1">
      <alignment vertical="center"/>
    </xf>
    <xf numFmtId="43" fontId="3" fillId="3" borderId="0" xfId="1" applyFont="1" applyFill="1" applyBorder="1" applyAlignment="1">
      <alignment vertical="center"/>
    </xf>
    <xf numFmtId="0" fontId="2" fillId="3" borderId="0" xfId="0" applyFont="1" applyFill="1" applyAlignment="1">
      <alignment horizontal="left" vertical="center" indent="1"/>
    </xf>
    <xf numFmtId="0" fontId="2" fillId="3" borderId="0" xfId="0" applyFont="1" applyFill="1" applyAlignment="1">
      <alignment vertical="center"/>
    </xf>
    <xf numFmtId="0" fontId="2" fillId="3" borderId="54" xfId="0" applyFont="1" applyFill="1" applyBorder="1" applyAlignment="1">
      <alignment vertical="center"/>
    </xf>
    <xf numFmtId="43" fontId="2" fillId="3" borderId="79" xfId="0" applyNumberFormat="1" applyFont="1" applyFill="1" applyBorder="1" applyAlignment="1">
      <alignment vertical="center"/>
    </xf>
    <xf numFmtId="43" fontId="2" fillId="3" borderId="0" xfId="1" applyFont="1" applyFill="1" applyBorder="1" applyAlignment="1">
      <alignment vertical="center"/>
    </xf>
    <xf numFmtId="0" fontId="2" fillId="3" borderId="0" xfId="0" applyFont="1" applyFill="1" applyAlignment="1">
      <alignment horizontal="left" vertical="center" indent="2"/>
    </xf>
    <xf numFmtId="43" fontId="2" fillId="3" borderId="79" xfId="1" applyFont="1" applyFill="1" applyBorder="1" applyAlignment="1">
      <alignment vertical="center"/>
    </xf>
    <xf numFmtId="0" fontId="3" fillId="3" borderId="54" xfId="0" applyFont="1" applyFill="1" applyBorder="1" applyAlignment="1">
      <alignment vertical="center"/>
    </xf>
    <xf numFmtId="43" fontId="3" fillId="3" borderId="79" xfId="0" applyNumberFormat="1" applyFont="1" applyFill="1" applyBorder="1" applyAlignment="1">
      <alignment vertical="center"/>
    </xf>
    <xf numFmtId="0" fontId="3" fillId="3" borderId="2" xfId="0" applyFont="1" applyFill="1" applyBorder="1" applyAlignment="1">
      <alignment vertical="center"/>
    </xf>
    <xf numFmtId="43" fontId="3" fillId="3" borderId="2" xfId="0" applyNumberFormat="1" applyFont="1" applyFill="1" applyBorder="1" applyAlignment="1">
      <alignment vertical="center"/>
    </xf>
    <xf numFmtId="43" fontId="2" fillId="3" borderId="0" xfId="0" applyNumberFormat="1" applyFont="1" applyFill="1" applyAlignment="1">
      <alignment vertical="center"/>
    </xf>
    <xf numFmtId="0" fontId="2" fillId="3" borderId="78" xfId="0" applyFont="1" applyFill="1" applyBorder="1" applyAlignment="1">
      <alignment horizontal="left" vertical="center" indent="1"/>
    </xf>
    <xf numFmtId="0" fontId="2" fillId="3" borderId="78" xfId="0" applyFont="1" applyFill="1" applyBorder="1" applyAlignment="1">
      <alignment vertical="center"/>
    </xf>
    <xf numFmtId="0" fontId="2" fillId="3" borderId="55" xfId="0" applyFont="1" applyFill="1" applyBorder="1" applyAlignment="1">
      <alignment vertical="center"/>
    </xf>
    <xf numFmtId="43" fontId="2" fillId="3" borderId="78" xfId="1" applyFont="1" applyFill="1" applyBorder="1" applyAlignment="1">
      <alignment vertical="center"/>
    </xf>
    <xf numFmtId="0" fontId="11" fillId="4" borderId="15" xfId="0" applyFont="1" applyFill="1" applyBorder="1"/>
    <xf numFmtId="0" fontId="11" fillId="4" borderId="13" xfId="0" applyFont="1" applyFill="1" applyBorder="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0" xfId="0" applyFont="1" applyFill="1" applyAlignment="1">
      <alignment vertical="center"/>
    </xf>
    <xf numFmtId="0" fontId="3" fillId="4" borderId="79" xfId="0" applyFont="1" applyFill="1" applyBorder="1" applyAlignment="1">
      <alignment vertical="center"/>
    </xf>
    <xf numFmtId="0" fontId="3" fillId="4" borderId="8" xfId="0" applyFont="1" applyFill="1" applyBorder="1" applyAlignment="1">
      <alignment horizontal="center" vertical="center"/>
    </xf>
    <xf numFmtId="0" fontId="3" fillId="4" borderId="78" xfId="0" applyFont="1" applyFill="1" applyBorder="1" applyAlignment="1">
      <alignment vertical="center"/>
    </xf>
    <xf numFmtId="0" fontId="3" fillId="4" borderId="55" xfId="0" applyFont="1" applyFill="1" applyBorder="1" applyAlignment="1">
      <alignment horizontal="center" vertical="center"/>
    </xf>
    <xf numFmtId="0" fontId="3" fillId="3" borderId="3" xfId="0" applyFont="1" applyFill="1" applyBorder="1" applyAlignment="1">
      <alignment vertical="center"/>
    </xf>
    <xf numFmtId="43" fontId="3" fillId="3" borderId="4" xfId="1" applyFont="1" applyFill="1" applyBorder="1" applyAlignment="1">
      <alignment vertical="center"/>
    </xf>
    <xf numFmtId="43" fontId="3" fillId="3" borderId="1" xfId="0" applyNumberFormat="1" applyFont="1" applyFill="1" applyBorder="1" applyAlignment="1">
      <alignment vertical="center"/>
    </xf>
    <xf numFmtId="0" fontId="2" fillId="3" borderId="79" xfId="0" applyFont="1" applyFill="1" applyBorder="1" applyAlignment="1">
      <alignment vertical="center"/>
    </xf>
    <xf numFmtId="43" fontId="2" fillId="3" borderId="8" xfId="1" applyFont="1" applyFill="1" applyBorder="1" applyAlignment="1">
      <alignment vertical="center"/>
    </xf>
    <xf numFmtId="43" fontId="2" fillId="3" borderId="54" xfId="0" applyNumberFormat="1" applyFont="1" applyFill="1" applyBorder="1" applyAlignment="1">
      <alignment vertical="center"/>
    </xf>
    <xf numFmtId="0" fontId="3" fillId="3" borderId="79" xfId="0" applyFont="1" applyFill="1" applyBorder="1" applyAlignment="1">
      <alignment vertical="center"/>
    </xf>
    <xf numFmtId="43" fontId="3" fillId="3" borderId="8" xfId="1" applyFont="1" applyFill="1" applyBorder="1" applyAlignment="1">
      <alignment vertical="center"/>
    </xf>
    <xf numFmtId="43" fontId="3" fillId="3" borderId="54" xfId="0" applyNumberFormat="1" applyFont="1" applyFill="1" applyBorder="1" applyAlignment="1">
      <alignment vertical="center"/>
    </xf>
    <xf numFmtId="0" fontId="2" fillId="3" borderId="53" xfId="0" applyFont="1" applyFill="1" applyBorder="1" applyAlignment="1">
      <alignment vertical="center"/>
    </xf>
    <xf numFmtId="43" fontId="2" fillId="3" borderId="55" xfId="0" applyNumberFormat="1" applyFont="1" applyFill="1" applyBorder="1" applyAlignment="1">
      <alignment vertical="center"/>
    </xf>
    <xf numFmtId="43" fontId="3" fillId="4" borderId="60" xfId="1" applyFont="1" applyFill="1" applyBorder="1" applyAlignment="1">
      <alignment vertical="center"/>
    </xf>
    <xf numFmtId="43" fontId="3" fillId="4" borderId="15" xfId="0" applyNumberFormat="1" applyFont="1" applyFill="1" applyBorder="1" applyAlignment="1">
      <alignment vertical="center"/>
    </xf>
    <xf numFmtId="0" fontId="2" fillId="3" borderId="2" xfId="0" applyFont="1" applyFill="1" applyBorder="1" applyAlignment="1">
      <alignment vertical="center"/>
    </xf>
    <xf numFmtId="43" fontId="2" fillId="3" borderId="4" xfId="1" applyFont="1" applyFill="1" applyBorder="1" applyAlignment="1">
      <alignment vertical="center"/>
    </xf>
    <xf numFmtId="43" fontId="2" fillId="3" borderId="1" xfId="0" applyNumberFormat="1" applyFont="1" applyFill="1" applyBorder="1" applyAlignment="1">
      <alignment vertical="center"/>
    </xf>
    <xf numFmtId="0" fontId="2" fillId="3" borderId="0" xfId="0" applyFont="1" applyFill="1" applyAlignment="1">
      <alignment horizontal="left" vertical="center"/>
    </xf>
    <xf numFmtId="0" fontId="2" fillId="3" borderId="12" xfId="0" applyFont="1" applyFill="1" applyBorder="1" applyAlignment="1">
      <alignment vertical="center"/>
    </xf>
    <xf numFmtId="0" fontId="0" fillId="4" borderId="2" xfId="0" applyFill="1" applyBorder="1"/>
    <xf numFmtId="0" fontId="0" fillId="4" borderId="78" xfId="0" applyFill="1" applyBorder="1"/>
    <xf numFmtId="43" fontId="2" fillId="3" borderId="8" xfId="0" applyNumberFormat="1" applyFont="1" applyFill="1" applyBorder="1" applyAlignment="1">
      <alignment vertical="center"/>
    </xf>
    <xf numFmtId="164" fontId="2" fillId="3" borderId="1" xfId="1" applyNumberFormat="1" applyFont="1" applyFill="1" applyBorder="1" applyAlignment="1">
      <alignment vertical="center"/>
    </xf>
    <xf numFmtId="164" fontId="2" fillId="3" borderId="54" xfId="1" applyNumberFormat="1" applyFont="1" applyFill="1" applyBorder="1" applyAlignment="1">
      <alignment vertical="center"/>
    </xf>
    <xf numFmtId="43" fontId="2" fillId="3" borderId="4" xfId="0" applyNumberFormat="1" applyFont="1" applyFill="1" applyBorder="1" applyAlignment="1">
      <alignment vertical="center"/>
    </xf>
    <xf numFmtId="2" fontId="2" fillId="3" borderId="2" xfId="0" applyNumberFormat="1" applyFont="1" applyFill="1" applyBorder="1" applyAlignment="1">
      <alignment vertical="center"/>
    </xf>
    <xf numFmtId="0" fontId="11" fillId="4" borderId="53" xfId="0" applyFont="1" applyFill="1" applyBorder="1" applyAlignment="1">
      <alignment horizontal="center"/>
    </xf>
    <xf numFmtId="43" fontId="2" fillId="3" borderId="2" xfId="1" applyFont="1" applyFill="1" applyBorder="1" applyAlignment="1">
      <alignment vertical="center"/>
    </xf>
    <xf numFmtId="43" fontId="2" fillId="3" borderId="12" xfId="1" applyFont="1" applyFill="1" applyBorder="1" applyAlignment="1">
      <alignment vertical="center"/>
    </xf>
    <xf numFmtId="0" fontId="2" fillId="3" borderId="0" xfId="0" applyFont="1" applyFill="1" applyAlignment="1">
      <alignment horizontal="right"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3" fillId="4" borderId="15" xfId="0" applyFont="1" applyFill="1" applyBorder="1" applyAlignment="1">
      <alignment vertical="center"/>
    </xf>
    <xf numFmtId="43" fontId="3" fillId="4" borderId="13" xfId="1"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43" fontId="2" fillId="3" borderId="14" xfId="0" applyNumberFormat="1" applyFont="1" applyFill="1" applyBorder="1" applyAlignment="1">
      <alignment vertical="center"/>
    </xf>
    <xf numFmtId="43" fontId="2" fillId="3" borderId="14" xfId="1" applyFont="1" applyFill="1" applyBorder="1" applyAlignment="1">
      <alignment vertical="center"/>
    </xf>
    <xf numFmtId="10" fontId="2" fillId="3" borderId="13" xfId="3" applyNumberFormat="1" applyFont="1" applyFill="1" applyBorder="1" applyAlignment="1">
      <alignment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5" xfId="0" applyFont="1" applyFill="1" applyBorder="1" applyAlignment="1">
      <alignment horizontal="center" vertical="center"/>
    </xf>
    <xf numFmtId="43" fontId="2" fillId="3" borderId="1" xfId="1" applyFont="1" applyFill="1" applyBorder="1" applyAlignment="1">
      <alignment vertical="center"/>
    </xf>
    <xf numFmtId="43" fontId="2" fillId="3" borderId="54" xfId="1" applyFont="1" applyFill="1" applyBorder="1" applyAlignment="1">
      <alignment vertical="center"/>
    </xf>
    <xf numFmtId="43" fontId="2" fillId="3" borderId="55" xfId="1" applyFont="1" applyFill="1" applyBorder="1" applyAlignment="1">
      <alignment vertical="center"/>
    </xf>
    <xf numFmtId="0" fontId="2" fillId="3" borderId="78" xfId="0" applyFont="1" applyFill="1" applyBorder="1" applyAlignment="1">
      <alignment horizontal="left" vertical="center" indent="2"/>
    </xf>
    <xf numFmtId="43" fontId="44" fillId="3" borderId="0" xfId="1" applyFont="1" applyFill="1" applyBorder="1" applyAlignment="1">
      <alignment vertical="center"/>
    </xf>
    <xf numFmtId="164" fontId="2" fillId="3" borderId="54" xfId="0" applyNumberFormat="1" applyFont="1" applyFill="1" applyBorder="1"/>
    <xf numFmtId="0" fontId="2" fillId="2" borderId="78" xfId="0" applyFont="1" applyFill="1" applyBorder="1" applyAlignment="1">
      <alignment horizontal="left"/>
    </xf>
    <xf numFmtId="43" fontId="2" fillId="2" borderId="78" xfId="1" applyFont="1" applyFill="1" applyBorder="1" applyAlignment="1">
      <alignment horizontal="left"/>
    </xf>
    <xf numFmtId="164" fontId="2" fillId="3" borderId="55" xfId="0" applyNumberFormat="1" applyFont="1" applyFill="1" applyBorder="1" applyAlignment="1">
      <alignment horizontal="center"/>
    </xf>
    <xf numFmtId="164" fontId="2" fillId="3" borderId="78" xfId="0" applyNumberFormat="1" applyFont="1" applyFill="1" applyBorder="1" applyAlignment="1">
      <alignment horizontal="center"/>
    </xf>
    <xf numFmtId="164" fontId="44" fillId="2" borderId="0" xfId="0" applyNumberFormat="1" applyFont="1" applyFill="1"/>
    <xf numFmtId="43" fontId="2" fillId="3" borderId="1" xfId="1" applyFont="1" applyFill="1" applyBorder="1" applyAlignment="1">
      <alignment horizontal="center" vertical="center" wrapText="1"/>
    </xf>
    <xf numFmtId="43" fontId="2" fillId="3" borderId="3" xfId="1" applyFont="1" applyFill="1" applyBorder="1" applyAlignment="1">
      <alignment horizontal="right" vertical="center" wrapText="1"/>
    </xf>
    <xf numFmtId="43" fontId="2" fillId="3" borderId="3" xfId="1" applyFont="1" applyFill="1" applyBorder="1" applyAlignment="1">
      <alignment horizontal="right" wrapText="1"/>
    </xf>
    <xf numFmtId="43" fontId="2" fillId="3" borderId="0" xfId="1" applyFont="1" applyFill="1" applyBorder="1" applyAlignment="1">
      <alignment horizontal="right" vertical="center" wrapText="1"/>
    </xf>
    <xf numFmtId="43" fontId="2" fillId="3" borderId="54" xfId="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vertical="center"/>
    </xf>
    <xf numFmtId="9" fontId="2" fillId="3" borderId="8" xfId="0" applyNumberFormat="1" applyFont="1" applyFill="1" applyBorder="1" applyAlignment="1">
      <alignment horizontal="center" vertical="center" wrapText="1"/>
    </xf>
    <xf numFmtId="10" fontId="2" fillId="3" borderId="54" xfId="0" applyNumberFormat="1" applyFont="1" applyFill="1" applyBorder="1" applyAlignment="1">
      <alignment vertical="center"/>
    </xf>
    <xf numFmtId="0" fontId="2" fillId="3" borderId="52" xfId="0" applyFont="1" applyFill="1" applyBorder="1" applyAlignment="1">
      <alignment horizontal="left" vertical="center" wrapText="1"/>
    </xf>
    <xf numFmtId="9" fontId="2" fillId="3" borderId="12" xfId="3" applyFont="1" applyFill="1" applyBorder="1" applyAlignment="1">
      <alignment horizontal="center" vertical="center" wrapText="1"/>
    </xf>
    <xf numFmtId="10" fontId="2" fillId="3" borderId="9" xfId="3" applyNumberFormat="1" applyFont="1" applyFill="1" applyBorder="1" applyAlignment="1">
      <alignment vertical="center"/>
    </xf>
    <xf numFmtId="172" fontId="2" fillId="3" borderId="7" xfId="1" applyNumberFormat="1" applyFont="1" applyFill="1" applyBorder="1" applyAlignment="1">
      <alignment horizontal="right" vertical="center" wrapText="1"/>
    </xf>
    <xf numFmtId="172" fontId="2" fillId="3" borderId="54" xfId="1" applyNumberFormat="1" applyFont="1" applyFill="1" applyBorder="1" applyAlignment="1">
      <alignment horizontal="center" vertical="center" wrapText="1"/>
    </xf>
    <xf numFmtId="172" fontId="2" fillId="3" borderId="7" xfId="1" applyNumberFormat="1" applyFont="1" applyFill="1" applyBorder="1" applyAlignment="1">
      <alignment horizontal="right" wrapText="1"/>
    </xf>
    <xf numFmtId="172" fontId="2" fillId="3" borderId="0" xfId="1" applyNumberFormat="1" applyFont="1" applyFill="1" applyBorder="1" applyAlignment="1">
      <alignment horizontal="right" vertical="center" wrapText="1"/>
    </xf>
    <xf numFmtId="164" fontId="7" fillId="3" borderId="8" xfId="1" applyNumberFormat="1" applyFont="1" applyFill="1" applyBorder="1"/>
    <xf numFmtId="4" fontId="7" fillId="3" borderId="8" xfId="0" applyNumberFormat="1" applyFont="1" applyFill="1" applyBorder="1"/>
    <xf numFmtId="170" fontId="6" fillId="3" borderId="7" xfId="1" applyNumberFormat="1" applyFont="1" applyFill="1" applyBorder="1" applyAlignment="1">
      <alignment horizontal="right" vertical="center" wrapText="1"/>
    </xf>
    <xf numFmtId="170" fontId="6" fillId="3" borderId="54" xfId="1" applyNumberFormat="1" applyFont="1" applyFill="1" applyBorder="1" applyAlignment="1">
      <alignment horizontal="center" vertical="center" wrapText="1"/>
    </xf>
    <xf numFmtId="170" fontId="6" fillId="3" borderId="7" xfId="1" applyNumberFormat="1" applyFont="1" applyFill="1" applyBorder="1" applyAlignment="1">
      <alignment horizontal="right" wrapText="1"/>
    </xf>
    <xf numFmtId="170" fontId="6" fillId="3" borderId="0" xfId="1" applyNumberFormat="1" applyFont="1" applyFill="1" applyBorder="1" applyAlignment="1">
      <alignment horizontal="right" vertical="center" wrapText="1"/>
    </xf>
    <xf numFmtId="164" fontId="2" fillId="2" borderId="54"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70" fontId="2" fillId="2" borderId="13" xfId="0" applyNumberFormat="1" applyFont="1" applyFill="1" applyBorder="1" applyAlignment="1">
      <alignment horizontal="right" wrapText="1"/>
    </xf>
    <xf numFmtId="167" fontId="29" fillId="5" borderId="12" xfId="1" applyNumberFormat="1" applyFont="1" applyFill="1" applyBorder="1" applyAlignment="1" applyProtection="1">
      <alignment vertical="center"/>
      <protection locked="0"/>
    </xf>
    <xf numFmtId="166" fontId="4" fillId="3" borderId="0" xfId="1" applyNumberFormat="1" applyFont="1" applyFill="1" applyBorder="1" applyAlignment="1">
      <alignment horizontal="center" vertical="center"/>
    </xf>
    <xf numFmtId="166" fontId="4" fillId="3" borderId="10" xfId="1" applyNumberFormat="1" applyFont="1" applyFill="1" applyBorder="1" applyAlignment="1">
      <alignment horizontal="center" vertical="center"/>
    </xf>
    <xf numFmtId="164" fontId="2" fillId="2" borderId="0" xfId="0" applyNumberFormat="1" applyFont="1" applyFill="1" applyAlignment="1">
      <alignment horizontal="left" vertical="center" wrapText="1"/>
    </xf>
    <xf numFmtId="164" fontId="2" fillId="2" borderId="54" xfId="0" applyNumberFormat="1" applyFont="1" applyFill="1" applyBorder="1" applyAlignment="1">
      <alignment vertical="center" wrapText="1"/>
    </xf>
    <xf numFmtId="164" fontId="3" fillId="2" borderId="54" xfId="0" applyNumberFormat="1" applyFont="1" applyFill="1" applyBorder="1" applyAlignment="1">
      <alignment vertical="center" wrapText="1"/>
    </xf>
    <xf numFmtId="164" fontId="3" fillId="2" borderId="7" xfId="0" applyNumberFormat="1" applyFont="1" applyFill="1" applyBorder="1" applyAlignment="1">
      <alignment vertical="center" wrapText="1"/>
    </xf>
    <xf numFmtId="164" fontId="2" fillId="2" borderId="0" xfId="0" applyNumberFormat="1" applyFont="1" applyFill="1" applyAlignment="1">
      <alignment vertical="center" wrapText="1"/>
    </xf>
    <xf numFmtId="164" fontId="3" fillId="4" borderId="13" xfId="0" applyNumberFormat="1" applyFont="1" applyFill="1" applyBorder="1" applyAlignment="1">
      <alignment vertical="center" wrapText="1"/>
    </xf>
    <xf numFmtId="164" fontId="3" fillId="2" borderId="0" xfId="0" applyNumberFormat="1" applyFont="1" applyFill="1" applyAlignment="1">
      <alignment vertical="center" wrapText="1"/>
    </xf>
    <xf numFmtId="164" fontId="3" fillId="4" borderId="9" xfId="0" applyNumberFormat="1" applyFont="1" applyFill="1" applyBorder="1" applyAlignment="1">
      <alignment vertical="center" wrapText="1"/>
    </xf>
    <xf numFmtId="164" fontId="3" fillId="4" borderId="53"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164" fontId="3" fillId="2" borderId="55" xfId="0" applyNumberFormat="1" applyFont="1" applyFill="1" applyBorder="1" applyAlignment="1">
      <alignment vertical="center" wrapText="1"/>
    </xf>
    <xf numFmtId="164" fontId="3" fillId="2" borderId="53" xfId="0" applyNumberFormat="1" applyFont="1" applyFill="1" applyBorder="1" applyAlignment="1">
      <alignment vertical="center" wrapText="1"/>
    </xf>
    <xf numFmtId="164" fontId="2" fillId="2" borderId="55" xfId="0" applyNumberFormat="1" applyFont="1" applyFill="1" applyBorder="1" applyAlignment="1">
      <alignment vertical="center" wrapText="1"/>
    </xf>
    <xf numFmtId="0" fontId="3" fillId="6" borderId="0" xfId="0" applyFont="1" applyFill="1" applyAlignment="1">
      <alignment horizontal="center"/>
    </xf>
    <xf numFmtId="0" fontId="2" fillId="2" borderId="0" xfId="0" applyFont="1" applyFill="1" applyAlignment="1">
      <alignment horizontal="justify" wrapText="1"/>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5" xfId="0" applyNumberFormat="1" applyFont="1" applyFill="1" applyBorder="1" applyAlignment="1">
      <alignment horizontal="center" vertical="center" wrapText="1"/>
    </xf>
    <xf numFmtId="164"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justify" wrapText="1"/>
    </xf>
    <xf numFmtId="17" fontId="3" fillId="4" borderId="4" xfId="0" applyNumberFormat="1" applyFont="1" applyFill="1" applyBorder="1" applyAlignment="1">
      <alignment horizontal="center" vertical="center" wrapText="1"/>
    </xf>
    <xf numFmtId="17" fontId="3" fillId="4" borderId="8" xfId="0" applyNumberFormat="1" applyFont="1" applyFill="1" applyBorder="1" applyAlignment="1">
      <alignment horizontal="center" vertical="center" wrapText="1"/>
    </xf>
    <xf numFmtId="17" fontId="3" fillId="4" borderId="15" xfId="0" applyNumberFormat="1" applyFont="1" applyFill="1" applyBorder="1" applyAlignment="1">
      <alignment horizontal="center" vertical="center" wrapText="1"/>
    </xf>
    <xf numFmtId="17" fontId="3" fillId="4" borderId="14"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0" fontId="3"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center"/>
    </xf>
    <xf numFmtId="0" fontId="22" fillId="2" borderId="0" xfId="0" applyFont="1" applyFill="1" applyAlignment="1">
      <alignment horizontal="left" vertical="center" wrapText="1"/>
    </xf>
    <xf numFmtId="0" fontId="23" fillId="2" borderId="0" xfId="0" applyFont="1" applyFill="1" applyAlignment="1">
      <alignment horizontal="justify" wrapText="1"/>
    </xf>
    <xf numFmtId="0" fontId="24" fillId="2" borderId="0" xfId="0" applyFont="1" applyFill="1" applyAlignment="1">
      <alignment horizont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17" fontId="3" fillId="4" borderId="12"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17" fontId="3" fillId="4" borderId="13" xfId="0" applyNumberFormat="1" applyFont="1" applyFill="1" applyBorder="1" applyAlignment="1">
      <alignment horizontal="center" vertical="center" wrapText="1"/>
    </xf>
    <xf numFmtId="17" fontId="18" fillId="4" borderId="1" xfId="0" applyNumberFormat="1" applyFont="1" applyFill="1" applyBorder="1" applyAlignment="1">
      <alignment horizontal="center" vertical="center" wrapText="1"/>
    </xf>
    <xf numFmtId="17" fontId="18" fillId="4" borderId="6"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7" fontId="9" fillId="4" borderId="6" xfId="0" applyNumberFormat="1" applyFont="1" applyFill="1" applyBorder="1" applyAlignment="1">
      <alignment horizontal="center" vertical="center" wrapText="1"/>
    </xf>
    <xf numFmtId="0" fontId="3" fillId="2" borderId="0" xfId="0" applyFont="1" applyFill="1" applyAlignment="1">
      <alignment horizontal="left"/>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10"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2" borderId="0" xfId="0" applyFont="1" applyFill="1" applyAlignment="1">
      <alignment horizontal="justify"/>
    </xf>
    <xf numFmtId="0" fontId="2" fillId="3" borderId="0" xfId="0" applyFont="1" applyFill="1" applyAlignment="1">
      <alignment horizontal="justify"/>
    </xf>
    <xf numFmtId="0" fontId="28" fillId="4" borderId="3" xfId="0" applyFont="1" applyFill="1" applyBorder="1" applyAlignment="1">
      <alignment horizontal="center" vertical="center" wrapText="1"/>
    </xf>
    <xf numFmtId="0" fontId="28" fillId="4" borderId="53" xfId="0" applyFont="1" applyFill="1" applyBorder="1" applyAlignment="1">
      <alignment horizontal="center" vertical="center" wrapText="1"/>
    </xf>
    <xf numFmtId="0" fontId="27" fillId="3" borderId="0" xfId="0" applyFont="1" applyFill="1" applyAlignment="1">
      <alignment horizontal="justify" vertical="top" wrapText="1"/>
    </xf>
    <xf numFmtId="0" fontId="27" fillId="3" borderId="0" xfId="0" applyFont="1" applyFill="1" applyAlignment="1">
      <alignment horizontal="justify" wrapText="1"/>
    </xf>
    <xf numFmtId="0" fontId="19" fillId="4" borderId="13" xfId="0" applyFont="1" applyFill="1" applyBorder="1" applyAlignment="1">
      <alignment horizontal="center"/>
    </xf>
    <xf numFmtId="0" fontId="28" fillId="4" borderId="2"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55"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3" xfId="0" applyFont="1" applyFill="1" applyBorder="1" applyAlignment="1">
      <alignment horizontal="center" vertical="center"/>
    </xf>
    <xf numFmtId="0" fontId="43" fillId="4" borderId="4"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28" fillId="4" borderId="26"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7" fillId="3" borderId="0" xfId="0" applyFont="1" applyFill="1" applyAlignment="1">
      <alignment horizontal="center" wrapText="1"/>
    </xf>
    <xf numFmtId="0" fontId="19" fillId="3" borderId="0" xfId="0" applyFont="1" applyFill="1" applyAlignment="1">
      <alignment horizontal="center" wrapText="1"/>
    </xf>
    <xf numFmtId="0" fontId="22" fillId="2" borderId="0" xfId="0" applyFont="1" applyFill="1" applyAlignment="1">
      <alignment horizontal="justify" wrapText="1"/>
    </xf>
    <xf numFmtId="0" fontId="11" fillId="4" borderId="0" xfId="0" applyFont="1" applyFill="1" applyAlignment="1">
      <alignment horizontal="center" vertical="center"/>
    </xf>
    <xf numFmtId="0" fontId="11" fillId="4" borderId="10" xfId="0" applyFont="1" applyFill="1" applyBorder="1" applyAlignment="1">
      <alignment horizontal="center" vertical="center"/>
    </xf>
    <xf numFmtId="37" fontId="11" fillId="4" borderId="0" xfId="0" applyNumberFormat="1" applyFont="1" applyFill="1" applyAlignment="1">
      <alignment horizontal="center" vertical="center"/>
    </xf>
    <xf numFmtId="37" fontId="11" fillId="4" borderId="10" xfId="0" applyNumberFormat="1" applyFont="1" applyFill="1" applyBorder="1" applyAlignment="1">
      <alignment horizontal="center" vertical="center"/>
    </xf>
    <xf numFmtId="0" fontId="4" fillId="3" borderId="0" xfId="0" applyFont="1" applyFill="1" applyAlignment="1">
      <alignment horizontal="left"/>
    </xf>
    <xf numFmtId="0" fontId="22" fillId="2" borderId="0" xfId="0" applyFont="1" applyFill="1" applyAlignment="1">
      <alignment horizontal="justify" vertical="center" wrapText="1"/>
    </xf>
    <xf numFmtId="0" fontId="3" fillId="4" borderId="13" xfId="0" applyFont="1" applyFill="1" applyBorder="1" applyAlignment="1">
      <alignment horizontal="left" vertical="center" wrapText="1"/>
    </xf>
    <xf numFmtId="43" fontId="4" fillId="3" borderId="6" xfId="1" applyFont="1" applyFill="1" applyBorder="1" applyAlignment="1">
      <alignment horizontal="center"/>
    </xf>
    <xf numFmtId="43" fontId="4" fillId="3" borderId="0" xfId="1" applyFont="1" applyFill="1" applyBorder="1" applyAlignment="1">
      <alignment horizontal="center"/>
    </xf>
    <xf numFmtId="43" fontId="4" fillId="3" borderId="9" xfId="1" applyNumberFormat="1" applyFont="1" applyFill="1" applyBorder="1" applyAlignment="1">
      <alignment horizontal="center"/>
    </xf>
    <xf numFmtId="43" fontId="4" fillId="3" borderId="10" xfId="1" applyNumberFormat="1" applyFont="1" applyFill="1" applyBorder="1" applyAlignment="1">
      <alignment horizontal="center"/>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9" xfId="0" applyFont="1" applyFill="1" applyBorder="1" applyAlignment="1">
      <alignment horizontal="center" vertical="center"/>
    </xf>
    <xf numFmtId="43" fontId="4" fillId="3" borderId="1" xfId="1" applyFont="1" applyFill="1" applyBorder="1" applyAlignment="1">
      <alignment horizontal="center"/>
    </xf>
    <xf numFmtId="43" fontId="4" fillId="3" borderId="2" xfId="1" applyFont="1" applyFill="1" applyBorder="1" applyAlignment="1">
      <alignment horizont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49" fontId="11" fillId="4" borderId="10" xfId="0" applyNumberFormat="1" applyFont="1" applyFill="1" applyBorder="1" applyAlignment="1">
      <alignment horizontal="center" vertical="center" wrapText="1"/>
    </xf>
    <xf numFmtId="0" fontId="11" fillId="4" borderId="13"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3" xfId="0" applyFont="1" applyFill="1" applyBorder="1" applyAlignment="1">
      <alignment horizontal="center" vertical="center" wrapText="1"/>
    </xf>
    <xf numFmtId="3" fontId="3" fillId="4" borderId="13" xfId="0" applyNumberFormat="1" applyFont="1" applyFill="1" applyBorder="1" applyAlignment="1">
      <alignment horizontal="center" vertical="center"/>
    </xf>
    <xf numFmtId="3" fontId="3" fillId="4" borderId="14" xfId="0" applyNumberFormat="1" applyFont="1" applyFill="1" applyBorder="1" applyAlignment="1">
      <alignment horizontal="center" vertical="center"/>
    </xf>
    <xf numFmtId="4" fontId="3" fillId="4" borderId="15" xfId="0" applyNumberFormat="1" applyFont="1" applyFill="1" applyBorder="1" applyAlignment="1">
      <alignment horizontal="center" vertical="center"/>
    </xf>
    <xf numFmtId="4" fontId="3" fillId="4" borderId="13" xfId="0" applyNumberFormat="1" applyFont="1" applyFill="1" applyBorder="1" applyAlignment="1">
      <alignment horizontal="center" vertical="center"/>
    </xf>
    <xf numFmtId="0" fontId="3" fillId="2" borderId="13" xfId="0" applyFont="1" applyFill="1" applyBorder="1" applyAlignment="1">
      <alignment horizontal="left"/>
    </xf>
    <xf numFmtId="17" fontId="3" fillId="4" borderId="15" xfId="0" applyNumberFormat="1" applyFont="1" applyFill="1" applyBorder="1" applyAlignment="1">
      <alignment horizontal="center"/>
    </xf>
    <xf numFmtId="0" fontId="3" fillId="4" borderId="13" xfId="0" applyFont="1" applyFill="1" applyBorder="1" applyAlignment="1">
      <alignment horizontal="center"/>
    </xf>
    <xf numFmtId="0" fontId="3" fillId="4" borderId="0" xfId="0" applyFont="1" applyFill="1" applyAlignment="1">
      <alignment horizontal="center"/>
    </xf>
    <xf numFmtId="0" fontId="3" fillId="4" borderId="7" xfId="0" applyFont="1" applyFill="1" applyBorder="1" applyAlignment="1">
      <alignment horizontal="center"/>
    </xf>
    <xf numFmtId="164" fontId="3" fillId="4" borderId="6" xfId="0" applyNumberFormat="1" applyFont="1" applyFill="1" applyBorder="1" applyAlignment="1">
      <alignment horizontal="center" vertical="center"/>
    </xf>
    <xf numFmtId="164" fontId="3" fillId="4" borderId="0" xfId="0" applyNumberFormat="1" applyFont="1" applyFill="1" applyAlignment="1">
      <alignment horizontal="center" vertical="center"/>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17" fontId="32" fillId="4" borderId="15" xfId="0" applyNumberFormat="1" applyFont="1" applyFill="1" applyBorder="1" applyAlignment="1">
      <alignment horizontal="center" vertical="center" wrapText="1"/>
    </xf>
    <xf numFmtId="0" fontId="3" fillId="7" borderId="13" xfId="0" applyFont="1" applyFill="1" applyBorder="1" applyAlignment="1">
      <alignment horizontal="center" vertical="center"/>
    </xf>
    <xf numFmtId="0" fontId="32" fillId="4" borderId="45"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43" xfId="0" applyFont="1" applyFill="1" applyBorder="1" applyAlignment="1">
      <alignment horizontal="center" wrapText="1"/>
    </xf>
    <xf numFmtId="0" fontId="32" fillId="4" borderId="44" xfId="0" applyFont="1" applyFill="1" applyBorder="1" applyAlignment="1">
      <alignment horizontal="center" wrapText="1"/>
    </xf>
    <xf numFmtId="0" fontId="32" fillId="4" borderId="47" xfId="0" applyFont="1" applyFill="1" applyBorder="1" applyAlignment="1">
      <alignment horizontal="center" wrapText="1"/>
    </xf>
    <xf numFmtId="0" fontId="32" fillId="4" borderId="50" xfId="0" applyFont="1" applyFill="1" applyBorder="1" applyAlignment="1">
      <alignment horizontal="center" wrapText="1"/>
    </xf>
    <xf numFmtId="0" fontId="32" fillId="4" borderId="40" xfId="0" applyFont="1" applyFill="1" applyBorder="1" applyAlignment="1">
      <alignment horizontal="center" wrapText="1"/>
    </xf>
    <xf numFmtId="0" fontId="35" fillId="2" borderId="0" xfId="0" applyFont="1" applyFill="1" applyAlignment="1">
      <alignment horizontal="center" wrapText="1"/>
    </xf>
    <xf numFmtId="0" fontId="34" fillId="2" borderId="0" xfId="0" applyFont="1" applyFill="1" applyAlignment="1">
      <alignment horizontal="center" wrapText="1"/>
    </xf>
    <xf numFmtId="0" fontId="2" fillId="3" borderId="0" xfId="0" applyFont="1" applyFill="1" applyAlignment="1">
      <alignment horizontal="left" wrapText="1"/>
    </xf>
    <xf numFmtId="0" fontId="3" fillId="4" borderId="55" xfId="0" applyFont="1" applyFill="1" applyBorder="1" applyAlignment="1">
      <alignment horizontal="center"/>
    </xf>
    <xf numFmtId="0" fontId="3" fillId="4" borderId="53" xfId="0" applyFont="1" applyFill="1" applyBorder="1" applyAlignment="1">
      <alignment horizontal="center"/>
    </xf>
    <xf numFmtId="0" fontId="3" fillId="4" borderId="78" xfId="0" applyFont="1" applyFill="1" applyBorder="1" applyAlignment="1">
      <alignment horizontal="center"/>
    </xf>
    <xf numFmtId="0" fontId="3" fillId="4" borderId="78" xfId="0" applyFont="1" applyFill="1" applyBorder="1" applyAlignment="1">
      <alignment horizontal="center" vertical="center"/>
    </xf>
    <xf numFmtId="0" fontId="3" fillId="4" borderId="1" xfId="0" applyFont="1" applyFill="1" applyBorder="1" applyAlignment="1">
      <alignment horizontal="center" vertical="center"/>
    </xf>
    <xf numFmtId="164" fontId="3" fillId="4" borderId="1"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3" fillId="4" borderId="55" xfId="0" applyFont="1" applyFill="1" applyBorder="1" applyAlignment="1">
      <alignment horizontal="center" vertical="center"/>
    </xf>
    <xf numFmtId="0" fontId="3" fillId="4" borderId="53" xfId="0" applyFont="1" applyFill="1" applyBorder="1" applyAlignment="1">
      <alignment horizontal="center" vertical="center"/>
    </xf>
    <xf numFmtId="164" fontId="3" fillId="4" borderId="55" xfId="0" applyNumberFormat="1" applyFont="1" applyFill="1" applyBorder="1" applyAlignment="1">
      <alignment horizontal="center" vertical="center"/>
    </xf>
    <xf numFmtId="164" fontId="3" fillId="4" borderId="78" xfId="0" applyNumberFormat="1" applyFont="1" applyFill="1" applyBorder="1" applyAlignment="1">
      <alignment horizontal="center" vertical="center"/>
    </xf>
    <xf numFmtId="0" fontId="3" fillId="4" borderId="54" xfId="0" applyFont="1" applyFill="1" applyBorder="1" applyAlignment="1">
      <alignment horizontal="center" vertical="center" wrapText="1"/>
    </xf>
    <xf numFmtId="0" fontId="3" fillId="4" borderId="79" xfId="0" applyFont="1" applyFill="1" applyBorder="1" applyAlignment="1">
      <alignment horizontal="center" vertical="center"/>
    </xf>
    <xf numFmtId="0" fontId="3" fillId="4" borderId="15"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8"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3" fillId="4" borderId="54"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54" xfId="0" applyFont="1" applyFill="1" applyBorder="1" applyAlignment="1">
      <alignment horizontal="center"/>
    </xf>
    <xf numFmtId="0" fontId="0" fillId="2" borderId="0" xfId="0" applyFill="1" applyAlignment="1">
      <alignment horizontal="center"/>
    </xf>
    <xf numFmtId="0" fontId="11" fillId="2" borderId="0" xfId="0" applyFont="1" applyFill="1" applyAlignment="1">
      <alignment horizontal="center"/>
    </xf>
    <xf numFmtId="0" fontId="3" fillId="2" borderId="13" xfId="0" applyFont="1" applyFill="1" applyBorder="1" applyAlignment="1">
      <alignment horizontal="left" wrapText="1"/>
    </xf>
    <xf numFmtId="0" fontId="23" fillId="2" borderId="0" xfId="0" applyFont="1" applyFill="1" applyAlignment="1">
      <alignment horizontal="left" vertical="justify" wrapText="1"/>
    </xf>
    <xf numFmtId="0" fontId="3" fillId="4" borderId="53" xfId="0" applyFont="1" applyFill="1" applyBorder="1" applyAlignment="1">
      <alignment horizontal="center" vertical="center" wrapText="1"/>
    </xf>
    <xf numFmtId="0" fontId="3" fillId="4" borderId="52"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2" fillId="3" borderId="0" xfId="0" applyFont="1" applyFill="1" applyAlignment="1">
      <alignment horizontal="center"/>
    </xf>
    <xf numFmtId="0" fontId="2" fillId="3" borderId="52" xfId="0" applyFont="1" applyFill="1" applyBorder="1" applyAlignment="1">
      <alignment horizontal="center"/>
    </xf>
    <xf numFmtId="3" fontId="2" fillId="3" borderId="0" xfId="0" applyNumberFormat="1" applyFont="1" applyFill="1" applyAlignment="1">
      <alignment horizontal="center"/>
    </xf>
    <xf numFmtId="4" fontId="2" fillId="3" borderId="0" xfId="0" applyNumberFormat="1" applyFont="1" applyFill="1" applyAlignment="1">
      <alignment horizontal="center"/>
    </xf>
    <xf numFmtId="10" fontId="2" fillId="3" borderId="0" xfId="0" applyNumberFormat="1" applyFont="1" applyFill="1" applyAlignment="1">
      <alignment horizontal="center"/>
    </xf>
    <xf numFmtId="0" fontId="14" fillId="2" borderId="2" xfId="0" applyFont="1" applyFill="1" applyBorder="1" applyAlignment="1">
      <alignment horizontal="left" wrapText="1"/>
    </xf>
    <xf numFmtId="0" fontId="14" fillId="2" borderId="0" xfId="0" applyFont="1" applyFill="1" applyAlignment="1">
      <alignment horizontal="left" wrapText="1" indent="2"/>
    </xf>
    <xf numFmtId="14" fontId="2" fillId="3" borderId="2" xfId="0" applyNumberFormat="1" applyFont="1" applyFill="1" applyBorder="1" applyAlignment="1">
      <alignment horizontal="center"/>
    </xf>
    <xf numFmtId="164" fontId="2" fillId="2" borderId="54" xfId="0" applyNumberFormat="1" applyFont="1" applyFill="1" applyBorder="1" applyAlignment="1">
      <alignment horizontal="center"/>
    </xf>
    <xf numFmtId="164" fontId="2" fillId="2" borderId="7" xfId="0" applyNumberFormat="1" applyFont="1" applyFill="1" applyBorder="1" applyAlignment="1">
      <alignment horizontal="center"/>
    </xf>
    <xf numFmtId="164" fontId="2" fillId="2" borderId="0" xfId="0" applyNumberFormat="1" applyFont="1" applyFill="1" applyAlignment="1">
      <alignment horizontal="center"/>
    </xf>
    <xf numFmtId="164" fontId="2" fillId="2" borderId="9" xfId="0" applyNumberFormat="1" applyFont="1" applyFill="1" applyBorder="1" applyAlignment="1">
      <alignment horizontal="center"/>
    </xf>
    <xf numFmtId="164" fontId="2" fillId="2" borderId="53" xfId="0" applyNumberFormat="1" applyFont="1" applyFill="1" applyBorder="1" applyAlignment="1">
      <alignment horizontal="center"/>
    </xf>
    <xf numFmtId="164" fontId="2" fillId="2" borderId="1" xfId="0" applyNumberFormat="1" applyFont="1" applyFill="1" applyBorder="1" applyAlignment="1">
      <alignment horizontal="center"/>
    </xf>
    <xf numFmtId="164" fontId="2" fillId="2" borderId="3" xfId="0" applyNumberFormat="1" applyFont="1" applyFill="1" applyBorder="1" applyAlignment="1">
      <alignment horizontal="center"/>
    </xf>
    <xf numFmtId="164" fontId="2" fillId="2" borderId="2" xfId="0" applyNumberFormat="1" applyFont="1" applyFill="1" applyBorder="1" applyAlignment="1">
      <alignment horizontal="center"/>
    </xf>
    <xf numFmtId="0" fontId="2" fillId="4" borderId="3" xfId="0" applyFont="1" applyFill="1" applyBorder="1" applyAlignment="1">
      <alignment horizontal="center" vertical="center"/>
    </xf>
    <xf numFmtId="0" fontId="2" fillId="4" borderId="53" xfId="0" applyFont="1" applyFill="1" applyBorder="1" applyAlignment="1">
      <alignment horizontal="center" vertical="center"/>
    </xf>
    <xf numFmtId="0" fontId="23" fillId="4" borderId="15"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7" borderId="13" xfId="0" applyFont="1" applyFill="1" applyBorder="1" applyAlignment="1">
      <alignment horizontal="center" vertical="center"/>
    </xf>
    <xf numFmtId="0" fontId="23" fillId="2" borderId="0" xfId="0" applyFont="1" applyFill="1" applyAlignment="1">
      <alignment horizontal="left" wrapText="1"/>
    </xf>
    <xf numFmtId="0" fontId="3" fillId="4" borderId="7"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53" xfId="0" applyFont="1" applyFill="1" applyBorder="1" applyAlignment="1">
      <alignment horizontal="left" vertical="center"/>
    </xf>
    <xf numFmtId="166" fontId="2" fillId="4" borderId="1" xfId="0" applyNumberFormat="1" applyFont="1" applyFill="1" applyBorder="1" applyAlignment="1">
      <alignment horizontal="center" vertical="center"/>
    </xf>
    <xf numFmtId="166" fontId="2" fillId="4" borderId="3"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166" fontId="2" fillId="4" borderId="53"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6" fontId="2" fillId="4" borderId="52" xfId="0" applyNumberFormat="1" applyFont="1" applyFill="1" applyBorder="1" applyAlignment="1">
      <alignment horizontal="center" vertical="center"/>
    </xf>
    <xf numFmtId="166" fontId="2" fillId="4" borderId="13" xfId="0" applyNumberFormat="1" applyFont="1" applyFill="1" applyBorder="1" applyAlignment="1">
      <alignment horizontal="right" vertical="center"/>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22" fillId="2" borderId="0" xfId="0" applyFont="1" applyFill="1" applyAlignment="1">
      <alignment horizontal="left" vertical="center" wrapText="1" indent="2"/>
    </xf>
    <xf numFmtId="0" fontId="18" fillId="4" borderId="1" xfId="0" applyFont="1" applyFill="1" applyBorder="1" applyAlignment="1">
      <alignment horizontal="center" wrapText="1"/>
    </xf>
    <xf numFmtId="0" fontId="18" fillId="4" borderId="54" xfId="0" applyFont="1" applyFill="1" applyBorder="1" applyAlignment="1">
      <alignment horizontal="center" wrapText="1"/>
    </xf>
    <xf numFmtId="4" fontId="3" fillId="4" borderId="4" xfId="0" applyNumberFormat="1" applyFont="1" applyFill="1" applyBorder="1" applyAlignment="1">
      <alignment horizontal="center" vertical="center" wrapText="1"/>
    </xf>
    <xf numFmtId="4" fontId="3" fillId="4" borderId="8" xfId="0" applyNumberFormat="1" applyFont="1" applyFill="1" applyBorder="1" applyAlignment="1">
      <alignment horizontal="center" vertical="center" wrapText="1"/>
    </xf>
    <xf numFmtId="4" fontId="3" fillId="4" borderId="15"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2" fillId="2" borderId="0" xfId="0" applyFont="1" applyFill="1" applyAlignment="1">
      <alignment horizontal="left" vertical="center" wrapText="1" indent="2"/>
    </xf>
    <xf numFmtId="0" fontId="2" fillId="2" borderId="7"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5"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17" fontId="3" fillId="4" borderId="3"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164" fontId="3" fillId="2" borderId="5"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4" borderId="13" xfId="0" applyFont="1" applyFill="1" applyBorder="1" applyAlignment="1">
      <alignment horizontal="left" vertical="center" wrapText="1"/>
    </xf>
    <xf numFmtId="4" fontId="3" fillId="4" borderId="2" xfId="0" applyNumberFormat="1"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53" xfId="0" applyFont="1" applyFill="1" applyBorder="1" applyAlignment="1">
      <alignment horizontal="center" vertical="center" wrapText="1"/>
    </xf>
    <xf numFmtId="0" fontId="35" fillId="4" borderId="52" xfId="0" applyFont="1" applyFill="1" applyBorder="1" applyAlignment="1">
      <alignment horizontal="center" vertical="center" wrapText="1"/>
    </xf>
    <xf numFmtId="0" fontId="2" fillId="2" borderId="0" xfId="0" applyFont="1" applyFill="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indent="2"/>
      <protection locked="0"/>
    </xf>
    <xf numFmtId="0" fontId="2" fillId="2" borderId="7" xfId="0" applyFont="1" applyFill="1" applyBorder="1" applyAlignment="1" applyProtection="1">
      <alignment horizontal="left" vertical="center" wrapText="1" indent="2"/>
      <protection locked="0"/>
    </xf>
    <xf numFmtId="0" fontId="38" fillId="2" borderId="0" xfId="0" applyFont="1" applyFill="1" applyAlignment="1">
      <alignment horizontal="center" vertical="center" wrapText="1"/>
    </xf>
    <xf numFmtId="0" fontId="39" fillId="2" borderId="0" xfId="0" applyFont="1" applyFill="1" applyAlignment="1">
      <alignment horizontal="center" vertical="center" wrapText="1"/>
    </xf>
    <xf numFmtId="0" fontId="11" fillId="2" borderId="0" xfId="0" applyFont="1" applyFill="1" applyAlignment="1">
      <alignment horizontal="left" vertical="center" wrapText="1"/>
    </xf>
    <xf numFmtId="171" fontId="0" fillId="3" borderId="8" xfId="0" applyNumberFormat="1" applyFill="1" applyBorder="1" applyAlignment="1">
      <alignment horizontal="right"/>
    </xf>
    <xf numFmtId="171" fontId="0" fillId="3" borderId="54" xfId="0" applyNumberFormat="1" applyFill="1" applyBorder="1" applyAlignment="1">
      <alignment horizontal="right"/>
    </xf>
    <xf numFmtId="171" fontId="0" fillId="3" borderId="12" xfId="0" applyNumberFormat="1" applyFill="1" applyBorder="1" applyAlignment="1">
      <alignment horizontal="right"/>
    </xf>
    <xf numFmtId="171" fontId="0" fillId="3" borderId="9" xfId="0" applyNumberFormat="1" applyFill="1" applyBorder="1" applyAlignment="1">
      <alignment horizontal="right"/>
    </xf>
    <xf numFmtId="171" fontId="11" fillId="4" borderId="5" xfId="0" applyNumberFormat="1" applyFont="1" applyFill="1" applyBorder="1" applyAlignment="1">
      <alignment horizontal="right"/>
    </xf>
    <xf numFmtId="171" fontId="11" fillId="4" borderId="15" xfId="0" applyNumberFormat="1" applyFont="1" applyFill="1" applyBorder="1" applyAlignment="1">
      <alignment horizontal="right"/>
    </xf>
    <xf numFmtId="171" fontId="0" fillId="3" borderId="0" xfId="0" applyNumberFormat="1" applyFill="1" applyAlignment="1">
      <alignment horizontal="right"/>
    </xf>
    <xf numFmtId="164" fontId="0" fillId="2" borderId="12" xfId="0" applyNumberFormat="1" applyFill="1" applyBorder="1" applyAlignment="1">
      <alignment horizontal="center"/>
    </xf>
    <xf numFmtId="164" fontId="0" fillId="2" borderId="9" xfId="0" applyNumberFormat="1" applyFill="1" applyBorder="1" applyAlignment="1">
      <alignment horizontal="center"/>
    </xf>
    <xf numFmtId="0" fontId="4" fillId="2" borderId="0" xfId="0" applyFont="1" applyFill="1" applyAlignment="1">
      <alignment horizontal="left" vertical="justify" wrapText="1"/>
    </xf>
    <xf numFmtId="0" fontId="0" fillId="2" borderId="0" xfId="0" applyFill="1" applyAlignment="1">
      <alignment horizontal="left" vertical="justify" wrapText="1"/>
    </xf>
    <xf numFmtId="0" fontId="11" fillId="4" borderId="5" xfId="0" applyFont="1" applyFill="1" applyBorder="1" applyAlignment="1">
      <alignment horizontal="center"/>
    </xf>
    <xf numFmtId="0" fontId="11" fillId="4" borderId="15" xfId="0" applyFont="1" applyFill="1" applyBorder="1" applyAlignment="1">
      <alignment horizontal="center"/>
    </xf>
    <xf numFmtId="164" fontId="0" fillId="2" borderId="8" xfId="0" applyNumberFormat="1" applyFill="1" applyBorder="1" applyAlignment="1">
      <alignment horizontal="center"/>
    </xf>
    <xf numFmtId="164" fontId="0" fillId="2" borderId="54" xfId="0" applyNumberFormat="1" applyFill="1" applyBorder="1" applyAlignment="1">
      <alignment horizontal="center"/>
    </xf>
    <xf numFmtId="164" fontId="0" fillId="2" borderId="4" xfId="0" applyNumberFormat="1" applyFill="1" applyBorder="1" applyAlignment="1">
      <alignment horizontal="center"/>
    </xf>
    <xf numFmtId="164" fontId="0" fillId="2" borderId="1" xfId="0" applyNumberFormat="1" applyFill="1" applyBorder="1" applyAlignment="1">
      <alignment horizontal="center"/>
    </xf>
    <xf numFmtId="0" fontId="0" fillId="4" borderId="9" xfId="0" applyFill="1" applyBorder="1" applyAlignment="1">
      <alignment horizontal="center" vertical="center"/>
    </xf>
    <xf numFmtId="0" fontId="0" fillId="4" borderId="52" xfId="0" applyFill="1" applyBorder="1" applyAlignment="1">
      <alignment horizontal="center" vertical="center"/>
    </xf>
    <xf numFmtId="0" fontId="0" fillId="4" borderId="54" xfId="0" applyFill="1" applyBorder="1" applyAlignment="1">
      <alignment horizontal="center"/>
    </xf>
    <xf numFmtId="0" fontId="0" fillId="4" borderId="0" xfId="0" applyFill="1" applyAlignment="1">
      <alignment horizontal="center"/>
    </xf>
    <xf numFmtId="0" fontId="0" fillId="4" borderId="7"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9" xfId="0" applyFill="1" applyBorder="1" applyAlignment="1">
      <alignment horizontal="center"/>
    </xf>
    <xf numFmtId="0" fontId="0" fillId="4" borderId="52" xfId="0" applyFill="1" applyBorder="1" applyAlignment="1">
      <alignment horizontal="center"/>
    </xf>
    <xf numFmtId="0" fontId="0" fillId="4" borderId="53" xfId="0" applyFill="1" applyBorder="1" applyAlignment="1">
      <alignment horizontal="center"/>
    </xf>
    <xf numFmtId="0" fontId="4" fillId="4" borderId="3" xfId="0" applyFont="1" applyFill="1" applyBorder="1" applyAlignment="1">
      <alignment horizontal="center" vertical="center"/>
    </xf>
    <xf numFmtId="0" fontId="0" fillId="4" borderId="7" xfId="0" applyFill="1" applyBorder="1" applyAlignment="1">
      <alignment horizontal="center" vertical="center"/>
    </xf>
    <xf numFmtId="0" fontId="0" fillId="4" borderId="53" xfId="0" applyFill="1" applyBorder="1" applyAlignment="1">
      <alignment horizontal="center" vertical="center"/>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54" xfId="0" applyFill="1" applyBorder="1" applyAlignment="1">
      <alignment horizontal="center" vertical="center"/>
    </xf>
    <xf numFmtId="0" fontId="0" fillId="4" borderId="0" xfId="0" applyFill="1" applyAlignment="1">
      <alignment horizontal="center" vertical="center"/>
    </xf>
    <xf numFmtId="166" fontId="2" fillId="2" borderId="4" xfId="0" applyNumberFormat="1" applyFont="1" applyFill="1" applyBorder="1" applyAlignment="1">
      <alignment horizontal="center"/>
    </xf>
    <xf numFmtId="166" fontId="2" fillId="2" borderId="1" xfId="0" applyNumberFormat="1" applyFont="1" applyFill="1" applyBorder="1" applyAlignment="1">
      <alignment horizontal="center"/>
    </xf>
    <xf numFmtId="166" fontId="2" fillId="2" borderId="12" xfId="0" applyNumberFormat="1" applyFont="1" applyFill="1" applyBorder="1" applyAlignment="1">
      <alignment horizontal="center"/>
    </xf>
    <xf numFmtId="166" fontId="2" fillId="2" borderId="9" xfId="0" applyNumberFormat="1" applyFont="1" applyFill="1" applyBorder="1" applyAlignment="1">
      <alignment horizontal="center"/>
    </xf>
    <xf numFmtId="0" fontId="3" fillId="4" borderId="12" xfId="0" applyFont="1" applyFill="1" applyBorder="1" applyAlignment="1">
      <alignment horizontal="center" vertical="center" wrapText="1"/>
    </xf>
    <xf numFmtId="166" fontId="2" fillId="3" borderId="12" xfId="0" applyNumberFormat="1" applyFont="1" applyFill="1" applyBorder="1" applyAlignment="1">
      <alignment horizontal="center"/>
    </xf>
    <xf numFmtId="0" fontId="2" fillId="2" borderId="0" xfId="0" applyFont="1" applyFill="1" applyAlignment="1">
      <alignment horizontal="right"/>
    </xf>
    <xf numFmtId="0" fontId="2" fillId="4" borderId="5" xfId="0" applyFont="1" applyFill="1" applyBorder="1" applyAlignment="1">
      <alignment horizontal="center"/>
    </xf>
    <xf numFmtId="0" fontId="2" fillId="4" borderId="15" xfId="0" applyFont="1" applyFill="1" applyBorder="1" applyAlignment="1">
      <alignment horizont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3" xfId="0" applyFont="1" applyFill="1" applyBorder="1" applyAlignment="1">
      <alignment horizontal="left"/>
    </xf>
    <xf numFmtId="0" fontId="2" fillId="2" borderId="12" xfId="0" applyFont="1" applyFill="1" applyBorder="1" applyAlignment="1">
      <alignment horizontal="left"/>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7" xfId="0" applyFont="1" applyFill="1" applyBorder="1" applyAlignment="1">
      <alignment horizontal="left" vertical="center" wrapText="1"/>
    </xf>
    <xf numFmtId="164" fontId="2" fillId="2" borderId="52" xfId="0" applyNumberFormat="1"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5"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54" xfId="0" applyFont="1" applyFill="1" applyBorder="1" applyAlignment="1">
      <alignment horizontal="center"/>
    </xf>
    <xf numFmtId="0" fontId="3" fillId="4" borderId="3" xfId="0" applyFont="1" applyFill="1" applyBorder="1" applyAlignment="1">
      <alignment horizontal="center"/>
    </xf>
    <xf numFmtId="0" fontId="2" fillId="2" borderId="13" xfId="0" applyFont="1" applyFill="1" applyBorder="1" applyAlignment="1">
      <alignment horizontal="center"/>
    </xf>
    <xf numFmtId="0" fontId="3" fillId="2" borderId="7" xfId="0" applyFont="1" applyFill="1" applyBorder="1" applyAlignment="1">
      <alignment horizontal="center"/>
    </xf>
    <xf numFmtId="0" fontId="3" fillId="2" borderId="54" xfId="0" applyFont="1" applyFill="1" applyBorder="1" applyAlignment="1">
      <alignment horizontal="center"/>
    </xf>
    <xf numFmtId="164" fontId="2" fillId="2" borderId="4" xfId="0" applyNumberFormat="1" applyFont="1" applyFill="1" applyBorder="1" applyAlignment="1">
      <alignment horizontal="center"/>
    </xf>
    <xf numFmtId="0" fontId="34" fillId="2" borderId="46" xfId="0" applyFont="1" applyFill="1" applyBorder="1" applyAlignment="1">
      <alignment horizontal="left" wrapText="1"/>
    </xf>
    <xf numFmtId="0" fontId="0" fillId="2" borderId="0" xfId="0" applyFont="1" applyFill="1"/>
    <xf numFmtId="0" fontId="32" fillId="4" borderId="80" xfId="0" applyFont="1" applyFill="1" applyBorder="1" applyAlignment="1">
      <alignment horizontal="center" vertical="center" wrapText="1"/>
    </xf>
    <xf numFmtId="0" fontId="32" fillId="4" borderId="81" xfId="0" applyFont="1" applyFill="1" applyBorder="1" applyAlignment="1">
      <alignment horizontal="center" wrapText="1"/>
    </xf>
    <xf numFmtId="0" fontId="32" fillId="4" borderId="82" xfId="0" applyFont="1" applyFill="1" applyBorder="1" applyAlignment="1">
      <alignment horizontal="center" wrapText="1"/>
    </xf>
    <xf numFmtId="0" fontId="32" fillId="4" borderId="83" xfId="0" applyFont="1" applyFill="1" applyBorder="1" applyAlignment="1">
      <alignment horizontal="center" wrapText="1"/>
    </xf>
    <xf numFmtId="0" fontId="32" fillId="4" borderId="84" xfId="0" applyFont="1" applyFill="1" applyBorder="1" applyAlignment="1">
      <alignment horizontal="center" vertical="center" wrapText="1"/>
    </xf>
    <xf numFmtId="0" fontId="32" fillId="4" borderId="85" xfId="0" applyFont="1" applyFill="1" applyBorder="1" applyAlignment="1">
      <alignment horizontal="center" wrapText="1"/>
    </xf>
    <xf numFmtId="0" fontId="32" fillId="4" borderId="80" xfId="0" applyFont="1" applyFill="1" applyBorder="1" applyAlignment="1">
      <alignment horizontal="center" wrapText="1"/>
    </xf>
    <xf numFmtId="0" fontId="32" fillId="4" borderId="84" xfId="0" applyFont="1" applyFill="1" applyBorder="1" applyAlignment="1">
      <alignment horizontal="center" wrapText="1"/>
    </xf>
    <xf numFmtId="0" fontId="32" fillId="4" borderId="85" xfId="0" applyFont="1" applyFill="1" applyBorder="1" applyAlignment="1">
      <alignment horizontal="center" wrapText="1"/>
    </xf>
    <xf numFmtId="0" fontId="32" fillId="4" borderId="86" xfId="0" applyFont="1" applyFill="1" applyBorder="1" applyAlignment="1">
      <alignment horizontal="center" vertical="center" wrapText="1"/>
    </xf>
    <xf numFmtId="0" fontId="32" fillId="4" borderId="87" xfId="0" applyFont="1" applyFill="1" applyBorder="1" applyAlignment="1">
      <alignment horizontal="center" wrapText="1"/>
    </xf>
    <xf numFmtId="0" fontId="32" fillId="4" borderId="87" xfId="0" applyFont="1" applyFill="1" applyBorder="1" applyAlignment="1">
      <alignment horizontal="center" wrapText="1"/>
    </xf>
    <xf numFmtId="0" fontId="32" fillId="4" borderId="88" xfId="0" applyFont="1" applyFill="1" applyBorder="1" applyAlignment="1">
      <alignment horizontal="center" wrapText="1"/>
    </xf>
    <xf numFmtId="0" fontId="32" fillId="4" borderId="88" xfId="0" applyFont="1" applyFill="1" applyBorder="1" applyAlignment="1">
      <alignment horizontal="center" vertical="center" wrapText="1"/>
    </xf>
    <xf numFmtId="43" fontId="29" fillId="5" borderId="55" xfId="1" applyFont="1" applyFill="1" applyBorder="1" applyAlignment="1" applyProtection="1">
      <alignment vertical="center"/>
      <protection locked="0"/>
    </xf>
  </cellXfs>
  <cellStyles count="5">
    <cellStyle name="Moeda" xfId="2" builtinId="4"/>
    <cellStyle name="Normal" xfId="0" builtinId="0"/>
    <cellStyle name="Normal 2" xfId="4" xr:uid="{A5C7EFCC-7378-4B4D-80CE-D027513A313A}"/>
    <cellStyle name="Porcentagem" xfId="3" builtinId="5"/>
    <cellStyle name="Vírgula" xfId="1" builtinId="3"/>
  </cellStyles>
  <dxfs count="8">
    <dxf>
      <fill>
        <patternFill>
          <bgColor rgb="FFFFFF00"/>
        </patternFill>
      </fill>
    </dxf>
    <dxf>
      <fill>
        <patternFill>
          <bgColor indexed="26"/>
        </patternFill>
      </fill>
    </dxf>
    <dxf>
      <fill>
        <patternFill>
          <bgColor indexed="26"/>
        </patternFill>
      </fill>
    </dxf>
    <dxf>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ill>
        <patternFill>
          <bgColor indexed="26"/>
        </patternFill>
      </fill>
    </dxf>
    <dxf>
      <fill>
        <patternFill>
          <bgColor indexed="26"/>
        </patternFill>
      </fill>
    </dxf>
    <dxf>
      <fill>
        <patternFill>
          <bgColor indexed="26"/>
        </patternFill>
      </fill>
    </dxf>
  </dxfs>
  <tableStyles count="1" defaultTableStyle="TableStyleMedium2" defaultPivotStyle="PivotStyleLight16">
    <tableStyle name="Estilo de Tabela 1" pivot="0" count="0" xr9:uid="{03D4808F-7B97-4363-92E8-BE2A4F1D293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1238250</xdr:colOff>
      <xdr:row>107</xdr:row>
      <xdr:rowOff>95250</xdr:rowOff>
    </xdr:from>
    <xdr:to>
      <xdr:col>0</xdr:col>
      <xdr:colOff>1457325</xdr:colOff>
      <xdr:row>109</xdr:row>
      <xdr:rowOff>9525</xdr:rowOff>
    </xdr:to>
    <xdr:sp macro="" textlink="">
      <xdr:nvSpPr>
        <xdr:cNvPr id="2" name="CaixaDeTexto 1">
          <a:extLst>
            <a:ext uri="{FF2B5EF4-FFF2-40B4-BE49-F238E27FC236}">
              <a16:creationId xmlns:a16="http://schemas.microsoft.com/office/drawing/2014/main" id="{78F3DBB5-3398-4037-BBAA-04B39BA644A2}"/>
            </a:ext>
          </a:extLst>
        </xdr:cNvPr>
        <xdr:cNvSpPr txBox="1"/>
      </xdr:nvSpPr>
      <xdr:spPr>
        <a:xfrm>
          <a:off x="1238250" y="20859750"/>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B1E-AE29-4D23-A37A-48B79DF67157}">
  <dimension ref="A1:K146"/>
  <sheetViews>
    <sheetView topLeftCell="A88" workbookViewId="0">
      <selection activeCell="A109" sqref="A109"/>
    </sheetView>
  </sheetViews>
  <sheetFormatPr defaultRowHeight="11.25"/>
  <cols>
    <col min="1" max="1" width="61.85546875" style="2" customWidth="1"/>
    <col min="2" max="2" width="16.140625" style="62" customWidth="1"/>
    <col min="3" max="3" width="15.28515625" style="2" customWidth="1"/>
    <col min="4" max="4" width="15.5703125" style="2" customWidth="1"/>
    <col min="5" max="8" width="14.7109375" style="2" customWidth="1"/>
    <col min="9" max="9" width="16.140625" style="2" customWidth="1"/>
    <col min="10" max="10" width="14.7109375" style="2" customWidth="1"/>
    <col min="11" max="11" width="15.42578125" style="2" customWidth="1"/>
    <col min="12" max="16384" width="9.140625" style="2"/>
  </cols>
  <sheetData>
    <row r="1" spans="1:8">
      <c r="A1" s="957" t="s">
        <v>0</v>
      </c>
      <c r="B1" s="957"/>
      <c r="C1" s="957"/>
      <c r="D1" s="957"/>
      <c r="E1" s="957"/>
      <c r="F1" s="957"/>
      <c r="G1" s="957"/>
      <c r="H1" s="957"/>
    </row>
    <row r="2" spans="1:8">
      <c r="A2" s="958" t="s">
        <v>1</v>
      </c>
      <c r="B2" s="958"/>
      <c r="C2" s="958"/>
      <c r="D2" s="958"/>
      <c r="E2" s="958"/>
      <c r="F2" s="958"/>
      <c r="G2" s="958"/>
      <c r="H2" s="958"/>
    </row>
    <row r="3" spans="1:8">
      <c r="A3" s="957" t="s">
        <v>2</v>
      </c>
      <c r="B3" s="957"/>
      <c r="C3" s="957"/>
      <c r="D3" s="957"/>
      <c r="E3" s="957"/>
      <c r="F3" s="957"/>
      <c r="G3" s="957"/>
      <c r="H3" s="957"/>
    </row>
    <row r="4" spans="1:8">
      <c r="A4" s="958" t="s">
        <v>3</v>
      </c>
      <c r="B4" s="958"/>
      <c r="C4" s="958"/>
      <c r="D4" s="958"/>
      <c r="E4" s="958"/>
      <c r="F4" s="958"/>
      <c r="G4" s="958"/>
      <c r="H4" s="958"/>
    </row>
    <row r="5" spans="1:8">
      <c r="A5" s="958" t="s">
        <v>1091</v>
      </c>
      <c r="B5" s="958">
        <v>0</v>
      </c>
      <c r="C5" s="958">
        <v>0</v>
      </c>
      <c r="D5" s="958">
        <v>0</v>
      </c>
      <c r="E5" s="958">
        <v>0</v>
      </c>
      <c r="F5" s="958">
        <v>0</v>
      </c>
      <c r="G5" s="958">
        <v>0</v>
      </c>
      <c r="H5" s="958">
        <v>0</v>
      </c>
    </row>
    <row r="6" spans="1:8">
      <c r="A6" s="959"/>
      <c r="B6" s="959"/>
      <c r="C6" s="959"/>
      <c r="D6" s="959"/>
      <c r="E6" s="959"/>
      <c r="F6" s="959"/>
      <c r="G6" s="959"/>
      <c r="H6" s="959"/>
    </row>
    <row r="7" spans="1:8">
      <c r="A7" s="2" t="s">
        <v>4</v>
      </c>
      <c r="B7" s="4"/>
      <c r="H7" s="5">
        <v>1</v>
      </c>
    </row>
    <row r="8" spans="1:8" ht="22.5" customHeight="1">
      <c r="A8" s="941" t="s">
        <v>5</v>
      </c>
      <c r="B8" s="954" t="s">
        <v>6</v>
      </c>
      <c r="C8" s="950" t="s">
        <v>7</v>
      </c>
      <c r="D8" s="946" t="s">
        <v>8</v>
      </c>
      <c r="E8" s="946"/>
      <c r="F8" s="946"/>
      <c r="G8" s="946"/>
      <c r="H8" s="944" t="s">
        <v>9</v>
      </c>
    </row>
    <row r="9" spans="1:8" ht="12.75" customHeight="1">
      <c r="A9" s="942"/>
      <c r="B9" s="955"/>
      <c r="C9" s="951"/>
      <c r="D9" s="6" t="s">
        <v>10</v>
      </c>
      <c r="E9" s="6" t="s">
        <v>11</v>
      </c>
      <c r="F9" s="6" t="e">
        <f>#REF!</f>
        <v>#REF!</v>
      </c>
      <c r="G9" s="6" t="s">
        <v>11</v>
      </c>
      <c r="H9" s="945"/>
    </row>
    <row r="10" spans="1:8" ht="12.75" customHeight="1">
      <c r="A10" s="943"/>
      <c r="B10" s="956"/>
      <c r="C10" s="7" t="s">
        <v>12</v>
      </c>
      <c r="D10" s="7" t="s">
        <v>13</v>
      </c>
      <c r="E10" s="7" t="s">
        <v>14</v>
      </c>
      <c r="F10" s="7" t="s">
        <v>15</v>
      </c>
      <c r="G10" s="7" t="s">
        <v>16</v>
      </c>
      <c r="H10" s="8" t="s">
        <v>17</v>
      </c>
    </row>
    <row r="11" spans="1:8" ht="12.75" customHeight="1">
      <c r="A11" s="10" t="s">
        <v>18</v>
      </c>
      <c r="B11" s="12">
        <v>8127000000</v>
      </c>
      <c r="C11" s="12">
        <v>8135884018.0799999</v>
      </c>
      <c r="D11" s="12">
        <v>1461135165.3200004</v>
      </c>
      <c r="E11" s="13">
        <v>17.959144477391604</v>
      </c>
      <c r="F11" s="12">
        <v>4737562644.8100023</v>
      </c>
      <c r="G11" s="13">
        <v>58.230459459376945</v>
      </c>
      <c r="H11" s="14">
        <f>C11-F11</f>
        <v>3398321373.2699976</v>
      </c>
    </row>
    <row r="12" spans="1:8">
      <c r="A12" s="15" t="s">
        <v>19</v>
      </c>
      <c r="B12" s="16">
        <v>7620751000</v>
      </c>
      <c r="C12" s="16">
        <v>7626951430.7699995</v>
      </c>
      <c r="D12" s="16">
        <v>1427324723.6400003</v>
      </c>
      <c r="E12" s="17">
        <v>18.714223324953057</v>
      </c>
      <c r="F12" s="16">
        <v>4649389890.0200024</v>
      </c>
      <c r="G12" s="17">
        <v>60.960003904870952</v>
      </c>
      <c r="H12" s="18">
        <f t="shared" ref="H12:H73" si="0">C12-F12</f>
        <v>2977561540.7499971</v>
      </c>
    </row>
    <row r="13" spans="1:8">
      <c r="A13" s="19" t="s">
        <v>20</v>
      </c>
      <c r="B13" s="16">
        <v>3129488000</v>
      </c>
      <c r="C13" s="16">
        <v>3129488000</v>
      </c>
      <c r="D13" s="16">
        <v>621232296.56000018</v>
      </c>
      <c r="E13" s="17">
        <v>19.850924386353299</v>
      </c>
      <c r="F13" s="16">
        <v>2179630262.6500015</v>
      </c>
      <c r="G13" s="17">
        <v>69.648142528426433</v>
      </c>
      <c r="H13" s="18">
        <f t="shared" si="0"/>
        <v>949857737.34999847</v>
      </c>
    </row>
    <row r="14" spans="1:8">
      <c r="A14" s="20" t="s">
        <v>1083</v>
      </c>
      <c r="B14" s="21">
        <v>2910707000</v>
      </c>
      <c r="C14" s="21">
        <v>2910707000</v>
      </c>
      <c r="D14" s="21">
        <v>595018016.32000017</v>
      </c>
      <c r="E14" s="17">
        <v>20.442387925682667</v>
      </c>
      <c r="F14" s="21">
        <v>2034267441.1000013</v>
      </c>
      <c r="G14" s="17">
        <v>69.889117698895888</v>
      </c>
      <c r="H14" s="22">
        <f t="shared" si="0"/>
        <v>876439558.89999866</v>
      </c>
    </row>
    <row r="15" spans="1:8">
      <c r="A15" s="20" t="s">
        <v>1084</v>
      </c>
      <c r="B15" s="21">
        <v>218401000</v>
      </c>
      <c r="C15" s="21">
        <v>218401000</v>
      </c>
      <c r="D15" s="21">
        <v>26189170.849999998</v>
      </c>
      <c r="E15" s="17">
        <v>11.991323688994097</v>
      </c>
      <c r="F15" s="21">
        <v>145250368.71000004</v>
      </c>
      <c r="G15" s="17">
        <v>66.506274563761167</v>
      </c>
      <c r="H15" s="22">
        <f t="shared" si="0"/>
        <v>73150631.289999962</v>
      </c>
    </row>
    <row r="16" spans="1:8">
      <c r="A16" s="20" t="s">
        <v>1085</v>
      </c>
      <c r="B16" s="21">
        <v>380000</v>
      </c>
      <c r="C16" s="21">
        <v>380000</v>
      </c>
      <c r="D16" s="21">
        <v>25109.39</v>
      </c>
      <c r="E16" s="17">
        <v>6.6077342105263153</v>
      </c>
      <c r="F16" s="21">
        <v>112452.83999999997</v>
      </c>
      <c r="G16" s="17">
        <v>29.592852631578936</v>
      </c>
      <c r="H16" s="22">
        <f t="shared" si="0"/>
        <v>267547.16000000003</v>
      </c>
    </row>
    <row r="17" spans="1:8">
      <c r="A17" s="19" t="s">
        <v>21</v>
      </c>
      <c r="B17" s="16">
        <v>394892000</v>
      </c>
      <c r="C17" s="16">
        <v>394892000</v>
      </c>
      <c r="D17" s="16">
        <v>65994932.030000001</v>
      </c>
      <c r="E17" s="17">
        <v>16.712147126302888</v>
      </c>
      <c r="F17" s="16">
        <v>197264777.84</v>
      </c>
      <c r="G17" s="17">
        <v>49.954108424581911</v>
      </c>
      <c r="H17" s="18">
        <f t="shared" si="0"/>
        <v>197627222.16</v>
      </c>
    </row>
    <row r="18" spans="1:8">
      <c r="A18" s="20" t="s">
        <v>22</v>
      </c>
      <c r="B18" s="23">
        <v>266892000</v>
      </c>
      <c r="C18" s="23">
        <v>266892000</v>
      </c>
      <c r="D18" s="23">
        <v>44395677.120000005</v>
      </c>
      <c r="E18" s="24">
        <v>16.634322917135023</v>
      </c>
      <c r="F18" s="23">
        <v>133548047.45999999</v>
      </c>
      <c r="G18" s="17">
        <v>50.038235488512207</v>
      </c>
      <c r="H18" s="22">
        <f t="shared" si="0"/>
        <v>133343952.54000001</v>
      </c>
    </row>
    <row r="19" spans="1:8">
      <c r="A19" s="20" t="s">
        <v>23</v>
      </c>
      <c r="B19" s="23">
        <v>0</v>
      </c>
      <c r="C19" s="23">
        <v>0</v>
      </c>
      <c r="D19" s="23">
        <v>0</v>
      </c>
      <c r="E19" s="24">
        <v>0</v>
      </c>
      <c r="F19" s="23">
        <v>0</v>
      </c>
      <c r="G19" s="17">
        <v>0</v>
      </c>
      <c r="H19" s="22">
        <f t="shared" si="0"/>
        <v>0</v>
      </c>
    </row>
    <row r="20" spans="1:8">
      <c r="A20" s="20" t="s">
        <v>24</v>
      </c>
      <c r="B20" s="23">
        <v>128000000</v>
      </c>
      <c r="C20" s="23">
        <v>128000000</v>
      </c>
      <c r="D20" s="23">
        <v>21599254.91</v>
      </c>
      <c r="E20" s="24">
        <v>16.8744178984375</v>
      </c>
      <c r="F20" s="23">
        <v>63716730.380000003</v>
      </c>
      <c r="G20" s="17">
        <v>49.778695609374999</v>
      </c>
      <c r="H20" s="22">
        <f t="shared" si="0"/>
        <v>64283269.619999997</v>
      </c>
    </row>
    <row r="21" spans="1:8">
      <c r="A21" s="19" t="s">
        <v>25</v>
      </c>
      <c r="B21" s="16">
        <v>326778000</v>
      </c>
      <c r="C21" s="16">
        <v>326864715.77999997</v>
      </c>
      <c r="D21" s="16">
        <v>58062362.049999997</v>
      </c>
      <c r="E21" s="17">
        <v>17.763422984168024</v>
      </c>
      <c r="F21" s="16">
        <v>122491199.84999996</v>
      </c>
      <c r="G21" s="17">
        <v>37.474586254346299</v>
      </c>
      <c r="H21" s="18">
        <f t="shared" si="0"/>
        <v>204373515.93000001</v>
      </c>
    </row>
    <row r="22" spans="1:8">
      <c r="A22" s="20" t="s">
        <v>26</v>
      </c>
      <c r="B22" s="23">
        <v>5730000</v>
      </c>
      <c r="C22" s="23">
        <v>5730000</v>
      </c>
      <c r="D22" s="23">
        <v>179720.22999999998</v>
      </c>
      <c r="E22" s="24">
        <v>3.1364787085514831</v>
      </c>
      <c r="F22" s="23">
        <v>970156.3899999999</v>
      </c>
      <c r="G22" s="17">
        <v>16.931176090750437</v>
      </c>
      <c r="H22" s="22">
        <f t="shared" si="0"/>
        <v>4759843.6100000003</v>
      </c>
    </row>
    <row r="23" spans="1:8">
      <c r="A23" s="20" t="s">
        <v>27</v>
      </c>
      <c r="B23" s="23">
        <v>281228000</v>
      </c>
      <c r="C23" s="23">
        <v>281314715.77999997</v>
      </c>
      <c r="D23" s="23">
        <v>50983658.399999999</v>
      </c>
      <c r="E23" s="24">
        <v>18.123352793200972</v>
      </c>
      <c r="F23" s="23">
        <v>99053693.549999967</v>
      </c>
      <c r="G23" s="17">
        <v>35.210988972032361</v>
      </c>
      <c r="H23" s="22">
        <f t="shared" si="0"/>
        <v>182261022.23000002</v>
      </c>
    </row>
    <row r="24" spans="1:8">
      <c r="A24" s="20" t="s">
        <v>28</v>
      </c>
      <c r="B24" s="23">
        <v>15500000</v>
      </c>
      <c r="C24" s="23">
        <v>15500000</v>
      </c>
      <c r="D24" s="23">
        <v>2718423.6799999997</v>
      </c>
      <c r="E24" s="24">
        <v>17.538217290322578</v>
      </c>
      <c r="F24" s="23">
        <v>10655367.040000001</v>
      </c>
      <c r="G24" s="17">
        <v>68.744303483870965</v>
      </c>
      <c r="H24" s="22">
        <f t="shared" si="0"/>
        <v>4844632.959999999</v>
      </c>
    </row>
    <row r="25" spans="1:8">
      <c r="A25" s="20" t="s">
        <v>29</v>
      </c>
      <c r="B25" s="23">
        <v>24320000</v>
      </c>
      <c r="C25" s="23">
        <v>24320000</v>
      </c>
      <c r="D25" s="23">
        <v>3644506.9</v>
      </c>
      <c r="E25" s="24">
        <v>14.985636924342105</v>
      </c>
      <c r="F25" s="23">
        <v>10191813.460000001</v>
      </c>
      <c r="G25" s="17">
        <v>41.907127713815797</v>
      </c>
      <c r="H25" s="22">
        <f t="shared" si="0"/>
        <v>14128186.539999999</v>
      </c>
    </row>
    <row r="26" spans="1:8">
      <c r="A26" s="20" t="s">
        <v>30</v>
      </c>
      <c r="B26" s="23">
        <v>0</v>
      </c>
      <c r="C26" s="23">
        <v>0</v>
      </c>
      <c r="D26" s="23">
        <v>0</v>
      </c>
      <c r="E26" s="24">
        <v>0</v>
      </c>
      <c r="F26" s="23">
        <v>0</v>
      </c>
      <c r="G26" s="17">
        <v>0</v>
      </c>
      <c r="H26" s="22">
        <f t="shared" si="0"/>
        <v>0</v>
      </c>
    </row>
    <row r="27" spans="1:8">
      <c r="A27" s="20" t="s">
        <v>31</v>
      </c>
      <c r="B27" s="23">
        <v>0</v>
      </c>
      <c r="C27" s="23">
        <v>0</v>
      </c>
      <c r="D27" s="23">
        <v>536052.84</v>
      </c>
      <c r="E27" s="17">
        <v>0</v>
      </c>
      <c r="F27" s="23">
        <v>1620169.4099999997</v>
      </c>
      <c r="G27" s="17">
        <v>0</v>
      </c>
      <c r="H27" s="22">
        <f t="shared" si="0"/>
        <v>-1620169.4099999997</v>
      </c>
    </row>
    <row r="28" spans="1:8">
      <c r="A28" s="19" t="s">
        <v>32</v>
      </c>
      <c r="B28" s="16">
        <v>575169000</v>
      </c>
      <c r="C28" s="16">
        <v>575169000</v>
      </c>
      <c r="D28" s="16">
        <v>83069453.620000005</v>
      </c>
      <c r="E28" s="17">
        <v>14.442616625722179</v>
      </c>
      <c r="F28" s="16">
        <v>238980069.51999995</v>
      </c>
      <c r="G28" s="17">
        <v>41.549539269327788</v>
      </c>
      <c r="H28" s="18">
        <f t="shared" si="0"/>
        <v>336188930.48000002</v>
      </c>
    </row>
    <row r="29" spans="1:8">
      <c r="A29" s="20" t="s">
        <v>33</v>
      </c>
      <c r="B29" s="23">
        <v>1546000</v>
      </c>
      <c r="C29" s="23">
        <v>1546000</v>
      </c>
      <c r="D29" s="23">
        <v>61683.899999999994</v>
      </c>
      <c r="E29" s="17">
        <v>3.9899029754204394</v>
      </c>
      <c r="F29" s="23">
        <v>158916.44</v>
      </c>
      <c r="G29" s="17">
        <v>10.279200517464425</v>
      </c>
      <c r="H29" s="22">
        <f t="shared" si="0"/>
        <v>1387083.56</v>
      </c>
    </row>
    <row r="30" spans="1:8">
      <c r="A30" s="20" t="s">
        <v>34</v>
      </c>
      <c r="B30" s="23">
        <v>550097000</v>
      </c>
      <c r="C30" s="23">
        <v>550097000</v>
      </c>
      <c r="D30" s="23">
        <v>81415124.450000003</v>
      </c>
      <c r="E30" s="17">
        <v>14.800139693544956</v>
      </c>
      <c r="F30" s="23">
        <v>234147002.56999996</v>
      </c>
      <c r="G30" s="17">
        <v>42.564675424516032</v>
      </c>
      <c r="H30" s="22">
        <f t="shared" si="0"/>
        <v>315949997.43000007</v>
      </c>
    </row>
    <row r="31" spans="1:8">
      <c r="A31" s="20" t="s">
        <v>35</v>
      </c>
      <c r="B31" s="23">
        <v>23526000</v>
      </c>
      <c r="C31" s="23">
        <v>23526000</v>
      </c>
      <c r="D31" s="23">
        <v>1592645.27</v>
      </c>
      <c r="E31" s="17">
        <v>6.7697240074810843</v>
      </c>
      <c r="F31" s="23">
        <v>4674150.5099999988</v>
      </c>
      <c r="G31" s="17">
        <v>19.868020530476915</v>
      </c>
      <c r="H31" s="22">
        <f t="shared" si="0"/>
        <v>18851849.490000002</v>
      </c>
    </row>
    <row r="32" spans="1:8">
      <c r="A32" s="19" t="s">
        <v>36</v>
      </c>
      <c r="B32" s="16">
        <v>2990197000</v>
      </c>
      <c r="C32" s="16">
        <v>2991840735.4400001</v>
      </c>
      <c r="D32" s="16">
        <v>567221089.42000008</v>
      </c>
      <c r="E32" s="17">
        <v>18.958933298185094</v>
      </c>
      <c r="F32" s="16">
        <v>1804910760.5300007</v>
      </c>
      <c r="G32" s="17">
        <v>60.327768759541222</v>
      </c>
      <c r="H32" s="18">
        <f t="shared" si="0"/>
        <v>1186929974.9099994</v>
      </c>
    </row>
    <row r="33" spans="1:8">
      <c r="A33" s="20" t="s">
        <v>57</v>
      </c>
      <c r="B33" s="21">
        <v>1293781000</v>
      </c>
      <c r="C33" s="21">
        <v>1293924735.4400001</v>
      </c>
      <c r="D33" s="21">
        <v>253173650.26999998</v>
      </c>
      <c r="E33" s="17">
        <v>19.566335145753907</v>
      </c>
      <c r="F33" s="21">
        <v>720331757.05000031</v>
      </c>
      <c r="G33" s="17">
        <v>55.670298072248457</v>
      </c>
      <c r="H33" s="22">
        <f t="shared" si="0"/>
        <v>573592978.38999975</v>
      </c>
    </row>
    <row r="34" spans="1:8">
      <c r="A34" s="20" t="s">
        <v>58</v>
      </c>
      <c r="B34" s="21">
        <v>1087914000</v>
      </c>
      <c r="C34" s="21">
        <v>1089414000</v>
      </c>
      <c r="D34" s="21">
        <v>199028981.68000001</v>
      </c>
      <c r="E34" s="17">
        <v>18.269361480575796</v>
      </c>
      <c r="F34" s="21">
        <v>728898759.93000019</v>
      </c>
      <c r="G34" s="17">
        <v>66.90741627425389</v>
      </c>
      <c r="H34" s="22">
        <f t="shared" si="0"/>
        <v>360515240.06999981</v>
      </c>
    </row>
    <row r="35" spans="1:8">
      <c r="A35" s="20" t="s">
        <v>37</v>
      </c>
      <c r="B35" s="23">
        <v>0</v>
      </c>
      <c r="C35" s="23">
        <v>0</v>
      </c>
      <c r="D35" s="23">
        <v>0</v>
      </c>
      <c r="E35" s="24">
        <v>0</v>
      </c>
      <c r="F35" s="23">
        <v>0</v>
      </c>
      <c r="G35" s="17">
        <v>0</v>
      </c>
      <c r="H35" s="22">
        <f t="shared" si="0"/>
        <v>0</v>
      </c>
    </row>
    <row r="36" spans="1:8">
      <c r="A36" s="20" t="s">
        <v>38</v>
      </c>
      <c r="B36" s="23">
        <v>14092000</v>
      </c>
      <c r="C36" s="23">
        <v>14092000</v>
      </c>
      <c r="D36" s="23">
        <v>3042217.47</v>
      </c>
      <c r="E36" s="24">
        <v>21.588259083167756</v>
      </c>
      <c r="F36" s="23">
        <v>5032683.1400000006</v>
      </c>
      <c r="G36" s="17">
        <v>35.713050950894129</v>
      </c>
      <c r="H36" s="22">
        <f t="shared" si="0"/>
        <v>9059316.8599999994</v>
      </c>
    </row>
    <row r="37" spans="1:8">
      <c r="A37" s="20" t="s">
        <v>39</v>
      </c>
      <c r="B37" s="23">
        <v>584000000</v>
      </c>
      <c r="C37" s="23">
        <v>584000000</v>
      </c>
      <c r="D37" s="23">
        <v>111684878.60000001</v>
      </c>
      <c r="E37" s="24">
        <v>19.124123047945208</v>
      </c>
      <c r="F37" s="23">
        <v>350003718.91999996</v>
      </c>
      <c r="G37" s="17">
        <v>59.932143650684921</v>
      </c>
      <c r="H37" s="22">
        <f t="shared" si="0"/>
        <v>233996281.08000004</v>
      </c>
    </row>
    <row r="38" spans="1:8">
      <c r="A38" s="20" t="s">
        <v>40</v>
      </c>
      <c r="B38" s="23">
        <v>0</v>
      </c>
      <c r="C38" s="23">
        <v>0</v>
      </c>
      <c r="D38" s="23">
        <v>0</v>
      </c>
      <c r="E38" s="24">
        <v>0</v>
      </c>
      <c r="F38" s="23">
        <v>0</v>
      </c>
      <c r="G38" s="17">
        <v>0</v>
      </c>
      <c r="H38" s="22">
        <f t="shared" si="0"/>
        <v>0</v>
      </c>
    </row>
    <row r="39" spans="1:8">
      <c r="A39" s="20" t="s">
        <v>41</v>
      </c>
      <c r="B39" s="23">
        <v>10410000</v>
      </c>
      <c r="C39" s="23">
        <v>10410000</v>
      </c>
      <c r="D39" s="23">
        <v>291361.39999999997</v>
      </c>
      <c r="E39" s="24">
        <v>2.7988607108549468</v>
      </c>
      <c r="F39" s="23">
        <v>643841.49</v>
      </c>
      <c r="G39" s="17">
        <v>6.1848365994236314</v>
      </c>
      <c r="H39" s="22">
        <f t="shared" si="0"/>
        <v>9766158.5099999998</v>
      </c>
    </row>
    <row r="40" spans="1:8">
      <c r="A40" s="20" t="s">
        <v>42</v>
      </c>
      <c r="B40" s="23">
        <v>0</v>
      </c>
      <c r="C40" s="23">
        <v>0</v>
      </c>
      <c r="D40" s="23">
        <v>0</v>
      </c>
      <c r="E40" s="17">
        <v>0</v>
      </c>
      <c r="F40" s="23">
        <v>0</v>
      </c>
      <c r="G40" s="17">
        <v>0</v>
      </c>
      <c r="H40" s="22">
        <f t="shared" si="0"/>
        <v>0</v>
      </c>
    </row>
    <row r="41" spans="1:8">
      <c r="A41" s="19" t="s">
        <v>43</v>
      </c>
      <c r="B41" s="16">
        <v>204227000</v>
      </c>
      <c r="C41" s="16">
        <v>208696979.55000001</v>
      </c>
      <c r="D41" s="16">
        <v>31744589.960000001</v>
      </c>
      <c r="E41" s="17">
        <v>15.210852609582004</v>
      </c>
      <c r="F41" s="16">
        <v>106112819.62999997</v>
      </c>
      <c r="G41" s="17">
        <v>50.845402678469178</v>
      </c>
      <c r="H41" s="18">
        <f t="shared" si="0"/>
        <v>102584159.92000005</v>
      </c>
    </row>
    <row r="42" spans="1:8">
      <c r="A42" s="20" t="s">
        <v>1086</v>
      </c>
      <c r="B42" s="21">
        <v>111803000</v>
      </c>
      <c r="C42" s="21">
        <v>111803000</v>
      </c>
      <c r="D42" s="21">
        <v>15701215.310000002</v>
      </c>
      <c r="E42" s="17">
        <v>14.043644007763659</v>
      </c>
      <c r="F42" s="21">
        <v>40028514.399999991</v>
      </c>
      <c r="G42" s="17">
        <v>35.802719426133464</v>
      </c>
      <c r="H42" s="22">
        <f t="shared" si="0"/>
        <v>71774485.600000009</v>
      </c>
    </row>
    <row r="43" spans="1:8">
      <c r="A43" s="20" t="s">
        <v>44</v>
      </c>
      <c r="B43" s="23">
        <v>20282000</v>
      </c>
      <c r="C43" s="23">
        <v>22883179.550000001</v>
      </c>
      <c r="D43" s="23">
        <v>3663417.6799999997</v>
      </c>
      <c r="E43" s="24">
        <v>16.009216166815417</v>
      </c>
      <c r="F43" s="23">
        <v>12574399.760000002</v>
      </c>
      <c r="G43" s="17">
        <v>54.950404652136733</v>
      </c>
      <c r="H43" s="22">
        <f t="shared" si="0"/>
        <v>10308779.789999999</v>
      </c>
    </row>
    <row r="44" spans="1:8">
      <c r="A44" s="20" t="s">
        <v>45</v>
      </c>
      <c r="B44" s="23">
        <v>0</v>
      </c>
      <c r="C44" s="23">
        <v>0</v>
      </c>
      <c r="D44" s="23">
        <v>0</v>
      </c>
      <c r="E44" s="24">
        <v>0</v>
      </c>
      <c r="F44" s="23">
        <v>0</v>
      </c>
      <c r="G44" s="24">
        <v>0</v>
      </c>
      <c r="H44" s="25">
        <f t="shared" si="0"/>
        <v>0</v>
      </c>
    </row>
    <row r="45" spans="1:8">
      <c r="A45" s="20" t="s">
        <v>46</v>
      </c>
      <c r="B45" s="23">
        <v>72142000</v>
      </c>
      <c r="C45" s="23">
        <v>74010800</v>
      </c>
      <c r="D45" s="23">
        <v>12379956.969999999</v>
      </c>
      <c r="E45" s="24">
        <v>16.727230309630485</v>
      </c>
      <c r="F45" s="23">
        <v>53509905.469999976</v>
      </c>
      <c r="G45" s="24">
        <v>72.30013115653388</v>
      </c>
      <c r="H45" s="25">
        <f t="shared" si="0"/>
        <v>20500894.530000024</v>
      </c>
    </row>
    <row r="46" spans="1:8">
      <c r="A46" s="27" t="s">
        <v>47</v>
      </c>
      <c r="B46" s="16">
        <v>506249000</v>
      </c>
      <c r="C46" s="16">
        <v>508932587.31000006</v>
      </c>
      <c r="D46" s="16">
        <v>33810441.68</v>
      </c>
      <c r="E46" s="17">
        <v>6.6434027851719089</v>
      </c>
      <c r="F46" s="16">
        <v>88172754.789999992</v>
      </c>
      <c r="G46" s="17">
        <v>17.325036161673879</v>
      </c>
      <c r="H46" s="18">
        <f t="shared" si="0"/>
        <v>420759832.5200001</v>
      </c>
    </row>
    <row r="47" spans="1:8">
      <c r="A47" s="19" t="s">
        <v>48</v>
      </c>
      <c r="B47" s="16">
        <v>349815000</v>
      </c>
      <c r="C47" s="16">
        <v>352035777.34000003</v>
      </c>
      <c r="D47" s="16">
        <v>18074361.050000001</v>
      </c>
      <c r="E47" s="17">
        <v>5.1342398169216716</v>
      </c>
      <c r="F47" s="16">
        <v>58074361.049999997</v>
      </c>
      <c r="G47" s="17">
        <v>16.496721296003713</v>
      </c>
      <c r="H47" s="18">
        <f t="shared" si="0"/>
        <v>293961416.29000002</v>
      </c>
    </row>
    <row r="48" spans="1:8">
      <c r="A48" s="28" t="s">
        <v>49</v>
      </c>
      <c r="B48" s="23">
        <v>217751000</v>
      </c>
      <c r="C48" s="23">
        <v>219971777.34</v>
      </c>
      <c r="D48" s="23">
        <v>13042861.050000001</v>
      </c>
      <c r="E48" s="24">
        <v>5.929333848060093</v>
      </c>
      <c r="F48" s="23">
        <v>53042861.049999997</v>
      </c>
      <c r="G48" s="17">
        <v>24.113484780374414</v>
      </c>
      <c r="H48" s="22">
        <f t="shared" si="0"/>
        <v>166928916.29000002</v>
      </c>
    </row>
    <row r="49" spans="1:8">
      <c r="A49" s="28" t="s">
        <v>50</v>
      </c>
      <c r="B49" s="23">
        <v>132064000</v>
      </c>
      <c r="C49" s="23">
        <v>132064000</v>
      </c>
      <c r="D49" s="23">
        <v>5031500</v>
      </c>
      <c r="E49" s="24">
        <v>3.8098952023261448</v>
      </c>
      <c r="F49" s="23">
        <v>5031500</v>
      </c>
      <c r="G49" s="17">
        <v>3.8098952023261448</v>
      </c>
      <c r="H49" s="22">
        <f t="shared" si="0"/>
        <v>127032500</v>
      </c>
    </row>
    <row r="50" spans="1:8" s="29" customFormat="1">
      <c r="A50" s="19" t="s">
        <v>51</v>
      </c>
      <c r="B50" s="16">
        <v>0</v>
      </c>
      <c r="C50" s="16">
        <v>0</v>
      </c>
      <c r="D50" s="16">
        <v>22600</v>
      </c>
      <c r="E50" s="17">
        <v>0</v>
      </c>
      <c r="F50" s="16">
        <v>22600</v>
      </c>
      <c r="G50" s="17">
        <v>0</v>
      </c>
      <c r="H50" s="18">
        <f t="shared" si="0"/>
        <v>-22600</v>
      </c>
    </row>
    <row r="51" spans="1:8" s="29" customFormat="1">
      <c r="A51" s="28" t="s">
        <v>52</v>
      </c>
      <c r="B51" s="23">
        <v>0</v>
      </c>
      <c r="C51" s="23">
        <v>0</v>
      </c>
      <c r="D51" s="23">
        <v>0</v>
      </c>
      <c r="E51" s="24">
        <v>0</v>
      </c>
      <c r="F51" s="23">
        <v>0</v>
      </c>
      <c r="G51" s="17">
        <v>0</v>
      </c>
      <c r="H51" s="22">
        <f t="shared" si="0"/>
        <v>0</v>
      </c>
    </row>
    <row r="52" spans="1:8" s="29" customFormat="1">
      <c r="A52" s="28" t="s">
        <v>53</v>
      </c>
      <c r="B52" s="23">
        <v>0</v>
      </c>
      <c r="C52" s="23">
        <v>0</v>
      </c>
      <c r="D52" s="23">
        <v>22600</v>
      </c>
      <c r="E52" s="24">
        <v>0</v>
      </c>
      <c r="F52" s="23">
        <v>22600</v>
      </c>
      <c r="G52" s="17">
        <v>0</v>
      </c>
      <c r="H52" s="22">
        <f t="shared" si="0"/>
        <v>-22600</v>
      </c>
    </row>
    <row r="53" spans="1:8" s="29" customFormat="1">
      <c r="A53" s="28" t="s">
        <v>54</v>
      </c>
      <c r="B53" s="23">
        <v>0</v>
      </c>
      <c r="C53" s="23">
        <v>0</v>
      </c>
      <c r="D53" s="23">
        <v>0</v>
      </c>
      <c r="E53" s="24">
        <v>0</v>
      </c>
      <c r="F53" s="23">
        <v>0</v>
      </c>
      <c r="G53" s="17">
        <v>0</v>
      </c>
      <c r="H53" s="22">
        <f t="shared" si="0"/>
        <v>0</v>
      </c>
    </row>
    <row r="54" spans="1:8" s="29" customFormat="1">
      <c r="A54" s="19" t="s">
        <v>55</v>
      </c>
      <c r="B54" s="16">
        <v>0</v>
      </c>
      <c r="C54" s="23">
        <v>0</v>
      </c>
      <c r="D54" s="16">
        <v>0</v>
      </c>
      <c r="E54" s="30">
        <v>0</v>
      </c>
      <c r="F54" s="16">
        <v>0</v>
      </c>
      <c r="G54" s="30">
        <v>0</v>
      </c>
      <c r="H54" s="18">
        <f t="shared" si="0"/>
        <v>0</v>
      </c>
    </row>
    <row r="55" spans="1:8">
      <c r="A55" s="19" t="s">
        <v>56</v>
      </c>
      <c r="B55" s="16">
        <v>129434000</v>
      </c>
      <c r="C55" s="16">
        <v>129896809.97</v>
      </c>
      <c r="D55" s="16">
        <v>8148858.7600000007</v>
      </c>
      <c r="E55" s="17">
        <v>6.2733324720460812</v>
      </c>
      <c r="F55" s="16">
        <v>9397022.1300000008</v>
      </c>
      <c r="G55" s="17">
        <v>7.2342208651392346</v>
      </c>
      <c r="H55" s="18">
        <f t="shared" si="0"/>
        <v>120499787.84</v>
      </c>
    </row>
    <row r="56" spans="1:8">
      <c r="A56" s="28" t="s">
        <v>57</v>
      </c>
      <c r="B56" s="23">
        <v>99914000</v>
      </c>
      <c r="C56" s="23">
        <v>100376809.97</v>
      </c>
      <c r="D56" s="23">
        <v>7859468.6100000003</v>
      </c>
      <c r="E56" s="24">
        <v>7.8299645230297612</v>
      </c>
      <c r="F56" s="23">
        <v>8787251.8800000008</v>
      </c>
      <c r="G56" s="17">
        <v>8.7542649369174814</v>
      </c>
      <c r="H56" s="22">
        <f t="shared" si="0"/>
        <v>91589558.090000004</v>
      </c>
    </row>
    <row r="57" spans="1:8">
      <c r="A57" s="28" t="s">
        <v>58</v>
      </c>
      <c r="B57" s="23">
        <v>29520000</v>
      </c>
      <c r="C57" s="23">
        <v>29520000</v>
      </c>
      <c r="D57" s="23">
        <v>237489.78</v>
      </c>
      <c r="E57" s="24">
        <v>0.80450467479674792</v>
      </c>
      <c r="F57" s="23">
        <v>337489.78</v>
      </c>
      <c r="G57" s="17">
        <v>1.1432580623306234</v>
      </c>
      <c r="H57" s="22">
        <f t="shared" si="0"/>
        <v>29182510.219999999</v>
      </c>
    </row>
    <row r="58" spans="1:8">
      <c r="A58" s="28" t="s">
        <v>37</v>
      </c>
      <c r="B58" s="23">
        <v>0</v>
      </c>
      <c r="C58" s="23">
        <v>0</v>
      </c>
      <c r="D58" s="23">
        <v>0</v>
      </c>
      <c r="E58" s="24">
        <v>0</v>
      </c>
      <c r="F58" s="23">
        <v>0</v>
      </c>
      <c r="G58" s="17">
        <v>0</v>
      </c>
      <c r="H58" s="22">
        <f t="shared" si="0"/>
        <v>0</v>
      </c>
    </row>
    <row r="59" spans="1:8">
      <c r="A59" s="28" t="s">
        <v>38</v>
      </c>
      <c r="B59" s="23">
        <v>0</v>
      </c>
      <c r="C59" s="23">
        <v>0</v>
      </c>
      <c r="D59" s="23">
        <v>51900.369999999995</v>
      </c>
      <c r="E59" s="24">
        <v>0</v>
      </c>
      <c r="F59" s="23">
        <v>272280.46999999997</v>
      </c>
      <c r="G59" s="17">
        <v>0</v>
      </c>
      <c r="H59" s="22">
        <f t="shared" si="0"/>
        <v>-272280.46999999997</v>
      </c>
    </row>
    <row r="60" spans="1:8">
      <c r="A60" s="28" t="s">
        <v>39</v>
      </c>
      <c r="B60" s="23">
        <v>0</v>
      </c>
      <c r="C60" s="23">
        <v>0</v>
      </c>
      <c r="D60" s="23">
        <v>0</v>
      </c>
      <c r="E60" s="24">
        <v>0</v>
      </c>
      <c r="F60" s="23">
        <v>0</v>
      </c>
      <c r="G60" s="17">
        <v>0</v>
      </c>
      <c r="H60" s="22">
        <f t="shared" si="0"/>
        <v>0</v>
      </c>
    </row>
    <row r="61" spans="1:8">
      <c r="A61" s="28" t="s">
        <v>40</v>
      </c>
      <c r="B61" s="23">
        <v>0</v>
      </c>
      <c r="C61" s="23">
        <v>0</v>
      </c>
      <c r="D61" s="23">
        <v>0</v>
      </c>
      <c r="E61" s="24">
        <v>0</v>
      </c>
      <c r="F61" s="23">
        <v>0</v>
      </c>
      <c r="G61" s="17">
        <v>0</v>
      </c>
      <c r="H61" s="22">
        <f t="shared" si="0"/>
        <v>0</v>
      </c>
    </row>
    <row r="62" spans="1:8">
      <c r="A62" s="28" t="s">
        <v>41</v>
      </c>
      <c r="B62" s="23">
        <v>0</v>
      </c>
      <c r="C62" s="23">
        <v>0</v>
      </c>
      <c r="D62" s="23">
        <v>0</v>
      </c>
      <c r="E62" s="24">
        <v>0</v>
      </c>
      <c r="F62" s="23">
        <v>0</v>
      </c>
      <c r="G62" s="17">
        <v>0</v>
      </c>
      <c r="H62" s="22">
        <f t="shared" si="0"/>
        <v>0</v>
      </c>
    </row>
    <row r="63" spans="1:8">
      <c r="A63" s="28" t="s">
        <v>42</v>
      </c>
      <c r="B63" s="23">
        <v>0</v>
      </c>
      <c r="C63" s="31">
        <v>0</v>
      </c>
      <c r="D63" s="23">
        <v>0</v>
      </c>
      <c r="E63" s="24">
        <v>0</v>
      </c>
      <c r="F63" s="23">
        <v>0</v>
      </c>
      <c r="G63" s="17">
        <v>0</v>
      </c>
      <c r="H63" s="22">
        <f t="shared" si="0"/>
        <v>0</v>
      </c>
    </row>
    <row r="64" spans="1:8" s="29" customFormat="1">
      <c r="A64" s="19" t="s">
        <v>59</v>
      </c>
      <c r="B64" s="32">
        <v>27000000</v>
      </c>
      <c r="C64" s="32">
        <v>27000000</v>
      </c>
      <c r="D64" s="32">
        <v>7564621.8699999992</v>
      </c>
      <c r="E64" s="33">
        <v>28.017118037037037</v>
      </c>
      <c r="F64" s="32">
        <v>20678771.609999999</v>
      </c>
      <c r="G64" s="30">
        <v>76.588042999999999</v>
      </c>
      <c r="H64" s="18">
        <f t="shared" si="0"/>
        <v>6321228.3900000006</v>
      </c>
    </row>
    <row r="65" spans="1:8" s="29" customFormat="1">
      <c r="A65" s="34" t="s">
        <v>60</v>
      </c>
      <c r="B65" s="16">
        <v>936000000</v>
      </c>
      <c r="C65" s="16">
        <v>936000000</v>
      </c>
      <c r="D65" s="16">
        <v>148922973.51999998</v>
      </c>
      <c r="E65" s="30">
        <v>15.910574094017091</v>
      </c>
      <c r="F65" s="16">
        <v>454147705.55000007</v>
      </c>
      <c r="G65" s="30">
        <v>48.520054011752144</v>
      </c>
      <c r="H65" s="18">
        <f t="shared" si="0"/>
        <v>481852294.44999993</v>
      </c>
    </row>
    <row r="66" spans="1:8">
      <c r="A66" s="66" t="s">
        <v>61</v>
      </c>
      <c r="B66" s="914">
        <v>0</v>
      </c>
      <c r="C66" s="914">
        <v>0</v>
      </c>
      <c r="D66" s="914">
        <v>0</v>
      </c>
      <c r="E66" s="915">
        <v>0</v>
      </c>
      <c r="F66" s="914">
        <v>0</v>
      </c>
      <c r="G66" s="17">
        <v>0</v>
      </c>
      <c r="H66" s="22">
        <f t="shared" si="0"/>
        <v>0</v>
      </c>
    </row>
    <row r="67" spans="1:8">
      <c r="A67" s="66" t="s">
        <v>62</v>
      </c>
      <c r="B67" s="914">
        <v>467044000</v>
      </c>
      <c r="C67" s="914">
        <v>467044000</v>
      </c>
      <c r="D67" s="914">
        <v>72220982.5</v>
      </c>
      <c r="E67" s="915">
        <v>15.4634215405829</v>
      </c>
      <c r="F67" s="914">
        <v>217208015.02999994</v>
      </c>
      <c r="G67" s="17">
        <v>46.506970441757076</v>
      </c>
      <c r="H67" s="22">
        <f t="shared" si="0"/>
        <v>249835984.97000006</v>
      </c>
    </row>
    <row r="68" spans="1:8">
      <c r="A68" s="66" t="s">
        <v>63</v>
      </c>
      <c r="B68" s="914">
        <v>6000000</v>
      </c>
      <c r="C68" s="914">
        <v>6000000</v>
      </c>
      <c r="D68" s="914">
        <v>1125641.8799999999</v>
      </c>
      <c r="E68" s="915">
        <v>18.760697999999998</v>
      </c>
      <c r="F68" s="914">
        <v>3105874.16</v>
      </c>
      <c r="G68" s="17">
        <v>51.764569333333334</v>
      </c>
      <c r="H68" s="22">
        <f t="shared" si="0"/>
        <v>2894125.84</v>
      </c>
    </row>
    <row r="69" spans="1:8">
      <c r="A69" s="66" t="s">
        <v>64</v>
      </c>
      <c r="B69" s="914">
        <v>9344000</v>
      </c>
      <c r="C69" s="914">
        <v>9344000</v>
      </c>
      <c r="D69" s="914">
        <v>0</v>
      </c>
      <c r="E69" s="915">
        <v>0</v>
      </c>
      <c r="F69" s="914">
        <v>0</v>
      </c>
      <c r="G69" s="17">
        <v>0</v>
      </c>
      <c r="H69" s="22">
        <f t="shared" si="0"/>
        <v>9344000</v>
      </c>
    </row>
    <row r="70" spans="1:8">
      <c r="A70" s="66" t="s">
        <v>65</v>
      </c>
      <c r="B70" s="914">
        <v>453612000</v>
      </c>
      <c r="C70" s="914">
        <v>453612000</v>
      </c>
      <c r="D70" s="914">
        <v>75576349.139999986</v>
      </c>
      <c r="E70" s="915">
        <v>16.661011864765481</v>
      </c>
      <c r="F70" s="914">
        <v>233833816.3600001</v>
      </c>
      <c r="G70" s="17">
        <v>51.549301244235181</v>
      </c>
      <c r="H70" s="22">
        <f t="shared" si="0"/>
        <v>219778183.6399999</v>
      </c>
    </row>
    <row r="71" spans="1:8">
      <c r="A71" s="20"/>
      <c r="B71" s="23">
        <v>0</v>
      </c>
      <c r="C71" s="21">
        <v>0</v>
      </c>
      <c r="D71" s="21">
        <v>0</v>
      </c>
      <c r="E71" s="17">
        <v>0</v>
      </c>
      <c r="F71" s="21">
        <v>0</v>
      </c>
      <c r="G71" s="17">
        <v>0</v>
      </c>
      <c r="H71" s="22">
        <f t="shared" si="0"/>
        <v>0</v>
      </c>
    </row>
    <row r="72" spans="1:8">
      <c r="A72" s="37" t="s">
        <v>66</v>
      </c>
      <c r="B72" s="39">
        <v>9063000000</v>
      </c>
      <c r="C72" s="39">
        <v>9071884018.0799999</v>
      </c>
      <c r="D72" s="39">
        <v>1610058138.8400004</v>
      </c>
      <c r="E72" s="40">
        <v>17.747781338817841</v>
      </c>
      <c r="F72" s="39">
        <v>5191710350.3600025</v>
      </c>
      <c r="G72" s="40">
        <v>57.228579422015045</v>
      </c>
      <c r="H72" s="41">
        <f t="shared" si="0"/>
        <v>3880173667.7199974</v>
      </c>
    </row>
    <row r="73" spans="1:8">
      <c r="A73" s="42" t="s">
        <v>67</v>
      </c>
      <c r="B73" s="39">
        <v>0</v>
      </c>
      <c r="C73" s="39">
        <v>0</v>
      </c>
      <c r="D73" s="39">
        <v>0</v>
      </c>
      <c r="E73" s="39">
        <v>0</v>
      </c>
      <c r="F73" s="39">
        <v>0</v>
      </c>
      <c r="G73" s="39">
        <v>0</v>
      </c>
      <c r="H73" s="41">
        <f t="shared" si="0"/>
        <v>0</v>
      </c>
    </row>
    <row r="74" spans="1:8">
      <c r="A74" s="37" t="s">
        <v>68</v>
      </c>
      <c r="B74" s="39">
        <v>9063000000</v>
      </c>
      <c r="C74" s="39">
        <v>9071884018.0799999</v>
      </c>
      <c r="D74" s="39">
        <v>1610058138.8400004</v>
      </c>
      <c r="E74" s="40">
        <v>17.747781338817841</v>
      </c>
      <c r="F74" s="39">
        <v>5191710350.3600025</v>
      </c>
      <c r="G74" s="17">
        <v>57.228579422015045</v>
      </c>
      <c r="H74" s="41">
        <f t="shared" ref="H74:H76" si="1">C74-F74</f>
        <v>3880173667.7199974</v>
      </c>
    </row>
    <row r="75" spans="1:8">
      <c r="A75" s="42" t="s">
        <v>69</v>
      </c>
      <c r="B75" s="39">
        <v>0</v>
      </c>
      <c r="C75" s="39">
        <v>0</v>
      </c>
      <c r="D75" s="39">
        <v>0</v>
      </c>
      <c r="E75" s="39">
        <v>0</v>
      </c>
      <c r="F75" s="39">
        <v>0</v>
      </c>
      <c r="G75" s="39">
        <v>0</v>
      </c>
      <c r="H75" s="41">
        <f t="shared" si="1"/>
        <v>0</v>
      </c>
    </row>
    <row r="76" spans="1:8">
      <c r="A76" s="44" t="s">
        <v>70</v>
      </c>
      <c r="B76" s="46">
        <v>9063000000</v>
      </c>
      <c r="C76" s="46">
        <v>9071884018.0799999</v>
      </c>
      <c r="D76" s="46">
        <v>1610058138.8400004</v>
      </c>
      <c r="E76" s="47">
        <v>17.747781338817841</v>
      </c>
      <c r="F76" s="46">
        <v>5191710350.3600025</v>
      </c>
      <c r="G76" s="48">
        <v>57.228579422015045</v>
      </c>
      <c r="H76" s="49">
        <f t="shared" si="1"/>
        <v>3880173667.7199974</v>
      </c>
    </row>
    <row r="77" spans="1:8">
      <c r="A77" s="50" t="s">
        <v>71</v>
      </c>
      <c r="B77" s="12">
        <v>0</v>
      </c>
      <c r="C77" s="12">
        <v>683288630.62</v>
      </c>
      <c r="D77" s="12"/>
      <c r="E77" s="12"/>
      <c r="F77" s="12">
        <v>454229523.94999999</v>
      </c>
      <c r="G77" s="12"/>
      <c r="H77" s="14"/>
    </row>
    <row r="78" spans="1:8">
      <c r="A78" s="51" t="s">
        <v>72</v>
      </c>
      <c r="B78" s="21">
        <v>0</v>
      </c>
      <c r="C78" s="21">
        <v>683288630.62</v>
      </c>
      <c r="D78" s="21"/>
      <c r="E78" s="21"/>
      <c r="F78" s="21">
        <v>454229523.94999999</v>
      </c>
      <c r="G78" s="21"/>
      <c r="H78" s="22"/>
    </row>
    <row r="79" spans="1:8">
      <c r="A79" s="52" t="s">
        <v>73</v>
      </c>
      <c r="B79" s="53">
        <v>0</v>
      </c>
      <c r="C79" s="53">
        <v>0</v>
      </c>
      <c r="D79" s="53"/>
      <c r="E79" s="53"/>
      <c r="F79" s="53">
        <v>0</v>
      </c>
      <c r="G79" s="53"/>
      <c r="H79" s="54"/>
    </row>
    <row r="80" spans="1:8">
      <c r="A80" s="55"/>
      <c r="B80" s="56"/>
      <c r="C80" s="57"/>
      <c r="D80" s="57"/>
      <c r="E80" s="57"/>
      <c r="F80" s="58"/>
      <c r="G80" s="57"/>
      <c r="H80" s="59"/>
    </row>
    <row r="84" spans="1:11" ht="22.5">
      <c r="A84" s="941" t="s">
        <v>80</v>
      </c>
      <c r="B84" s="950" t="s">
        <v>81</v>
      </c>
      <c r="C84" s="950" t="s">
        <v>82</v>
      </c>
      <c r="D84" s="952" t="s">
        <v>83</v>
      </c>
      <c r="E84" s="953"/>
      <c r="F84" s="944" t="s">
        <v>84</v>
      </c>
      <c r="G84" s="946" t="s">
        <v>85</v>
      </c>
      <c r="H84" s="946"/>
      <c r="I84" s="944" t="s">
        <v>86</v>
      </c>
      <c r="J84" s="69" t="s">
        <v>87</v>
      </c>
      <c r="K84" s="944" t="s">
        <v>88</v>
      </c>
    </row>
    <row r="85" spans="1:11">
      <c r="A85" s="942"/>
      <c r="B85" s="951"/>
      <c r="C85" s="951"/>
      <c r="D85" s="6" t="s">
        <v>10</v>
      </c>
      <c r="E85" s="6" t="s">
        <v>10</v>
      </c>
      <c r="F85" s="945"/>
      <c r="G85" s="6" t="s">
        <v>10</v>
      </c>
      <c r="H85" s="6" t="s">
        <v>10</v>
      </c>
      <c r="I85" s="945"/>
      <c r="J85" s="70" t="s">
        <v>89</v>
      </c>
      <c r="K85" s="945"/>
    </row>
    <row r="86" spans="1:11" ht="22.5">
      <c r="A86" s="943"/>
      <c r="B86" s="7" t="s">
        <v>90</v>
      </c>
      <c r="C86" s="7" t="s">
        <v>91</v>
      </c>
      <c r="D86" s="7"/>
      <c r="E86" s="7" t="s">
        <v>92</v>
      </c>
      <c r="F86" s="8" t="s">
        <v>93</v>
      </c>
      <c r="G86" s="7"/>
      <c r="H86" s="7" t="s">
        <v>94</v>
      </c>
      <c r="I86" s="8" t="s">
        <v>95</v>
      </c>
      <c r="J86" s="8" t="s">
        <v>96</v>
      </c>
      <c r="K86" s="8" t="s">
        <v>97</v>
      </c>
    </row>
    <row r="87" spans="1:11">
      <c r="A87" s="71" t="s">
        <v>98</v>
      </c>
      <c r="B87" s="72">
        <v>8127000000</v>
      </c>
      <c r="C87" s="72">
        <v>8819203118.0999985</v>
      </c>
      <c r="D87" s="72">
        <v>1369771416.6099999</v>
      </c>
      <c r="E87" s="72">
        <v>4127164936.0599999</v>
      </c>
      <c r="F87" s="73">
        <f>C87-E87</f>
        <v>4692038182.039999</v>
      </c>
      <c r="G87" s="72">
        <v>1228749879.8399999</v>
      </c>
      <c r="H87" s="72">
        <v>3595033548.1199989</v>
      </c>
      <c r="I87" s="73">
        <f>C87-H87</f>
        <v>5224169569.9799995</v>
      </c>
      <c r="J87" s="74">
        <v>3550605554.1999998</v>
      </c>
      <c r="K87" s="74">
        <v>0</v>
      </c>
    </row>
    <row r="88" spans="1:11">
      <c r="A88" s="19" t="s">
        <v>99</v>
      </c>
      <c r="B88" s="75">
        <v>7306305000</v>
      </c>
      <c r="C88" s="75">
        <v>7826069908.7399988</v>
      </c>
      <c r="D88" s="75">
        <v>1270864180.8799999</v>
      </c>
      <c r="E88" s="75">
        <v>3872346666.1199999</v>
      </c>
      <c r="F88" s="75">
        <f t="shared" ref="F88:F111" si="2">C88-E88</f>
        <v>3953723242.6199989</v>
      </c>
      <c r="G88" s="75">
        <v>1189085494.97</v>
      </c>
      <c r="H88" s="75">
        <v>3477247351.4899988</v>
      </c>
      <c r="I88" s="30">
        <f t="shared" ref="I88:I110" si="3">C88-H88</f>
        <v>4348822557.25</v>
      </c>
      <c r="J88" s="76">
        <v>3437477884.5</v>
      </c>
      <c r="K88" s="77">
        <v>0</v>
      </c>
    </row>
    <row r="89" spans="1:11">
      <c r="A89" s="28" t="s">
        <v>100</v>
      </c>
      <c r="B89" s="78">
        <v>4010372000</v>
      </c>
      <c r="C89" s="78">
        <v>4045060884.2799997</v>
      </c>
      <c r="D89" s="78">
        <v>610653123.17999983</v>
      </c>
      <c r="E89" s="78">
        <v>1939591065.4200001</v>
      </c>
      <c r="F89" s="78">
        <f t="shared" si="2"/>
        <v>2105469818.8599997</v>
      </c>
      <c r="G89" s="78">
        <v>605398932.23000002</v>
      </c>
      <c r="H89" s="78">
        <v>1931000276.6900008</v>
      </c>
      <c r="I89" s="17">
        <f t="shared" si="3"/>
        <v>2114060607.589999</v>
      </c>
      <c r="J89" s="79">
        <v>1928026828.220001</v>
      </c>
      <c r="K89" s="80">
        <v>0</v>
      </c>
    </row>
    <row r="90" spans="1:11">
      <c r="A90" s="28" t="s">
        <v>101</v>
      </c>
      <c r="B90" s="78">
        <v>49805000</v>
      </c>
      <c r="C90" s="78">
        <v>46725000</v>
      </c>
      <c r="D90" s="78">
        <v>5310375.0900000008</v>
      </c>
      <c r="E90" s="78">
        <v>18675931.02</v>
      </c>
      <c r="F90" s="78">
        <f t="shared" si="2"/>
        <v>28049068.98</v>
      </c>
      <c r="G90" s="78">
        <v>5310375.09</v>
      </c>
      <c r="H90" s="78">
        <v>18674931.02</v>
      </c>
      <c r="I90" s="17">
        <f t="shared" si="3"/>
        <v>28050068.98</v>
      </c>
      <c r="J90" s="79">
        <v>18258808.530000001</v>
      </c>
      <c r="K90" s="80">
        <v>0</v>
      </c>
    </row>
    <row r="91" spans="1:11">
      <c r="A91" s="28" t="s">
        <v>102</v>
      </c>
      <c r="B91" s="78">
        <v>3246128000</v>
      </c>
      <c r="C91" s="78">
        <v>3734284024.4599991</v>
      </c>
      <c r="D91" s="78">
        <v>654900682.61000001</v>
      </c>
      <c r="E91" s="78">
        <v>1914079669.6800001</v>
      </c>
      <c r="F91" s="78">
        <f t="shared" si="2"/>
        <v>1820204354.779999</v>
      </c>
      <c r="G91" s="78">
        <v>578376187.64999998</v>
      </c>
      <c r="H91" s="78">
        <v>1527572143.7799978</v>
      </c>
      <c r="I91" s="17">
        <f t="shared" si="3"/>
        <v>2206711880.6800013</v>
      </c>
      <c r="J91" s="79">
        <v>1491192247.749999</v>
      </c>
      <c r="K91" s="80">
        <v>0</v>
      </c>
    </row>
    <row r="92" spans="1:11">
      <c r="A92" s="19" t="s">
        <v>103</v>
      </c>
      <c r="B92" s="75">
        <v>784195000</v>
      </c>
      <c r="C92" s="75">
        <v>957721209.3599999</v>
      </c>
      <c r="D92" s="75">
        <v>98907235.730000004</v>
      </c>
      <c r="E92" s="75">
        <v>254818269.94</v>
      </c>
      <c r="F92" s="75">
        <f t="shared" si="2"/>
        <v>702902939.41999984</v>
      </c>
      <c r="G92" s="75">
        <v>39664384.86999999</v>
      </c>
      <c r="H92" s="75">
        <v>117786196.63</v>
      </c>
      <c r="I92" s="30">
        <f t="shared" si="3"/>
        <v>839935012.7299999</v>
      </c>
      <c r="J92" s="76">
        <v>113127669.7</v>
      </c>
      <c r="K92" s="77">
        <v>0</v>
      </c>
    </row>
    <row r="93" spans="1:11">
      <c r="A93" s="28" t="s">
        <v>104</v>
      </c>
      <c r="B93" s="78">
        <v>604721000</v>
      </c>
      <c r="C93" s="78">
        <v>772804165.32999992</v>
      </c>
      <c r="D93" s="78">
        <v>81381889.350000009</v>
      </c>
      <c r="E93" s="78">
        <v>175324585.41999999</v>
      </c>
      <c r="F93" s="78">
        <f t="shared" si="2"/>
        <v>597479579.90999997</v>
      </c>
      <c r="G93" s="78">
        <v>25532912.189999998</v>
      </c>
      <c r="H93" s="78">
        <v>46588157.069999993</v>
      </c>
      <c r="I93" s="17">
        <f t="shared" si="3"/>
        <v>726216008.25999999</v>
      </c>
      <c r="J93" s="79">
        <v>43389433.919999994</v>
      </c>
      <c r="K93" s="80">
        <v>0</v>
      </c>
    </row>
    <row r="94" spans="1:11">
      <c r="A94" s="28" t="s">
        <v>105</v>
      </c>
      <c r="B94" s="78">
        <v>7730000</v>
      </c>
      <c r="C94" s="78">
        <v>12068250</v>
      </c>
      <c r="D94" s="78">
        <v>7038250</v>
      </c>
      <c r="E94" s="78">
        <v>11538250</v>
      </c>
      <c r="F94" s="78">
        <f t="shared" si="2"/>
        <v>530000</v>
      </c>
      <c r="G94" s="78">
        <v>2500000</v>
      </c>
      <c r="H94" s="78">
        <v>7000000</v>
      </c>
      <c r="I94" s="17">
        <f t="shared" si="3"/>
        <v>5068250</v>
      </c>
      <c r="J94" s="79">
        <v>7000000</v>
      </c>
      <c r="K94" s="80">
        <v>0</v>
      </c>
    </row>
    <row r="95" spans="1:11">
      <c r="A95" s="28" t="s">
        <v>106</v>
      </c>
      <c r="B95" s="78">
        <v>171744000</v>
      </c>
      <c r="C95" s="78">
        <v>172848794.03</v>
      </c>
      <c r="D95" s="78">
        <v>10487096.379999999</v>
      </c>
      <c r="E95" s="78">
        <v>67955434.519999996</v>
      </c>
      <c r="F95" s="78">
        <f t="shared" si="2"/>
        <v>104893359.51000001</v>
      </c>
      <c r="G95" s="78">
        <v>11631472.679999996</v>
      </c>
      <c r="H95" s="78">
        <v>64198039.56000001</v>
      </c>
      <c r="I95" s="17">
        <f t="shared" si="3"/>
        <v>108650754.47</v>
      </c>
      <c r="J95" s="79">
        <v>62738235.780000009</v>
      </c>
      <c r="K95" s="80">
        <v>0</v>
      </c>
    </row>
    <row r="96" spans="1:11">
      <c r="A96" s="28"/>
      <c r="B96" s="78">
        <v>0</v>
      </c>
      <c r="C96" s="78">
        <v>0</v>
      </c>
      <c r="D96" s="78">
        <v>0</v>
      </c>
      <c r="E96" s="78">
        <v>0</v>
      </c>
      <c r="F96" s="78">
        <f t="shared" si="2"/>
        <v>0</v>
      </c>
      <c r="G96" s="78">
        <v>0</v>
      </c>
      <c r="H96" s="78">
        <v>0</v>
      </c>
      <c r="I96" s="81">
        <f t="shared" si="3"/>
        <v>0</v>
      </c>
      <c r="J96" s="79">
        <v>0</v>
      </c>
      <c r="K96" s="80">
        <v>0</v>
      </c>
    </row>
    <row r="97" spans="1:11">
      <c r="A97" s="19" t="s">
        <v>107</v>
      </c>
      <c r="B97" s="75">
        <v>36500000</v>
      </c>
      <c r="C97" s="75">
        <v>35412000</v>
      </c>
      <c r="D97" s="75">
        <v>0</v>
      </c>
      <c r="E97" s="75">
        <v>0</v>
      </c>
      <c r="F97" s="75">
        <f t="shared" si="2"/>
        <v>35412000</v>
      </c>
      <c r="G97" s="75">
        <v>0</v>
      </c>
      <c r="H97" s="75">
        <v>0</v>
      </c>
      <c r="I97" s="82">
        <f t="shared" si="3"/>
        <v>35412000</v>
      </c>
      <c r="J97" s="76">
        <v>0</v>
      </c>
      <c r="K97" s="77">
        <v>0</v>
      </c>
    </row>
    <row r="98" spans="1:11">
      <c r="A98" s="19"/>
      <c r="B98" s="75">
        <v>0</v>
      </c>
      <c r="C98" s="75">
        <v>0</v>
      </c>
      <c r="D98" s="75">
        <v>0</v>
      </c>
      <c r="E98" s="75">
        <v>0</v>
      </c>
      <c r="F98" s="75">
        <f t="shared" si="2"/>
        <v>0</v>
      </c>
      <c r="G98" s="75">
        <v>0</v>
      </c>
      <c r="H98" s="75">
        <v>0</v>
      </c>
      <c r="I98" s="82">
        <f t="shared" si="3"/>
        <v>0</v>
      </c>
      <c r="J98" s="76">
        <v>0</v>
      </c>
      <c r="K98" s="77">
        <v>0</v>
      </c>
    </row>
    <row r="99" spans="1:11">
      <c r="A99" s="27" t="s">
        <v>108</v>
      </c>
      <c r="B99" s="75">
        <v>936000000</v>
      </c>
      <c r="C99" s="75">
        <v>935969530.60000002</v>
      </c>
      <c r="D99" s="75">
        <v>150569631.05000001</v>
      </c>
      <c r="E99" s="75">
        <v>459237409.94</v>
      </c>
      <c r="F99" s="75">
        <f t="shared" si="2"/>
        <v>476732120.66000003</v>
      </c>
      <c r="G99" s="75">
        <v>149108749.79999998</v>
      </c>
      <c r="H99" s="75">
        <v>454091026.66000009</v>
      </c>
      <c r="I99" s="75">
        <f t="shared" si="3"/>
        <v>481878503.93999994</v>
      </c>
      <c r="J99" s="75">
        <v>453980318.55000007</v>
      </c>
      <c r="K99" s="77">
        <v>0</v>
      </c>
    </row>
    <row r="100" spans="1:11">
      <c r="A100" s="66" t="s">
        <v>100</v>
      </c>
      <c r="B100" s="78">
        <v>454478000</v>
      </c>
      <c r="C100" s="78">
        <v>445654000</v>
      </c>
      <c r="D100" s="78">
        <v>69593404.560000002</v>
      </c>
      <c r="E100" s="78">
        <v>209896919.88999999</v>
      </c>
      <c r="F100" s="78">
        <f t="shared" si="2"/>
        <v>235757080.11000001</v>
      </c>
      <c r="G100" s="78">
        <v>69672408.989999995</v>
      </c>
      <c r="H100" s="78">
        <v>209896919.89000008</v>
      </c>
      <c r="I100" s="81">
        <f t="shared" si="3"/>
        <v>235757080.10999992</v>
      </c>
      <c r="J100" s="79">
        <v>209896919.89000008</v>
      </c>
      <c r="K100" s="80">
        <v>0</v>
      </c>
    </row>
    <row r="101" spans="1:11">
      <c r="A101" s="66" t="s">
        <v>101</v>
      </c>
      <c r="B101" s="78">
        <v>10005000</v>
      </c>
      <c r="C101" s="78">
        <v>10005000</v>
      </c>
      <c r="D101" s="78">
        <v>1877963.63</v>
      </c>
      <c r="E101" s="78">
        <v>5236845.09</v>
      </c>
      <c r="F101" s="78">
        <f t="shared" si="2"/>
        <v>4768154.91</v>
      </c>
      <c r="G101" s="78">
        <v>1877963.63</v>
      </c>
      <c r="H101" s="78">
        <v>5236845.09</v>
      </c>
      <c r="I101" s="81">
        <f t="shared" si="3"/>
        <v>4768154.91</v>
      </c>
      <c r="J101" s="79">
        <v>5236845.09</v>
      </c>
      <c r="K101" s="80">
        <v>0</v>
      </c>
    </row>
    <row r="102" spans="1:11">
      <c r="A102" s="66" t="s">
        <v>102</v>
      </c>
      <c r="B102" s="78">
        <v>444772000</v>
      </c>
      <c r="C102" s="78">
        <v>453565530.60000002</v>
      </c>
      <c r="D102" s="78">
        <v>74702771.900000006</v>
      </c>
      <c r="E102" s="78">
        <v>230917172.08000001</v>
      </c>
      <c r="F102" s="78">
        <f t="shared" si="2"/>
        <v>222648358.52000001</v>
      </c>
      <c r="G102" s="78">
        <v>73162886.219999999</v>
      </c>
      <c r="H102" s="78">
        <v>225770788.80000004</v>
      </c>
      <c r="I102" s="81">
        <f t="shared" si="3"/>
        <v>227794741.79999998</v>
      </c>
      <c r="J102" s="79">
        <v>225660080.69000003</v>
      </c>
      <c r="K102" s="80">
        <v>0</v>
      </c>
    </row>
    <row r="103" spans="1:11">
      <c r="A103" s="66" t="s">
        <v>104</v>
      </c>
      <c r="B103" s="78">
        <v>0</v>
      </c>
      <c r="C103" s="78">
        <v>0</v>
      </c>
      <c r="D103" s="78">
        <v>0</v>
      </c>
      <c r="E103" s="78">
        <v>0</v>
      </c>
      <c r="F103" s="78">
        <f t="shared" si="2"/>
        <v>0</v>
      </c>
      <c r="G103" s="78">
        <v>0</v>
      </c>
      <c r="H103" s="78">
        <v>0</v>
      </c>
      <c r="I103" s="81">
        <f t="shared" si="3"/>
        <v>0</v>
      </c>
      <c r="J103" s="79">
        <v>0</v>
      </c>
      <c r="K103" s="80">
        <v>0</v>
      </c>
    </row>
    <row r="104" spans="1:11">
      <c r="A104" s="66" t="s">
        <v>106</v>
      </c>
      <c r="B104" s="78">
        <v>26745000</v>
      </c>
      <c r="C104" s="78">
        <v>26745000</v>
      </c>
      <c r="D104" s="78">
        <v>4395490.96</v>
      </c>
      <c r="E104" s="78">
        <v>13186472.880000001</v>
      </c>
      <c r="F104" s="78">
        <f t="shared" si="2"/>
        <v>13558527.119999999</v>
      </c>
      <c r="G104" s="78">
        <v>4395490.96</v>
      </c>
      <c r="H104" s="78">
        <v>13186472.880000001</v>
      </c>
      <c r="I104" s="81">
        <f t="shared" si="3"/>
        <v>13558527.119999999</v>
      </c>
      <c r="J104" s="79">
        <v>13186472.880000001</v>
      </c>
      <c r="K104" s="80">
        <v>0</v>
      </c>
    </row>
    <row r="105" spans="1:11">
      <c r="A105" s="20"/>
      <c r="B105" s="78">
        <v>0</v>
      </c>
      <c r="C105" s="78">
        <v>0</v>
      </c>
      <c r="D105" s="78">
        <v>0</v>
      </c>
      <c r="E105" s="78">
        <v>0</v>
      </c>
      <c r="F105" s="78">
        <f t="shared" si="2"/>
        <v>0</v>
      </c>
      <c r="G105" s="78">
        <v>0</v>
      </c>
      <c r="H105" s="78">
        <v>0</v>
      </c>
      <c r="I105" s="81">
        <f t="shared" si="3"/>
        <v>0</v>
      </c>
      <c r="J105" s="79">
        <v>0</v>
      </c>
      <c r="K105" s="80">
        <v>0</v>
      </c>
    </row>
    <row r="106" spans="1:11">
      <c r="A106" s="38" t="s">
        <v>109</v>
      </c>
      <c r="B106" s="83">
        <v>9063000000</v>
      </c>
      <c r="C106" s="83">
        <v>9755172648.6999989</v>
      </c>
      <c r="D106" s="83">
        <v>1520341047.6599998</v>
      </c>
      <c r="E106" s="83">
        <v>4586402346</v>
      </c>
      <c r="F106" s="83">
        <f t="shared" si="2"/>
        <v>5168770302.6999989</v>
      </c>
      <c r="G106" s="83">
        <v>1377858629.6399999</v>
      </c>
      <c r="H106" s="83">
        <v>4049124574.7799988</v>
      </c>
      <c r="I106" s="63">
        <f t="shared" si="3"/>
        <v>5706048073.9200001</v>
      </c>
      <c r="J106" s="84">
        <v>4004585872.75</v>
      </c>
      <c r="K106" s="85">
        <v>0</v>
      </c>
    </row>
    <row r="107" spans="1:11">
      <c r="A107" s="43" t="s">
        <v>110</v>
      </c>
      <c r="B107" s="83">
        <v>0</v>
      </c>
      <c r="C107" s="83">
        <v>0</v>
      </c>
      <c r="D107" s="83">
        <v>0</v>
      </c>
      <c r="E107" s="83">
        <v>0</v>
      </c>
      <c r="F107" s="83">
        <f t="shared" si="2"/>
        <v>0</v>
      </c>
      <c r="G107" s="83">
        <v>0</v>
      </c>
      <c r="H107" s="83">
        <v>0</v>
      </c>
      <c r="I107" s="83">
        <f t="shared" si="3"/>
        <v>0</v>
      </c>
      <c r="J107" s="84">
        <v>0</v>
      </c>
      <c r="K107" s="85">
        <v>0</v>
      </c>
    </row>
    <row r="108" spans="1:11">
      <c r="A108" s="38" t="s">
        <v>111</v>
      </c>
      <c r="B108" s="83">
        <v>9063000000</v>
      </c>
      <c r="C108" s="83">
        <v>9755172648.6999989</v>
      </c>
      <c r="D108" s="83">
        <v>1520341047.6599998</v>
      </c>
      <c r="E108" s="83">
        <v>4586402346</v>
      </c>
      <c r="F108" s="83">
        <f t="shared" si="2"/>
        <v>5168770302.6999989</v>
      </c>
      <c r="G108" s="83">
        <v>1377858629.6399999</v>
      </c>
      <c r="H108" s="83">
        <v>4049124574.7799988</v>
      </c>
      <c r="I108" s="63">
        <f t="shared" si="3"/>
        <v>5706048073.9200001</v>
      </c>
      <c r="J108" s="84">
        <v>4004585872.75</v>
      </c>
      <c r="K108" s="85">
        <v>0</v>
      </c>
    </row>
    <row r="109" spans="1:11">
      <c r="A109" s="43" t="s">
        <v>112</v>
      </c>
      <c r="B109" s="83">
        <v>0</v>
      </c>
      <c r="C109" s="83">
        <v>0</v>
      </c>
      <c r="D109" s="83">
        <v>0</v>
      </c>
      <c r="E109" s="83">
        <v>605308004.36000252</v>
      </c>
      <c r="F109" s="83">
        <v>0</v>
      </c>
      <c r="G109" s="83">
        <v>0</v>
      </c>
      <c r="H109" s="86">
        <v>1142585775.5800037</v>
      </c>
      <c r="I109" s="83"/>
      <c r="J109" s="84">
        <v>1187124477.6100025</v>
      </c>
      <c r="K109" s="85">
        <v>0</v>
      </c>
    </row>
    <row r="110" spans="1:11">
      <c r="A110" s="45" t="s">
        <v>113</v>
      </c>
      <c r="B110" s="87">
        <v>9063000000</v>
      </c>
      <c r="C110" s="87">
        <v>9755172648.6999989</v>
      </c>
      <c r="D110" s="87">
        <v>1520341047.6599998</v>
      </c>
      <c r="E110" s="87">
        <v>5191710350.3600025</v>
      </c>
      <c r="F110" s="87">
        <f t="shared" si="2"/>
        <v>4563462298.3399963</v>
      </c>
      <c r="G110" s="87">
        <v>1377858629.6399999</v>
      </c>
      <c r="H110" s="87">
        <v>5191710350.3600025</v>
      </c>
      <c r="I110" s="88">
        <f t="shared" si="3"/>
        <v>4563462298.3399963</v>
      </c>
      <c r="J110" s="89">
        <v>5191710350.3600025</v>
      </c>
      <c r="K110" s="90">
        <v>0</v>
      </c>
    </row>
    <row r="111" spans="1:11">
      <c r="A111" s="45" t="s">
        <v>114</v>
      </c>
      <c r="B111" s="87">
        <v>0</v>
      </c>
      <c r="C111" s="87">
        <v>0</v>
      </c>
      <c r="D111" s="87">
        <v>0</v>
      </c>
      <c r="E111" s="87">
        <v>0</v>
      </c>
      <c r="F111" s="87">
        <f t="shared" si="2"/>
        <v>0</v>
      </c>
      <c r="G111" s="87">
        <v>0</v>
      </c>
      <c r="H111" s="87">
        <v>0</v>
      </c>
      <c r="I111" s="87">
        <f t="shared" ref="I106:I111" si="4">I112+I116+I121</f>
        <v>0</v>
      </c>
      <c r="J111" s="89">
        <v>0</v>
      </c>
      <c r="K111" s="90">
        <v>0</v>
      </c>
    </row>
    <row r="112" spans="1:11">
      <c r="A112" s="55" t="s">
        <v>115</v>
      </c>
      <c r="B112" s="57"/>
      <c r="C112" s="57"/>
      <c r="D112" s="57"/>
      <c r="E112" s="57"/>
      <c r="F112" s="57"/>
      <c r="G112" s="57"/>
      <c r="H112" s="57"/>
      <c r="I112" s="57"/>
      <c r="J112" s="57"/>
      <c r="K112" s="57"/>
    </row>
    <row r="113" spans="1:11">
      <c r="A113" s="55" t="s">
        <v>116</v>
      </c>
      <c r="B113" s="57"/>
      <c r="C113" s="57"/>
      <c r="D113" s="57"/>
      <c r="E113" s="57"/>
      <c r="F113" s="57"/>
      <c r="G113" s="57"/>
      <c r="H113" s="57"/>
      <c r="I113" s="57"/>
      <c r="J113" s="57"/>
      <c r="K113" s="57"/>
    </row>
    <row r="114" spans="1:11">
      <c r="A114" s="55" t="s">
        <v>117</v>
      </c>
      <c r="B114" s="57"/>
      <c r="C114" s="57"/>
      <c r="D114" s="57"/>
      <c r="E114" s="57"/>
      <c r="F114" s="57"/>
      <c r="G114" s="57"/>
      <c r="H114" s="57"/>
      <c r="I114" s="57"/>
      <c r="J114" s="57"/>
      <c r="K114" s="57"/>
    </row>
    <row r="115" spans="1:11">
      <c r="A115" s="947" t="s">
        <v>1092</v>
      </c>
      <c r="B115" s="947"/>
      <c r="C115" s="947"/>
      <c r="D115" s="947"/>
      <c r="E115" s="947"/>
      <c r="F115" s="947"/>
      <c r="G115" s="947"/>
      <c r="H115" s="947"/>
      <c r="I115" s="947"/>
      <c r="J115" s="947"/>
      <c r="K115" s="947"/>
    </row>
    <row r="116" spans="1:11">
      <c r="A116" s="947"/>
      <c r="B116" s="947"/>
      <c r="C116" s="947"/>
      <c r="D116" s="947"/>
      <c r="E116" s="947"/>
      <c r="F116" s="947"/>
      <c r="G116" s="947"/>
      <c r="H116" s="947"/>
      <c r="I116" s="947"/>
      <c r="J116" s="947"/>
      <c r="K116" s="947"/>
    </row>
    <row r="117" spans="1:11">
      <c r="A117" s="947" t="str">
        <f>IF(A176="sim"," do superávit do RPPS visa padronizar com o entendimento adotado pelo Tribunal de Contas do Estado do Paraná.","")</f>
        <v/>
      </c>
      <c r="B117" s="947"/>
      <c r="C117" s="947"/>
      <c r="D117" s="947"/>
      <c r="E117" s="947"/>
      <c r="F117" s="947"/>
      <c r="G117" s="947"/>
      <c r="H117" s="947"/>
      <c r="I117" s="947"/>
      <c r="J117" s="947"/>
      <c r="K117" s="947"/>
    </row>
    <row r="118" spans="1:11" ht="19.5">
      <c r="A118" s="91"/>
      <c r="B118" s="91"/>
      <c r="C118" s="92" t="s">
        <v>118</v>
      </c>
      <c r="D118" s="92" t="s">
        <v>78</v>
      </c>
      <c r="E118" s="93"/>
      <c r="F118" s="93"/>
      <c r="G118" s="93"/>
      <c r="H118" s="93"/>
      <c r="I118" s="93"/>
      <c r="J118" s="93"/>
      <c r="K118" s="93"/>
    </row>
    <row r="119" spans="1:11">
      <c r="A119" s="94" t="str">
        <f>IF(C119&lt;0,"Déficit/Superávit do período","Superávit do período")</f>
        <v>Superávit do período</v>
      </c>
      <c r="B119" s="94"/>
      <c r="C119" s="94">
        <v>605308004.36000252</v>
      </c>
      <c r="D119" s="94">
        <f>H109</f>
        <v>1142585775.5800037</v>
      </c>
      <c r="E119" s="93"/>
      <c r="F119" s="93"/>
      <c r="G119" s="93"/>
      <c r="H119" s="93"/>
      <c r="I119" s="93"/>
      <c r="J119" s="93"/>
      <c r="K119" s="93"/>
    </row>
    <row r="120" spans="1:11">
      <c r="A120" s="95" t="str">
        <f>IF(C120&lt;0,"Déficit do RPPS","Superávit do RPPS")</f>
        <v>Déficit do RPPS</v>
      </c>
      <c r="B120" s="93"/>
      <c r="C120" s="93">
        <v>-56543270.109999895</v>
      </c>
      <c r="D120" s="926">
        <v>-56262286.99000001</v>
      </c>
      <c r="E120" s="93"/>
      <c r="F120" s="93"/>
      <c r="G120" s="93"/>
      <c r="H120" s="93"/>
      <c r="I120" s="93"/>
      <c r="J120" s="93"/>
      <c r="K120" s="93"/>
    </row>
    <row r="121" spans="1:11">
      <c r="A121" s="95" t="s">
        <v>119</v>
      </c>
      <c r="B121" s="93"/>
      <c r="C121" s="96">
        <v>661851274.47000241</v>
      </c>
      <c r="D121" s="96">
        <f>D119-D120</f>
        <v>1198848062.5700037</v>
      </c>
      <c r="E121" s="93"/>
      <c r="F121" s="93"/>
      <c r="G121" s="93"/>
      <c r="H121" s="93"/>
      <c r="I121" s="93"/>
      <c r="J121" s="93"/>
      <c r="K121" s="93"/>
    </row>
    <row r="122" spans="1:11">
      <c r="A122" s="93"/>
      <c r="B122" s="93"/>
      <c r="C122" s="93"/>
      <c r="D122" s="93"/>
      <c r="E122" s="93"/>
      <c r="F122" s="93"/>
      <c r="G122" s="93"/>
      <c r="H122" s="93"/>
      <c r="I122" s="93"/>
      <c r="J122" s="93"/>
      <c r="K122" s="93"/>
    </row>
    <row r="123" spans="1:11">
      <c r="A123" s="948" t="s">
        <v>120</v>
      </c>
      <c r="B123" s="948"/>
      <c r="C123" s="948"/>
      <c r="D123" s="108">
        <v>683288630.62</v>
      </c>
      <c r="E123" s="948" t="s">
        <v>121</v>
      </c>
      <c r="F123" s="948"/>
      <c r="G123" s="948"/>
      <c r="H123" s="948"/>
      <c r="I123" s="108">
        <v>454229523.94999999</v>
      </c>
      <c r="J123" s="97" t="s">
        <v>122</v>
      </c>
    </row>
    <row r="124" spans="1:11">
      <c r="A124" s="949" t="s">
        <v>123</v>
      </c>
      <c r="B124" s="949"/>
      <c r="C124" s="949"/>
      <c r="D124" s="949"/>
      <c r="E124" s="949"/>
      <c r="F124" s="949"/>
      <c r="G124" s="949"/>
      <c r="H124" s="949"/>
      <c r="I124" s="949"/>
      <c r="J124" s="949"/>
      <c r="K124" s="98"/>
    </row>
    <row r="125" spans="1:11">
      <c r="B125" s="2"/>
      <c r="C125" s="57"/>
      <c r="D125" s="57"/>
      <c r="E125" s="57"/>
      <c r="F125" s="57"/>
      <c r="G125" s="57"/>
      <c r="H125" s="57"/>
      <c r="I125" s="57"/>
      <c r="J125" s="57"/>
      <c r="K125" s="57"/>
    </row>
    <row r="126" spans="1:11">
      <c r="A126" s="939" t="s">
        <v>124</v>
      </c>
      <c r="B126" s="939"/>
      <c r="C126" s="939"/>
      <c r="D126" s="57"/>
      <c r="E126" s="57"/>
      <c r="F126" s="57"/>
      <c r="G126" s="57"/>
      <c r="H126" s="57"/>
      <c r="I126" s="57"/>
      <c r="J126" s="57"/>
      <c r="K126" s="57"/>
    </row>
    <row r="127" spans="1:11">
      <c r="A127" s="99"/>
      <c r="B127" s="100" t="s">
        <v>125</v>
      </c>
      <c r="C127" s="101" t="s">
        <v>126</v>
      </c>
      <c r="D127" s="57"/>
      <c r="E127" s="57"/>
      <c r="F127" s="57"/>
      <c r="G127" s="57"/>
      <c r="H127" s="57"/>
      <c r="I127" s="57"/>
      <c r="J127" s="57"/>
      <c r="K127" s="57"/>
    </row>
    <row r="128" spans="1:11">
      <c r="A128" s="2" t="s">
        <v>127</v>
      </c>
      <c r="B128" s="3">
        <v>9071884018.0799999</v>
      </c>
      <c r="C128" s="3">
        <v>5191710350.3600025</v>
      </c>
      <c r="D128" s="57"/>
      <c r="E128" s="57"/>
      <c r="F128" s="57"/>
      <c r="G128" s="57"/>
      <c r="H128" s="57"/>
      <c r="I128" s="57"/>
      <c r="J128" s="57"/>
      <c r="K128" s="57"/>
    </row>
    <row r="129" spans="1:11">
      <c r="B129" s="2"/>
      <c r="C129" s="57"/>
      <c r="D129" s="57"/>
      <c r="E129" s="57"/>
      <c r="F129" s="57"/>
      <c r="G129" s="57"/>
      <c r="H129" s="57"/>
      <c r="I129" s="57"/>
      <c r="J129" s="57"/>
      <c r="K129" s="57"/>
    </row>
    <row r="130" spans="1:11">
      <c r="A130" s="99"/>
      <c r="B130" s="100" t="s">
        <v>128</v>
      </c>
      <c r="C130" s="101" t="s">
        <v>129</v>
      </c>
      <c r="D130" s="57"/>
      <c r="E130" s="57"/>
      <c r="F130" s="57"/>
      <c r="G130" s="57"/>
      <c r="H130" s="57"/>
      <c r="I130" s="57"/>
      <c r="J130" s="57"/>
      <c r="K130" s="57"/>
    </row>
    <row r="131" spans="1:11">
      <c r="A131" s="2" t="s">
        <v>130</v>
      </c>
      <c r="B131" s="3">
        <v>9755172648.6999989</v>
      </c>
      <c r="C131" s="102">
        <v>4586402346</v>
      </c>
      <c r="D131" s="57"/>
      <c r="E131" s="57"/>
      <c r="F131" s="57"/>
      <c r="G131" s="57"/>
      <c r="H131" s="57"/>
      <c r="I131" s="57"/>
      <c r="J131" s="57"/>
      <c r="K131" s="57"/>
    </row>
    <row r="132" spans="1:11">
      <c r="B132" s="3"/>
      <c r="C132" s="3"/>
      <c r="D132" s="57"/>
      <c r="E132" s="57"/>
      <c r="F132" s="57"/>
      <c r="G132" s="57"/>
      <c r="H132" s="57"/>
      <c r="I132" s="57"/>
      <c r="J132" s="57"/>
      <c r="K132" s="57"/>
    </row>
    <row r="133" spans="1:11">
      <c r="A133" s="35" t="s">
        <v>131</v>
      </c>
      <c r="B133" s="3">
        <v>-683288630.61999893</v>
      </c>
      <c r="C133" s="3">
        <v>605308004.36000252</v>
      </c>
      <c r="D133" s="57"/>
      <c r="E133" s="57"/>
      <c r="F133" s="57"/>
      <c r="G133" s="57"/>
      <c r="H133" s="57"/>
      <c r="I133" s="57"/>
      <c r="J133" s="57"/>
      <c r="K133" s="57"/>
    </row>
    <row r="134" spans="1:11">
      <c r="A134" s="2" t="s">
        <v>132</v>
      </c>
      <c r="B134" s="3">
        <v>683288630.62</v>
      </c>
      <c r="C134" s="102">
        <v>454229523.94999999</v>
      </c>
      <c r="D134" s="57"/>
      <c r="E134" s="57"/>
      <c r="F134" s="57"/>
      <c r="G134" s="57"/>
      <c r="H134" s="57"/>
      <c r="I134" s="57"/>
      <c r="J134" s="57"/>
      <c r="K134" s="57"/>
    </row>
    <row r="135" spans="1:11">
      <c r="A135" s="103" t="s">
        <v>133</v>
      </c>
      <c r="B135" s="104">
        <v>0</v>
      </c>
      <c r="C135" s="104">
        <v>1059537528.3100026</v>
      </c>
      <c r="D135" s="57"/>
      <c r="E135" s="57"/>
      <c r="F135" s="57"/>
      <c r="G135" s="57"/>
      <c r="H135" s="57"/>
      <c r="I135" s="57"/>
      <c r="J135" s="57"/>
      <c r="K135" s="57"/>
    </row>
    <row r="136" spans="1:11">
      <c r="B136" s="26"/>
      <c r="C136" s="58"/>
      <c r="D136" s="57"/>
      <c r="E136" s="57"/>
      <c r="F136" s="57"/>
      <c r="G136" s="57"/>
      <c r="H136" s="57"/>
      <c r="I136" s="57"/>
      <c r="J136" s="57"/>
      <c r="K136" s="57"/>
    </row>
    <row r="137" spans="1:11">
      <c r="A137" s="2" t="s">
        <v>134</v>
      </c>
      <c r="B137" s="26"/>
      <c r="C137" s="58"/>
      <c r="D137" s="57"/>
      <c r="E137" s="57"/>
      <c r="F137" s="57"/>
      <c r="G137" s="57"/>
      <c r="H137" s="57"/>
      <c r="I137" s="57"/>
      <c r="J137" s="57"/>
      <c r="K137" s="57"/>
    </row>
    <row r="138" spans="1:11">
      <c r="B138" s="26"/>
      <c r="C138" s="58"/>
      <c r="D138" s="57"/>
      <c r="E138" s="57"/>
      <c r="F138" s="57"/>
      <c r="G138" s="57"/>
      <c r="H138" s="57"/>
      <c r="I138" s="57"/>
      <c r="J138" s="57"/>
      <c r="K138" s="57"/>
    </row>
    <row r="139" spans="1:11" ht="26.25" customHeight="1">
      <c r="A139" s="940" t="s">
        <v>135</v>
      </c>
      <c r="B139" s="940"/>
      <c r="C139" s="940"/>
      <c r="D139" s="940"/>
      <c r="E139" s="940"/>
      <c r="F139" s="940"/>
      <c r="G139" s="940"/>
      <c r="H139" s="940"/>
      <c r="I139" s="940"/>
      <c r="J139" s="940"/>
      <c r="K139" s="940"/>
    </row>
    <row r="140" spans="1:11">
      <c r="B140" s="26"/>
      <c r="C140" s="58"/>
      <c r="D140" s="57"/>
      <c r="E140" s="57"/>
      <c r="F140" s="57"/>
      <c r="G140" s="57"/>
      <c r="H140" s="57"/>
      <c r="I140" s="57"/>
      <c r="J140" s="57"/>
      <c r="K140" s="57"/>
    </row>
    <row r="141" spans="1:11" ht="34.5" customHeight="1">
      <c r="A141" s="940" t="s">
        <v>136</v>
      </c>
      <c r="B141" s="940"/>
      <c r="C141" s="940"/>
      <c r="D141" s="940"/>
      <c r="E141" s="940"/>
      <c r="F141" s="940"/>
      <c r="G141" s="940"/>
      <c r="H141" s="940"/>
      <c r="I141" s="940"/>
      <c r="J141" s="940"/>
      <c r="K141" s="940"/>
    </row>
    <row r="142" spans="1:11">
      <c r="B142" s="105"/>
      <c r="D142" s="106"/>
      <c r="F142" s="58"/>
      <c r="H142" s="58"/>
      <c r="K142" s="107"/>
    </row>
    <row r="143" spans="1:11">
      <c r="A143" s="2" t="s">
        <v>1093</v>
      </c>
      <c r="B143" s="2"/>
      <c r="D143" s="58"/>
    </row>
    <row r="144" spans="1:11">
      <c r="A144" s="2" t="s">
        <v>1094</v>
      </c>
      <c r="B144" s="2"/>
    </row>
    <row r="145" spans="1:4">
      <c r="A145" s="2" t="s">
        <v>1095</v>
      </c>
      <c r="B145" s="2"/>
    </row>
    <row r="146" spans="1:4">
      <c r="A146" s="2" t="s">
        <v>1096</v>
      </c>
      <c r="B146" s="2"/>
      <c r="D146" s="106"/>
    </row>
  </sheetData>
  <mergeCells count="28">
    <mergeCell ref="H8:H9"/>
    <mergeCell ref="A1:H1"/>
    <mergeCell ref="A2:H2"/>
    <mergeCell ref="A3:H3"/>
    <mergeCell ref="A4:H4"/>
    <mergeCell ref="A5:H5"/>
    <mergeCell ref="A6:H6"/>
    <mergeCell ref="C84:C85"/>
    <mergeCell ref="D84:E84"/>
    <mergeCell ref="B8:B10"/>
    <mergeCell ref="C8:C9"/>
    <mergeCell ref="D8:G8"/>
    <mergeCell ref="A126:C126"/>
    <mergeCell ref="A139:K139"/>
    <mergeCell ref="A141:K141"/>
    <mergeCell ref="A8:A10"/>
    <mergeCell ref="F84:F85"/>
    <mergeCell ref="G84:H84"/>
    <mergeCell ref="I84:I85"/>
    <mergeCell ref="K84:K85"/>
    <mergeCell ref="A115:K115"/>
    <mergeCell ref="A116:K116"/>
    <mergeCell ref="A117:K117"/>
    <mergeCell ref="A123:C123"/>
    <mergeCell ref="E123:H123"/>
    <mergeCell ref="A124:J124"/>
    <mergeCell ref="A84:A86"/>
    <mergeCell ref="B84:B85"/>
  </mergeCells>
  <conditionalFormatting sqref="B65:D65">
    <cfRule type="expression" dxfId="7" priority="8" stopIfTrue="1">
      <formula>B65&lt;&gt;SUM(B66:B70)</formula>
    </cfRule>
  </conditionalFormatting>
  <conditionalFormatting sqref="F65">
    <cfRule type="expression" dxfId="6" priority="4" stopIfTrue="1">
      <formula>F65&lt;&gt;SUM(F66:F70)</formula>
    </cfRule>
  </conditionalFormatting>
  <conditionalFormatting sqref="C99:J99">
    <cfRule type="expression" dxfId="5" priority="1" stopIfTrue="1">
      <formula>C99&lt;&gt;SUM(C100:C104)</formula>
    </cfRule>
  </conditionalFormatting>
  <conditionalFormatting sqref="B99">
    <cfRule type="expression" dxfId="4" priority="2" stopIfTrue="1">
      <formula>B99&lt;&gt;SUM(B100:B104)</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04D7-BFA9-48E8-A0A5-5C7A16F170A7}">
  <dimension ref="A1:H50"/>
  <sheetViews>
    <sheetView workbookViewId="0">
      <selection sqref="A1:XFD1048576"/>
    </sheetView>
  </sheetViews>
  <sheetFormatPr defaultRowHeight="11.25"/>
  <cols>
    <col min="1" max="1" width="44.5703125" style="2" customWidth="1"/>
    <col min="2" max="7" width="16" style="2" customWidth="1"/>
    <col min="8" max="8" width="14.7109375" style="2" customWidth="1"/>
    <col min="9" max="16384" width="9.140625" style="2"/>
  </cols>
  <sheetData>
    <row r="1" spans="1:8">
      <c r="A1" s="957" t="s">
        <v>0</v>
      </c>
      <c r="B1" s="957"/>
      <c r="C1" s="957"/>
      <c r="D1" s="957"/>
      <c r="E1" s="957"/>
      <c r="F1" s="957"/>
      <c r="G1" s="957"/>
      <c r="H1" s="957"/>
    </row>
    <row r="2" spans="1:8">
      <c r="A2" s="958" t="s">
        <v>1</v>
      </c>
      <c r="B2" s="958"/>
      <c r="C2" s="958"/>
      <c r="D2" s="958"/>
      <c r="E2" s="958"/>
      <c r="F2" s="958"/>
      <c r="G2" s="958"/>
      <c r="H2" s="958"/>
    </row>
    <row r="3" spans="1:8">
      <c r="A3" s="957" t="s">
        <v>616</v>
      </c>
      <c r="B3" s="957"/>
      <c r="C3" s="957"/>
      <c r="D3" s="957"/>
      <c r="E3" s="957"/>
      <c r="F3" s="957"/>
      <c r="G3" s="957"/>
      <c r="H3" s="957"/>
    </row>
    <row r="4" spans="1:8">
      <c r="A4" s="958" t="s">
        <v>412</v>
      </c>
      <c r="B4" s="958"/>
      <c r="C4" s="958"/>
      <c r="D4" s="958"/>
      <c r="E4" s="958"/>
      <c r="F4" s="958"/>
      <c r="G4" s="958"/>
      <c r="H4" s="958"/>
    </row>
    <row r="5" spans="1:8">
      <c r="A5" s="958" t="s">
        <v>1091</v>
      </c>
      <c r="B5" s="958"/>
      <c r="C5" s="958"/>
      <c r="D5" s="958"/>
      <c r="E5" s="958"/>
      <c r="F5" s="958"/>
      <c r="G5" s="958"/>
      <c r="H5" s="958"/>
    </row>
    <row r="6" spans="1:8">
      <c r="A6" s="1"/>
      <c r="B6" s="1"/>
      <c r="C6" s="1"/>
      <c r="D6" s="1"/>
      <c r="E6" s="1"/>
      <c r="F6" s="1"/>
      <c r="G6" s="1"/>
      <c r="H6" s="1"/>
    </row>
    <row r="7" spans="1:8">
      <c r="A7" s="2" t="s">
        <v>617</v>
      </c>
      <c r="H7" s="5">
        <v>1</v>
      </c>
    </row>
    <row r="8" spans="1:8" s="55" customFormat="1">
      <c r="A8" s="110" t="s">
        <v>618</v>
      </c>
      <c r="B8" s="1056" t="s">
        <v>416</v>
      </c>
      <c r="C8" s="1057"/>
      <c r="D8" s="1056" t="s">
        <v>8</v>
      </c>
      <c r="E8" s="1057"/>
      <c r="F8" s="1058"/>
      <c r="G8" s="1056" t="s">
        <v>9</v>
      </c>
      <c r="H8" s="1057"/>
    </row>
    <row r="9" spans="1:8" s="55" customFormat="1">
      <c r="A9" s="111"/>
      <c r="B9" s="1059" t="s">
        <v>474</v>
      </c>
      <c r="C9" s="1105"/>
      <c r="D9" s="1059" t="s">
        <v>475</v>
      </c>
      <c r="E9" s="1105"/>
      <c r="F9" s="1104"/>
      <c r="G9" s="1059" t="s">
        <v>619</v>
      </c>
      <c r="H9" s="1105"/>
    </row>
    <row r="10" spans="1:8">
      <c r="A10" s="435"/>
      <c r="B10" s="512"/>
      <c r="C10" s="513"/>
      <c r="D10" s="435"/>
      <c r="E10" s="435"/>
      <c r="F10" s="166"/>
      <c r="G10" s="269"/>
      <c r="H10" s="514"/>
    </row>
    <row r="11" spans="1:8">
      <c r="A11" s="2" t="s">
        <v>620</v>
      </c>
      <c r="B11" s="515"/>
      <c r="C11" s="516">
        <v>0</v>
      </c>
      <c r="D11" s="60"/>
      <c r="E11" s="60"/>
      <c r="F11" s="516">
        <v>174580.77</v>
      </c>
      <c r="G11" s="515"/>
      <c r="H11" s="60">
        <f>C11-F11</f>
        <v>-174580.77</v>
      </c>
    </row>
    <row r="12" spans="1:8" hidden="1">
      <c r="A12" s="203" t="s">
        <v>621</v>
      </c>
      <c r="B12" s="515"/>
      <c r="C12" s="516">
        <f>C13+C14</f>
        <v>0</v>
      </c>
      <c r="D12" s="60"/>
      <c r="E12" s="60"/>
      <c r="F12" s="516">
        <v>22600</v>
      </c>
      <c r="G12" s="515"/>
      <c r="H12" s="60">
        <f>H13+H14</f>
        <v>-22600</v>
      </c>
    </row>
    <row r="13" spans="1:8">
      <c r="A13" s="203" t="s">
        <v>622</v>
      </c>
      <c r="B13" s="515"/>
      <c r="C13" s="516">
        <v>0</v>
      </c>
      <c r="D13" s="60"/>
      <c r="E13" s="60"/>
      <c r="F13" s="516">
        <v>0</v>
      </c>
      <c r="G13" s="515"/>
      <c r="H13" s="60">
        <f>C13-F13</f>
        <v>0</v>
      </c>
    </row>
    <row r="14" spans="1:8">
      <c r="A14" s="203" t="s">
        <v>623</v>
      </c>
      <c r="B14" s="515"/>
      <c r="C14" s="516">
        <v>0</v>
      </c>
      <c r="D14" s="60"/>
      <c r="E14" s="60"/>
      <c r="F14" s="516">
        <v>22600</v>
      </c>
      <c r="G14" s="515"/>
      <c r="H14" s="60">
        <f>C14-F14</f>
        <v>-22600</v>
      </c>
    </row>
    <row r="15" spans="1:8">
      <c r="A15" s="203" t="s">
        <v>624</v>
      </c>
      <c r="B15" s="515"/>
      <c r="C15" s="516">
        <v>0</v>
      </c>
      <c r="D15" s="60"/>
      <c r="E15" s="60"/>
      <c r="F15" s="516">
        <v>0</v>
      </c>
      <c r="G15" s="515"/>
      <c r="H15" s="60"/>
    </row>
    <row r="16" spans="1:8">
      <c r="A16" s="517" t="s">
        <v>625</v>
      </c>
      <c r="B16" s="515"/>
      <c r="C16" s="516">
        <v>0</v>
      </c>
      <c r="D16" s="60"/>
      <c r="E16" s="60"/>
      <c r="F16" s="516">
        <v>151980.76999999999</v>
      </c>
      <c r="G16" s="515"/>
      <c r="H16" s="60">
        <f>C16-F16</f>
        <v>-151980.76999999999</v>
      </c>
    </row>
    <row r="17" spans="1:8">
      <c r="A17" s="98"/>
      <c r="B17" s="518"/>
      <c r="C17" s="519"/>
      <c r="D17" s="520"/>
      <c r="E17" s="520"/>
      <c r="F17" s="519"/>
      <c r="G17" s="518"/>
      <c r="H17" s="520"/>
    </row>
    <row r="18" spans="1:8" hidden="1">
      <c r="A18" s="445"/>
      <c r="B18" s="521"/>
      <c r="C18" s="522"/>
      <c r="D18" s="150"/>
      <c r="E18" s="150"/>
      <c r="F18" s="523"/>
      <c r="G18" s="524"/>
      <c r="H18" s="525"/>
    </row>
    <row r="19" spans="1:8">
      <c r="A19" s="160" t="s">
        <v>626</v>
      </c>
      <c r="B19" s="89"/>
      <c r="C19" s="526">
        <f>SUM(C13:C18)</f>
        <v>0</v>
      </c>
      <c r="D19" s="527"/>
      <c r="E19" s="527"/>
      <c r="F19" s="526">
        <f>SUM(F13:F18)</f>
        <v>174580.77</v>
      </c>
      <c r="G19" s="89"/>
      <c r="H19" s="527">
        <f>SUM(H13:H18)</f>
        <v>-174580.77</v>
      </c>
    </row>
    <row r="20" spans="1:8">
      <c r="B20" s="152"/>
      <c r="C20" s="152"/>
      <c r="D20" s="152"/>
      <c r="E20" s="152"/>
      <c r="F20" s="152"/>
      <c r="G20" s="152"/>
      <c r="H20" s="152"/>
    </row>
    <row r="21" spans="1:8">
      <c r="A21" s="110"/>
      <c r="B21" s="1144" t="s">
        <v>82</v>
      </c>
      <c r="C21" s="1056" t="s">
        <v>83</v>
      </c>
      <c r="D21" s="1144" t="s">
        <v>85</v>
      </c>
      <c r="E21" s="1056" t="s">
        <v>87</v>
      </c>
      <c r="F21" s="1144" t="s">
        <v>627</v>
      </c>
      <c r="G21" s="1144" t="s">
        <v>628</v>
      </c>
      <c r="H21" s="1057" t="s">
        <v>629</v>
      </c>
    </row>
    <row r="22" spans="1:8">
      <c r="A22" s="1134" t="s">
        <v>630</v>
      </c>
      <c r="B22" s="1145"/>
      <c r="C22" s="1089"/>
      <c r="D22" s="1145"/>
      <c r="E22" s="1089"/>
      <c r="F22" s="1145"/>
      <c r="G22" s="1145"/>
      <c r="H22" s="1146"/>
    </row>
    <row r="23" spans="1:8">
      <c r="A23" s="1134"/>
      <c r="B23" s="1145"/>
      <c r="C23" s="1089"/>
      <c r="D23" s="1145"/>
      <c r="E23" s="1089"/>
      <c r="F23" s="1145"/>
      <c r="G23" s="1145"/>
      <c r="H23" s="1146"/>
    </row>
    <row r="24" spans="1:8">
      <c r="A24" s="111"/>
      <c r="B24" s="465" t="s">
        <v>564</v>
      </c>
      <c r="C24" s="528" t="s">
        <v>565</v>
      </c>
      <c r="D24" s="465"/>
      <c r="E24" s="465" t="s">
        <v>631</v>
      </c>
      <c r="F24" s="465"/>
      <c r="G24" s="465" t="s">
        <v>566</v>
      </c>
      <c r="H24" s="529" t="s">
        <v>632</v>
      </c>
    </row>
    <row r="25" spans="1:8">
      <c r="A25" s="166" t="s">
        <v>633</v>
      </c>
      <c r="B25" s="530">
        <v>3789287.8000000003</v>
      </c>
      <c r="C25" s="530">
        <v>3786319.3800000004</v>
      </c>
      <c r="D25" s="530">
        <v>3061314.5200000005</v>
      </c>
      <c r="E25" s="530">
        <v>2623344.38</v>
      </c>
      <c r="F25" s="530">
        <v>725004.85999999987</v>
      </c>
      <c r="G25" s="530">
        <v>20152.3</v>
      </c>
      <c r="H25" s="320">
        <v>2968.4199999999255</v>
      </c>
    </row>
    <row r="26" spans="1:8">
      <c r="A26" s="66" t="s">
        <v>634</v>
      </c>
      <c r="B26" s="531">
        <v>3789287.8000000003</v>
      </c>
      <c r="C26" s="531">
        <v>3786319.3800000004</v>
      </c>
      <c r="D26" s="531">
        <v>3061314.5200000005</v>
      </c>
      <c r="E26" s="531">
        <v>2623344.38</v>
      </c>
      <c r="F26" s="531">
        <v>725004.85999999987</v>
      </c>
      <c r="G26" s="518">
        <v>20152.3</v>
      </c>
      <c r="H26" s="518">
        <v>2968.4199999999255</v>
      </c>
    </row>
    <row r="27" spans="1:8">
      <c r="A27" s="66" t="s">
        <v>635</v>
      </c>
      <c r="B27" s="531">
        <v>0</v>
      </c>
      <c r="C27" s="531">
        <v>0</v>
      </c>
      <c r="D27" s="531">
        <v>0</v>
      </c>
      <c r="E27" s="531">
        <v>0</v>
      </c>
      <c r="F27" s="531">
        <v>0</v>
      </c>
      <c r="G27" s="518">
        <v>0</v>
      </c>
      <c r="H27" s="518">
        <v>0</v>
      </c>
    </row>
    <row r="28" spans="1:8">
      <c r="A28" s="66" t="s">
        <v>636</v>
      </c>
      <c r="B28" s="531">
        <v>0</v>
      </c>
      <c r="C28" s="531">
        <v>0</v>
      </c>
      <c r="D28" s="531">
        <v>0</v>
      </c>
      <c r="E28" s="531">
        <v>0</v>
      </c>
      <c r="F28" s="531">
        <v>0</v>
      </c>
      <c r="G28" s="518">
        <v>0</v>
      </c>
      <c r="H28" s="515">
        <v>0</v>
      </c>
    </row>
    <row r="29" spans="1:8">
      <c r="A29" s="36" t="s">
        <v>637</v>
      </c>
      <c r="B29" s="78">
        <v>0</v>
      </c>
      <c r="C29" s="78">
        <v>0</v>
      </c>
      <c r="D29" s="78">
        <v>0</v>
      </c>
      <c r="E29" s="78">
        <v>0</v>
      </c>
      <c r="F29" s="78">
        <v>0</v>
      </c>
      <c r="G29" s="78">
        <v>0</v>
      </c>
      <c r="H29" s="515">
        <v>0</v>
      </c>
    </row>
    <row r="30" spans="1:8" hidden="1">
      <c r="A30" s="66" t="s">
        <v>638</v>
      </c>
      <c r="B30" s="78">
        <v>0</v>
      </c>
      <c r="C30" s="78">
        <v>0</v>
      </c>
      <c r="D30" s="78">
        <v>0</v>
      </c>
      <c r="E30" s="78">
        <v>0</v>
      </c>
      <c r="F30" s="78">
        <v>0</v>
      </c>
      <c r="G30" s="515">
        <v>0</v>
      </c>
      <c r="H30" s="515">
        <v>0</v>
      </c>
    </row>
    <row r="31" spans="1:8">
      <c r="A31" s="66" t="s">
        <v>639</v>
      </c>
      <c r="B31" s="78">
        <v>0</v>
      </c>
      <c r="C31" s="78">
        <v>0</v>
      </c>
      <c r="D31" s="78">
        <v>0</v>
      </c>
      <c r="E31" s="78">
        <v>0</v>
      </c>
      <c r="F31" s="78">
        <v>0</v>
      </c>
      <c r="G31" s="515">
        <v>0</v>
      </c>
      <c r="H31" s="515">
        <v>0</v>
      </c>
    </row>
    <row r="32" spans="1:8">
      <c r="A32" s="446"/>
      <c r="B32" s="532"/>
      <c r="C32" s="532"/>
      <c r="D32" s="532"/>
      <c r="E32" s="532"/>
      <c r="F32" s="533"/>
      <c r="G32" s="533"/>
      <c r="H32" s="533"/>
    </row>
    <row r="33" spans="1:8">
      <c r="A33" s="161" t="s">
        <v>626</v>
      </c>
      <c r="B33" s="87">
        <f>B29+B25</f>
        <v>3789287.8000000003</v>
      </c>
      <c r="C33" s="87">
        <f t="shared" ref="C33:H33" si="0">C29+C25</f>
        <v>3786319.3800000004</v>
      </c>
      <c r="D33" s="87">
        <f t="shared" si="0"/>
        <v>3061314.5200000005</v>
      </c>
      <c r="E33" s="87">
        <f t="shared" si="0"/>
        <v>2623344.38</v>
      </c>
      <c r="F33" s="87">
        <f t="shared" si="0"/>
        <v>725004.85999999987</v>
      </c>
      <c r="G33" s="87">
        <f t="shared" si="0"/>
        <v>20152.3</v>
      </c>
      <c r="H33" s="87">
        <f t="shared" si="0"/>
        <v>2968.4199999999255</v>
      </c>
    </row>
    <row r="35" spans="1:8">
      <c r="A35" s="941" t="s">
        <v>640</v>
      </c>
      <c r="B35" s="1056" t="s">
        <v>641</v>
      </c>
      <c r="C35" s="1058"/>
      <c r="D35" s="1056" t="s">
        <v>642</v>
      </c>
      <c r="E35" s="1057"/>
      <c r="F35" s="1058"/>
      <c r="G35" s="1056" t="s">
        <v>643</v>
      </c>
      <c r="H35" s="1057"/>
    </row>
    <row r="36" spans="1:8">
      <c r="A36" s="1086"/>
      <c r="B36" s="1059" t="s">
        <v>644</v>
      </c>
      <c r="C36" s="1104"/>
      <c r="D36" s="1059" t="s">
        <v>645</v>
      </c>
      <c r="E36" s="1105"/>
      <c r="F36" s="1104"/>
      <c r="G36" s="1059" t="s">
        <v>646</v>
      </c>
      <c r="H36" s="1105"/>
    </row>
    <row r="37" spans="1:8">
      <c r="A37" s="1135" t="s">
        <v>506</v>
      </c>
      <c r="B37" s="1137">
        <v>21861062.629999999</v>
      </c>
      <c r="C37" s="1138">
        <v>0</v>
      </c>
      <c r="D37" s="534"/>
      <c r="E37" s="1141">
        <f>F19-E33-G33</f>
        <v>-2468915.9099999997</v>
      </c>
      <c r="F37" s="535"/>
      <c r="G37" s="536"/>
      <c r="H37" s="1143">
        <f>B37+E37</f>
        <v>19392146.719999999</v>
      </c>
    </row>
    <row r="38" spans="1:8">
      <c r="A38" s="1136"/>
      <c r="B38" s="1139">
        <v>0</v>
      </c>
      <c r="C38" s="1140">
        <v>0</v>
      </c>
      <c r="D38" s="537"/>
      <c r="E38" s="1142"/>
      <c r="F38" s="538"/>
      <c r="G38" s="539"/>
      <c r="H38" s="1143"/>
    </row>
    <row r="39" spans="1:8">
      <c r="A39" s="427" t="s">
        <v>115</v>
      </c>
    </row>
    <row r="40" spans="1:8">
      <c r="A40" s="378" t="s">
        <v>573</v>
      </c>
    </row>
    <row r="41" spans="1:8">
      <c r="A41" s="378" t="s">
        <v>647</v>
      </c>
    </row>
    <row r="42" spans="1:8">
      <c r="A42" s="1103" t="s">
        <v>648</v>
      </c>
      <c r="B42" s="1103"/>
      <c r="C42" s="1103"/>
      <c r="D42" s="1103"/>
      <c r="E42" s="1103"/>
      <c r="F42" s="1103"/>
      <c r="G42" s="1103"/>
      <c r="H42" s="1103"/>
    </row>
    <row r="43" spans="1:8">
      <c r="A43" s="378" t="s">
        <v>649</v>
      </c>
      <c r="B43" s="378"/>
      <c r="C43" s="378"/>
      <c r="D43" s="378"/>
      <c r="E43" s="378"/>
      <c r="F43" s="378"/>
      <c r="G43" s="378"/>
      <c r="H43" s="378"/>
    </row>
    <row r="44" spans="1:8">
      <c r="A44" s="1133" t="s">
        <v>650</v>
      </c>
      <c r="B44" s="1133"/>
      <c r="C44" s="1133"/>
      <c r="D44" s="1133"/>
      <c r="E44" s="1133"/>
      <c r="F44" s="1133"/>
      <c r="G44" s="1133"/>
      <c r="H44" s="1133"/>
    </row>
    <row r="45" spans="1:8">
      <c r="A45" s="378"/>
    </row>
    <row r="46" spans="1:8">
      <c r="A46" s="378"/>
    </row>
    <row r="47" spans="1:8">
      <c r="A47" s="2" t="s">
        <v>1093</v>
      </c>
    </row>
    <row r="48" spans="1:8">
      <c r="A48" s="2" t="s">
        <v>1094</v>
      </c>
    </row>
    <row r="49" spans="1:1">
      <c r="A49" s="2" t="s">
        <v>1095</v>
      </c>
    </row>
    <row r="50" spans="1:1">
      <c r="A50" s="2" t="s">
        <v>1096</v>
      </c>
    </row>
  </sheetData>
  <mergeCells count="32">
    <mergeCell ref="B8:C8"/>
    <mergeCell ref="D8:F8"/>
    <mergeCell ref="G8:H8"/>
    <mergeCell ref="A1:H1"/>
    <mergeCell ref="A2:H2"/>
    <mergeCell ref="A3:H3"/>
    <mergeCell ref="A4:H4"/>
    <mergeCell ref="A5:H5"/>
    <mergeCell ref="B9:C9"/>
    <mergeCell ref="D9:F9"/>
    <mergeCell ref="G9:H9"/>
    <mergeCell ref="B21:B23"/>
    <mergeCell ref="C21:C23"/>
    <mergeCell ref="D21:D23"/>
    <mergeCell ref="E21:E23"/>
    <mergeCell ref="F21:F23"/>
    <mergeCell ref="G21:G23"/>
    <mergeCell ref="H21:H23"/>
    <mergeCell ref="A44:H44"/>
    <mergeCell ref="A22:A23"/>
    <mergeCell ref="A35:A36"/>
    <mergeCell ref="B35:C35"/>
    <mergeCell ref="D35:F35"/>
    <mergeCell ref="G35:H35"/>
    <mergeCell ref="B36:C36"/>
    <mergeCell ref="D36:F36"/>
    <mergeCell ref="G36:H36"/>
    <mergeCell ref="A37:A38"/>
    <mergeCell ref="B37:C38"/>
    <mergeCell ref="E37:E38"/>
    <mergeCell ref="H37:H38"/>
    <mergeCell ref="A42:H4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54E-3FEF-4F45-A924-F39993660765}">
  <dimension ref="A1:K167"/>
  <sheetViews>
    <sheetView workbookViewId="0">
      <selection sqref="A1:K1"/>
    </sheetView>
  </sheetViews>
  <sheetFormatPr defaultColWidth="6.85546875" defaultRowHeight="11.25"/>
  <cols>
    <col min="1" max="1" width="43.42578125" style="434" customWidth="1"/>
    <col min="2" max="2" width="17.85546875" style="434" customWidth="1"/>
    <col min="3" max="4" width="16.85546875" style="434" customWidth="1"/>
    <col min="5" max="7" width="16.85546875" style="541" customWidth="1"/>
    <col min="8" max="9" width="16.85546875" style="434" customWidth="1"/>
    <col min="10" max="11" width="16.85546875" style="541" customWidth="1"/>
    <col min="12" max="16384" width="6.85546875" style="434"/>
  </cols>
  <sheetData>
    <row r="1" spans="1:11" s="540" customFormat="1" ht="12" customHeight="1">
      <c r="A1" s="1191" t="s">
        <v>651</v>
      </c>
      <c r="B1" s="1191"/>
      <c r="C1" s="1191"/>
      <c r="D1" s="1191"/>
      <c r="E1" s="1191"/>
      <c r="F1" s="1191"/>
      <c r="G1" s="1191"/>
      <c r="H1" s="1191"/>
      <c r="I1" s="1191"/>
      <c r="J1" s="1191"/>
      <c r="K1" s="1191"/>
    </row>
    <row r="2" spans="1:11" s="540" customFormat="1" ht="12" customHeight="1">
      <c r="A2" s="1191" t="s">
        <v>1</v>
      </c>
      <c r="B2" s="1191"/>
      <c r="C2" s="1191"/>
      <c r="D2" s="1191"/>
      <c r="E2" s="1191"/>
      <c r="F2" s="1191"/>
      <c r="G2" s="1191"/>
      <c r="H2" s="1191"/>
      <c r="I2" s="1191"/>
      <c r="J2" s="1191"/>
      <c r="K2" s="1191"/>
    </row>
    <row r="3" spans="1:11" s="540" customFormat="1" ht="12" customHeight="1">
      <c r="A3" s="1192" t="s">
        <v>652</v>
      </c>
      <c r="B3" s="1192"/>
      <c r="C3" s="1192"/>
      <c r="D3" s="1192"/>
      <c r="E3" s="1192"/>
      <c r="F3" s="1192"/>
      <c r="G3" s="1192"/>
      <c r="H3" s="1192"/>
      <c r="I3" s="1192"/>
      <c r="J3" s="1192"/>
      <c r="K3" s="1192"/>
    </row>
    <row r="4" spans="1:11" s="540" customFormat="1" ht="12" customHeight="1">
      <c r="A4" s="1191" t="s">
        <v>3</v>
      </c>
      <c r="B4" s="1191"/>
      <c r="C4" s="1191"/>
      <c r="D4" s="1191"/>
      <c r="E4" s="1191"/>
      <c r="F4" s="1191"/>
      <c r="G4" s="1191"/>
      <c r="H4" s="1191"/>
      <c r="I4" s="1191"/>
      <c r="J4" s="1191"/>
      <c r="K4" s="1191"/>
    </row>
    <row r="5" spans="1:11" s="540" customFormat="1" ht="12" customHeight="1">
      <c r="A5" s="1191" t="s">
        <v>1091</v>
      </c>
      <c r="B5" s="1191"/>
      <c r="C5" s="1191"/>
      <c r="D5" s="1191"/>
      <c r="E5" s="1191"/>
      <c r="F5" s="1191"/>
      <c r="G5" s="1191"/>
      <c r="H5" s="1191"/>
      <c r="I5" s="1191"/>
      <c r="J5" s="1191"/>
      <c r="K5" s="1191"/>
    </row>
    <row r="6" spans="1:11" ht="11.25" customHeight="1">
      <c r="A6" s="1193"/>
      <c r="B6" s="1193"/>
      <c r="C6" s="1193"/>
      <c r="D6" s="1193"/>
      <c r="E6" s="1193"/>
      <c r="F6" s="1193"/>
      <c r="G6" s="1193"/>
    </row>
    <row r="7" spans="1:11" ht="12" customHeight="1">
      <c r="A7" s="378" t="s">
        <v>653</v>
      </c>
      <c r="B7" s="378"/>
      <c r="C7" s="542"/>
      <c r="D7" s="542"/>
      <c r="E7" s="543"/>
      <c r="F7" s="543"/>
      <c r="I7" s="544"/>
      <c r="J7" s="545"/>
      <c r="K7" s="5">
        <v>1</v>
      </c>
    </row>
    <row r="8" spans="1:11" ht="11.25" customHeight="1">
      <c r="A8" s="1057" t="s">
        <v>577</v>
      </c>
      <c r="B8" s="1057"/>
      <c r="C8" s="1057"/>
      <c r="D8" s="1058"/>
      <c r="E8" s="1056" t="s">
        <v>6</v>
      </c>
      <c r="F8" s="1058"/>
      <c r="G8" s="1056" t="s">
        <v>416</v>
      </c>
      <c r="H8" s="1058"/>
      <c r="I8" s="1062" t="s">
        <v>8</v>
      </c>
      <c r="J8" s="1063"/>
      <c r="K8" s="1063"/>
    </row>
    <row r="9" spans="1:11" ht="12.95" customHeight="1">
      <c r="A9" s="1146"/>
      <c r="B9" s="1146"/>
      <c r="C9" s="1146"/>
      <c r="D9" s="1134"/>
      <c r="E9" s="1089"/>
      <c r="F9" s="1134"/>
      <c r="G9" s="1089"/>
      <c r="H9" s="1134"/>
      <c r="I9" s="944" t="s">
        <v>552</v>
      </c>
      <c r="J9" s="1167"/>
      <c r="K9" s="546" t="s">
        <v>11</v>
      </c>
    </row>
    <row r="10" spans="1:11" ht="15.75" customHeight="1">
      <c r="A10" s="1105"/>
      <c r="B10" s="1105"/>
      <c r="C10" s="1105"/>
      <c r="D10" s="1104"/>
      <c r="E10" s="1059"/>
      <c r="F10" s="1104"/>
      <c r="G10" s="1059" t="s">
        <v>474</v>
      </c>
      <c r="H10" s="1104"/>
      <c r="I10" s="1059" t="s">
        <v>475</v>
      </c>
      <c r="J10" s="1104"/>
      <c r="K10" s="528" t="s">
        <v>654</v>
      </c>
    </row>
    <row r="11" spans="1:11" s="267" customFormat="1" ht="12.95" customHeight="1">
      <c r="A11" s="547" t="s">
        <v>655</v>
      </c>
      <c r="B11" s="547"/>
      <c r="C11" s="548"/>
      <c r="D11" s="549"/>
      <c r="E11" s="928"/>
      <c r="F11" s="929">
        <v>2910707000</v>
      </c>
      <c r="G11" s="928"/>
      <c r="H11" s="929">
        <v>2910707000</v>
      </c>
      <c r="I11" s="928"/>
      <c r="J11" s="929">
        <v>2034267441.1000001</v>
      </c>
      <c r="K11" s="550">
        <v>69.889117698895845</v>
      </c>
    </row>
    <row r="12" spans="1:11" ht="12.95" customHeight="1">
      <c r="A12" s="1187" t="s">
        <v>656</v>
      </c>
      <c r="B12" s="1187"/>
      <c r="C12" s="1187"/>
      <c r="D12" s="1188"/>
      <c r="E12" s="927"/>
      <c r="F12" s="483">
        <v>921900000</v>
      </c>
      <c r="G12" s="927"/>
      <c r="H12" s="483">
        <v>921900000</v>
      </c>
      <c r="I12" s="927"/>
      <c r="J12" s="483">
        <v>727673325.28999972</v>
      </c>
      <c r="K12" s="552">
        <v>78.931915098166797</v>
      </c>
    </row>
    <row r="13" spans="1:11" ht="12.95" customHeight="1">
      <c r="A13" s="1189" t="s">
        <v>74</v>
      </c>
      <c r="B13" s="1189"/>
      <c r="C13" s="1189"/>
      <c r="D13" s="1190"/>
      <c r="E13" s="920"/>
      <c r="F13" s="921">
        <v>823000000</v>
      </c>
      <c r="G13" s="920"/>
      <c r="H13" s="921">
        <v>823000000</v>
      </c>
      <c r="I13" s="920"/>
      <c r="J13" s="921">
        <v>611254031.72999978</v>
      </c>
      <c r="K13" s="552">
        <v>74.271449784933139</v>
      </c>
    </row>
    <row r="14" spans="1:11" ht="12.95" customHeight="1">
      <c r="A14" s="1189" t="s">
        <v>657</v>
      </c>
      <c r="B14" s="1189"/>
      <c r="C14" s="1189"/>
      <c r="D14" s="1190"/>
      <c r="E14" s="920"/>
      <c r="F14" s="921">
        <v>98900000</v>
      </c>
      <c r="G14" s="920"/>
      <c r="H14" s="921">
        <v>98900000</v>
      </c>
      <c r="I14" s="920"/>
      <c r="J14" s="921">
        <v>116419293.55999997</v>
      </c>
      <c r="K14" s="552">
        <v>117.71414920121333</v>
      </c>
    </row>
    <row r="15" spans="1:11" ht="12.95" customHeight="1">
      <c r="A15" s="1187" t="s">
        <v>658</v>
      </c>
      <c r="B15" s="1187"/>
      <c r="C15" s="1187"/>
      <c r="D15" s="1188"/>
      <c r="E15" s="927"/>
      <c r="F15" s="483">
        <v>328407000</v>
      </c>
      <c r="G15" s="927"/>
      <c r="H15" s="483">
        <v>328407000</v>
      </c>
      <c r="I15" s="927"/>
      <c r="J15" s="483">
        <v>249776605.22999999</v>
      </c>
      <c r="K15" s="552">
        <v>76.057028391599445</v>
      </c>
    </row>
    <row r="16" spans="1:11" ht="12.95" customHeight="1">
      <c r="A16" s="1189" t="s">
        <v>75</v>
      </c>
      <c r="B16" s="1189"/>
      <c r="C16" s="1189"/>
      <c r="D16" s="1190"/>
      <c r="E16" s="920"/>
      <c r="F16" s="921">
        <v>328000000</v>
      </c>
      <c r="G16" s="920"/>
      <c r="H16" s="921">
        <v>328000000</v>
      </c>
      <c r="I16" s="920"/>
      <c r="J16" s="921">
        <v>249346245.84</v>
      </c>
      <c r="K16" s="552">
        <v>76.020196902439025</v>
      </c>
    </row>
    <row r="17" spans="1:11" ht="12.95" customHeight="1">
      <c r="A17" s="1189" t="s">
        <v>659</v>
      </c>
      <c r="B17" s="1189"/>
      <c r="C17" s="1189"/>
      <c r="D17" s="1190"/>
      <c r="E17" s="920"/>
      <c r="F17" s="921">
        <v>407000</v>
      </c>
      <c r="G17" s="920"/>
      <c r="H17" s="921">
        <v>407000</v>
      </c>
      <c r="I17" s="920"/>
      <c r="J17" s="921">
        <v>430359.39</v>
      </c>
      <c r="K17" s="552">
        <v>105.73940786240787</v>
      </c>
    </row>
    <row r="18" spans="1:11" ht="12.95" customHeight="1">
      <c r="A18" s="1187" t="s">
        <v>660</v>
      </c>
      <c r="B18" s="1187"/>
      <c r="C18" s="1187"/>
      <c r="D18" s="1188"/>
      <c r="E18" s="927"/>
      <c r="F18" s="483">
        <v>1269400000</v>
      </c>
      <c r="G18" s="927"/>
      <c r="H18" s="483">
        <v>1269400000</v>
      </c>
      <c r="I18" s="927"/>
      <c r="J18" s="483">
        <v>858338265.88000023</v>
      </c>
      <c r="K18" s="552">
        <v>67.617635566409348</v>
      </c>
    </row>
    <row r="19" spans="1:11" ht="12.95" customHeight="1">
      <c r="A19" s="1189" t="s">
        <v>76</v>
      </c>
      <c r="B19" s="1189"/>
      <c r="C19" s="1189"/>
      <c r="D19" s="1190"/>
      <c r="E19" s="920"/>
      <c r="F19" s="921">
        <v>1205000000</v>
      </c>
      <c r="G19" s="920"/>
      <c r="H19" s="921">
        <v>1205000000</v>
      </c>
      <c r="I19" s="920"/>
      <c r="J19" s="921">
        <v>767848716.85000026</v>
      </c>
      <c r="K19" s="552">
        <v>63.721885215767657</v>
      </c>
    </row>
    <row r="20" spans="1:11" ht="12.95" customHeight="1">
      <c r="A20" s="1189" t="s">
        <v>661</v>
      </c>
      <c r="B20" s="1189"/>
      <c r="C20" s="1189"/>
      <c r="D20" s="1190"/>
      <c r="E20" s="920"/>
      <c r="F20" s="921">
        <v>64400000</v>
      </c>
      <c r="G20" s="920"/>
      <c r="H20" s="921">
        <v>64400000</v>
      </c>
      <c r="I20" s="920"/>
      <c r="J20" s="921">
        <v>90489549.029999986</v>
      </c>
      <c r="K20" s="552">
        <v>140.51172209627327</v>
      </c>
    </row>
    <row r="21" spans="1:11" ht="12.95" customHeight="1">
      <c r="A21" s="1187" t="s">
        <v>662</v>
      </c>
      <c r="B21" s="1187"/>
      <c r="C21" s="1187"/>
      <c r="D21" s="1188"/>
      <c r="E21" s="927"/>
      <c r="F21" s="483">
        <v>391000000</v>
      </c>
      <c r="G21" s="927"/>
      <c r="H21" s="930">
        <v>391000000</v>
      </c>
      <c r="I21" s="927"/>
      <c r="J21" s="483">
        <v>198479244.70000005</v>
      </c>
      <c r="K21" s="552">
        <v>50.761955166240426</v>
      </c>
    </row>
    <row r="22" spans="1:11" s="267" customFormat="1" ht="12.75" customHeight="1">
      <c r="A22" s="1157" t="s">
        <v>663</v>
      </c>
      <c r="B22" s="1157"/>
      <c r="C22" s="1157"/>
      <c r="D22" s="1158"/>
      <c r="E22" s="928"/>
      <c r="F22" s="929">
        <v>1607760000</v>
      </c>
      <c r="G22" s="928"/>
      <c r="H22" s="932">
        <v>1607760000</v>
      </c>
      <c r="I22" s="928"/>
      <c r="J22" s="929">
        <v>1068272742.24</v>
      </c>
      <c r="K22" s="550">
        <v>66.444789162561577</v>
      </c>
    </row>
    <row r="23" spans="1:11" ht="18" customHeight="1">
      <c r="A23" s="1187" t="s">
        <v>664</v>
      </c>
      <c r="B23" s="1187"/>
      <c r="C23" s="1187"/>
      <c r="D23" s="1188"/>
      <c r="E23" s="927"/>
      <c r="F23" s="483">
        <v>321000000</v>
      </c>
      <c r="G23" s="927"/>
      <c r="H23" s="930">
        <v>321000000</v>
      </c>
      <c r="I23" s="927"/>
      <c r="J23" s="483">
        <v>204569786.66999999</v>
      </c>
      <c r="K23" s="552">
        <v>63.728905504672895</v>
      </c>
    </row>
    <row r="24" spans="1:11" ht="12" customHeight="1">
      <c r="A24" s="1187" t="s">
        <v>665</v>
      </c>
      <c r="B24" s="1187"/>
      <c r="C24" s="1187"/>
      <c r="D24" s="1188"/>
      <c r="E24" s="927"/>
      <c r="F24" s="483">
        <v>160000</v>
      </c>
      <c r="G24" s="927"/>
      <c r="H24" s="930">
        <v>160000</v>
      </c>
      <c r="I24" s="927"/>
      <c r="J24" s="483">
        <v>17511.259999999998</v>
      </c>
      <c r="K24" s="552">
        <v>10.944537499999999</v>
      </c>
    </row>
    <row r="25" spans="1:11" ht="12" customHeight="1">
      <c r="A25" s="1187" t="s">
        <v>666</v>
      </c>
      <c r="B25" s="1187"/>
      <c r="C25" s="1187"/>
      <c r="D25" s="1188"/>
      <c r="E25" s="927"/>
      <c r="F25" s="483">
        <v>518000000</v>
      </c>
      <c r="G25" s="927"/>
      <c r="H25" s="930">
        <v>518000000</v>
      </c>
      <c r="I25" s="927"/>
      <c r="J25" s="483">
        <v>441498953.86000001</v>
      </c>
      <c r="K25" s="552">
        <v>85.231458274131285</v>
      </c>
    </row>
    <row r="26" spans="1:11" ht="12" customHeight="1">
      <c r="A26" s="1187" t="s">
        <v>667</v>
      </c>
      <c r="B26" s="1187"/>
      <c r="C26" s="1187"/>
      <c r="D26" s="1188"/>
      <c r="E26" s="927"/>
      <c r="F26" s="483">
        <v>757000000</v>
      </c>
      <c r="G26" s="927"/>
      <c r="H26" s="930">
        <v>757000000</v>
      </c>
      <c r="I26" s="927"/>
      <c r="J26" s="483">
        <v>415664947.97000003</v>
      </c>
      <c r="K26" s="552">
        <v>54.909504355350066</v>
      </c>
    </row>
    <row r="27" spans="1:11" s="267" customFormat="1" ht="11.25" customHeight="1">
      <c r="A27" s="1187" t="s">
        <v>668</v>
      </c>
      <c r="B27" s="1187"/>
      <c r="C27" s="1187"/>
      <c r="D27" s="1188"/>
      <c r="E27" s="927"/>
      <c r="F27" s="483">
        <v>11600000</v>
      </c>
      <c r="G27" s="927"/>
      <c r="H27" s="930">
        <v>11600000</v>
      </c>
      <c r="I27" s="927"/>
      <c r="J27" s="483">
        <v>6521542.4800000004</v>
      </c>
      <c r="K27" s="552">
        <v>56.220193793103455</v>
      </c>
    </row>
    <row r="28" spans="1:11" s="267" customFormat="1" ht="12.95" customHeight="1">
      <c r="A28" s="1187" t="s">
        <v>669</v>
      </c>
      <c r="B28" s="1187"/>
      <c r="C28" s="1187"/>
      <c r="D28" s="1188"/>
      <c r="E28" s="927"/>
      <c r="F28" s="921">
        <v>0</v>
      </c>
      <c r="G28" s="927"/>
      <c r="H28" s="930">
        <v>0</v>
      </c>
      <c r="I28" s="927"/>
      <c r="J28" s="483">
        <v>0</v>
      </c>
      <c r="K28" s="552">
        <v>0</v>
      </c>
    </row>
    <row r="29" spans="1:11" s="267" customFormat="1" ht="12.95" customHeight="1">
      <c r="A29" s="1187" t="s">
        <v>670</v>
      </c>
      <c r="B29" s="1187"/>
      <c r="C29" s="1187"/>
      <c r="D29" s="1188"/>
      <c r="E29" s="927"/>
      <c r="F29" s="921">
        <v>0</v>
      </c>
      <c r="G29" s="927"/>
      <c r="H29" s="930">
        <v>0</v>
      </c>
      <c r="I29" s="927"/>
      <c r="J29" s="483">
        <v>0</v>
      </c>
      <c r="K29" s="552">
        <v>0</v>
      </c>
    </row>
    <row r="30" spans="1:11" s="267" customFormat="1" ht="15" customHeight="1">
      <c r="A30" s="1187" t="s">
        <v>671</v>
      </c>
      <c r="B30" s="1187"/>
      <c r="C30" s="1187"/>
      <c r="D30" s="1188"/>
      <c r="E30" s="927"/>
      <c r="F30" s="921">
        <v>0</v>
      </c>
      <c r="G30" s="927"/>
      <c r="H30" s="930">
        <v>0</v>
      </c>
      <c r="I30" s="927"/>
      <c r="J30" s="483">
        <v>0</v>
      </c>
      <c r="K30" s="552">
        <v>0</v>
      </c>
    </row>
    <row r="31" spans="1:11" s="267" customFormat="1" ht="27" customHeight="1">
      <c r="A31" s="1017" t="s">
        <v>672</v>
      </c>
      <c r="B31" s="1017"/>
      <c r="C31" s="1017"/>
      <c r="D31" s="1148"/>
      <c r="E31" s="499"/>
      <c r="F31" s="495">
        <v>4518467000</v>
      </c>
      <c r="G31" s="499"/>
      <c r="H31" s="931">
        <v>4518467000</v>
      </c>
      <c r="I31" s="499"/>
      <c r="J31" s="495">
        <v>3102540183.3400002</v>
      </c>
      <c r="K31" s="554">
        <v>68.663557426445749</v>
      </c>
    </row>
    <row r="32" spans="1:11" ht="15.75" customHeight="1">
      <c r="A32" s="1161"/>
      <c r="B32" s="1161"/>
      <c r="C32" s="1161"/>
      <c r="D32" s="1161"/>
      <c r="E32" s="473"/>
      <c r="F32" s="434"/>
      <c r="G32" s="473"/>
      <c r="I32" s="544"/>
      <c r="J32" s="473"/>
      <c r="K32" s="555"/>
    </row>
    <row r="33" spans="1:11" ht="19.5" customHeight="1">
      <c r="A33" s="1057" t="s">
        <v>673</v>
      </c>
      <c r="B33" s="1058"/>
      <c r="C33" s="1152" t="s">
        <v>81</v>
      </c>
      <c r="D33" s="1152" t="s">
        <v>82</v>
      </c>
      <c r="E33" s="1154" t="s">
        <v>83</v>
      </c>
      <c r="F33" s="1155"/>
      <c r="G33" s="1154" t="s">
        <v>85</v>
      </c>
      <c r="H33" s="1155"/>
      <c r="I33" s="1154" t="s">
        <v>87</v>
      </c>
      <c r="J33" s="1156"/>
      <c r="K33" s="1150" t="s">
        <v>563</v>
      </c>
    </row>
    <row r="34" spans="1:11" ht="15.75" customHeight="1">
      <c r="A34" s="1146"/>
      <c r="B34" s="1134"/>
      <c r="C34" s="1153"/>
      <c r="D34" s="1153"/>
      <c r="E34" s="556" t="s">
        <v>552</v>
      </c>
      <c r="F34" s="557" t="s">
        <v>11</v>
      </c>
      <c r="G34" s="556" t="str">
        <f>E34</f>
        <v>Até o Bimestre</v>
      </c>
      <c r="H34" s="557" t="s">
        <v>11</v>
      </c>
      <c r="I34" s="556" t="str">
        <f>G34</f>
        <v>Até o Bimestre</v>
      </c>
      <c r="J34" s="557" t="s">
        <v>11</v>
      </c>
      <c r="K34" s="1151"/>
    </row>
    <row r="35" spans="1:11" ht="15.75" customHeight="1">
      <c r="A35" s="1105"/>
      <c r="B35" s="1104"/>
      <c r="C35" s="558"/>
      <c r="D35" s="558" t="s">
        <v>674</v>
      </c>
      <c r="E35" s="559" t="s">
        <v>564</v>
      </c>
      <c r="F35" s="560" t="s">
        <v>675</v>
      </c>
      <c r="G35" s="559" t="s">
        <v>565</v>
      </c>
      <c r="H35" s="560" t="s">
        <v>676</v>
      </c>
      <c r="I35" s="559" t="s">
        <v>631</v>
      </c>
      <c r="J35" s="560" t="s">
        <v>677</v>
      </c>
      <c r="K35" s="433" t="s">
        <v>566</v>
      </c>
    </row>
    <row r="36" spans="1:11" ht="15.75" customHeight="1">
      <c r="A36" s="561" t="s">
        <v>678</v>
      </c>
      <c r="B36" s="561"/>
      <c r="C36" s="562">
        <v>713496000</v>
      </c>
      <c r="D36" s="562">
        <v>726468232.36000001</v>
      </c>
      <c r="E36" s="562">
        <v>351304213.62000012</v>
      </c>
      <c r="F36" s="563">
        <v>48.357821852547566</v>
      </c>
      <c r="G36" s="562">
        <v>347182725.20000023</v>
      </c>
      <c r="H36" s="563">
        <v>47.790489622945337</v>
      </c>
      <c r="I36" s="562">
        <v>345034849.80000001</v>
      </c>
      <c r="J36" s="563">
        <v>47.494829702204875</v>
      </c>
      <c r="K36" s="564">
        <v>0</v>
      </c>
    </row>
    <row r="37" spans="1:11" ht="15.75" customHeight="1">
      <c r="A37" s="565" t="s">
        <v>679</v>
      </c>
      <c r="B37" s="565"/>
      <c r="C37" s="566">
        <v>708366000</v>
      </c>
      <c r="D37" s="566">
        <v>721216000</v>
      </c>
      <c r="E37" s="566">
        <v>347225638.82000011</v>
      </c>
      <c r="F37" s="567">
        <v>48.144472504769737</v>
      </c>
      <c r="G37" s="566">
        <v>343233718.45000023</v>
      </c>
      <c r="H37" s="567">
        <v>47.590973917661316</v>
      </c>
      <c r="I37" s="566">
        <v>341120219.80000001</v>
      </c>
      <c r="J37" s="567">
        <v>47.297927361567133</v>
      </c>
      <c r="K37" s="564">
        <v>0</v>
      </c>
    </row>
    <row r="38" spans="1:11" ht="15.75" customHeight="1">
      <c r="A38" s="565" t="s">
        <v>680</v>
      </c>
      <c r="B38" s="565"/>
      <c r="C38" s="566">
        <v>5130000</v>
      </c>
      <c r="D38" s="566">
        <v>5252232.3600000003</v>
      </c>
      <c r="E38" s="566">
        <v>4078574.8</v>
      </c>
      <c r="F38" s="567">
        <v>77.65411962847736</v>
      </c>
      <c r="G38" s="566">
        <v>3949006.75</v>
      </c>
      <c r="H38" s="567">
        <v>75.18720573131688</v>
      </c>
      <c r="I38" s="566">
        <v>3914630</v>
      </c>
      <c r="J38" s="567">
        <v>74.532688801300466</v>
      </c>
      <c r="K38" s="564">
        <v>0</v>
      </c>
    </row>
    <row r="39" spans="1:11" ht="15.75" customHeight="1">
      <c r="A39" s="561" t="s">
        <v>681</v>
      </c>
      <c r="B39" s="561"/>
      <c r="C39" s="566">
        <v>314958000</v>
      </c>
      <c r="D39" s="566">
        <v>308908745.19999999</v>
      </c>
      <c r="E39" s="566">
        <v>252401033.70999998</v>
      </c>
      <c r="F39" s="567">
        <v>81.70731247721244</v>
      </c>
      <c r="G39" s="566">
        <v>244294676.56000012</v>
      </c>
      <c r="H39" s="567">
        <v>79.083120939756455</v>
      </c>
      <c r="I39" s="566">
        <v>244159848.56000006</v>
      </c>
      <c r="J39" s="567">
        <v>79.039474392970362</v>
      </c>
      <c r="K39" s="564">
        <v>0</v>
      </c>
    </row>
    <row r="40" spans="1:11" ht="15.75" customHeight="1">
      <c r="A40" s="565" t="s">
        <v>679</v>
      </c>
      <c r="B40" s="565"/>
      <c r="C40" s="566">
        <v>301217000</v>
      </c>
      <c r="D40" s="566">
        <v>295167745.19999999</v>
      </c>
      <c r="E40" s="566">
        <v>241801505.19999999</v>
      </c>
      <c r="F40" s="567">
        <v>81.920029926088276</v>
      </c>
      <c r="G40" s="566">
        <v>237301799.13000011</v>
      </c>
      <c r="H40" s="567">
        <v>80.395572683325881</v>
      </c>
      <c r="I40" s="566">
        <v>237196674.94000006</v>
      </c>
      <c r="J40" s="567">
        <v>80.35995761639883</v>
      </c>
      <c r="K40" s="564">
        <v>0</v>
      </c>
    </row>
    <row r="41" spans="1:11" ht="15.75" customHeight="1">
      <c r="A41" s="565" t="s">
        <v>680</v>
      </c>
      <c r="B41" s="565"/>
      <c r="C41" s="566">
        <v>13741000</v>
      </c>
      <c r="D41" s="566">
        <v>13741000</v>
      </c>
      <c r="E41" s="566">
        <v>10599528.51</v>
      </c>
      <c r="F41" s="567">
        <v>77.137970380612757</v>
      </c>
      <c r="G41" s="566">
        <v>6992877.4300000006</v>
      </c>
      <c r="H41" s="567">
        <v>50.890600611309225</v>
      </c>
      <c r="I41" s="566">
        <v>6963173.620000001</v>
      </c>
      <c r="J41" s="567">
        <v>50.674431409649955</v>
      </c>
      <c r="K41" s="564">
        <v>0</v>
      </c>
    </row>
    <row r="42" spans="1:11" ht="15.75" customHeight="1">
      <c r="A42" s="561" t="s">
        <v>682</v>
      </c>
      <c r="B42" s="561"/>
      <c r="C42" s="566">
        <v>0</v>
      </c>
      <c r="D42" s="566">
        <v>0</v>
      </c>
      <c r="E42" s="566">
        <v>0</v>
      </c>
      <c r="F42" s="567">
        <v>0</v>
      </c>
      <c r="G42" s="566">
        <v>0</v>
      </c>
      <c r="H42" s="567">
        <v>0</v>
      </c>
      <c r="I42" s="566">
        <v>0</v>
      </c>
      <c r="J42" s="567">
        <v>0</v>
      </c>
      <c r="K42" s="564">
        <v>0</v>
      </c>
    </row>
    <row r="43" spans="1:11" ht="15.75" customHeight="1">
      <c r="A43" s="565" t="s">
        <v>679</v>
      </c>
      <c r="B43" s="565"/>
      <c r="C43" s="566">
        <v>0</v>
      </c>
      <c r="D43" s="566">
        <v>0</v>
      </c>
      <c r="E43" s="566">
        <v>0</v>
      </c>
      <c r="F43" s="567">
        <v>0</v>
      </c>
      <c r="G43" s="566">
        <v>0</v>
      </c>
      <c r="H43" s="567">
        <v>0</v>
      </c>
      <c r="I43" s="566">
        <v>0</v>
      </c>
      <c r="J43" s="567">
        <v>0</v>
      </c>
      <c r="K43" s="564">
        <v>0</v>
      </c>
    </row>
    <row r="44" spans="1:11" ht="15.75" customHeight="1">
      <c r="A44" s="565" t="s">
        <v>680</v>
      </c>
      <c r="B44" s="565"/>
      <c r="C44" s="566">
        <v>0</v>
      </c>
      <c r="D44" s="566">
        <v>0</v>
      </c>
      <c r="E44" s="566">
        <v>0</v>
      </c>
      <c r="F44" s="567">
        <v>0</v>
      </c>
      <c r="G44" s="566">
        <v>0</v>
      </c>
      <c r="H44" s="567">
        <v>0</v>
      </c>
      <c r="I44" s="566">
        <v>0</v>
      </c>
      <c r="J44" s="567">
        <v>0</v>
      </c>
      <c r="K44" s="564">
        <v>0</v>
      </c>
    </row>
    <row r="45" spans="1:11" ht="15.75" customHeight="1">
      <c r="A45" s="561" t="s">
        <v>683</v>
      </c>
      <c r="B45" s="561"/>
      <c r="C45" s="566">
        <v>8308000</v>
      </c>
      <c r="D45" s="566">
        <v>8308000</v>
      </c>
      <c r="E45" s="566">
        <v>3956384.6799999997</v>
      </c>
      <c r="F45" s="567">
        <v>47.621385170919595</v>
      </c>
      <c r="G45" s="566">
        <v>3956384.6799999997</v>
      </c>
      <c r="H45" s="567">
        <v>47.621385170919595</v>
      </c>
      <c r="I45" s="566">
        <v>3943171.4299999997</v>
      </c>
      <c r="J45" s="567">
        <v>47.462342681752524</v>
      </c>
      <c r="K45" s="564">
        <v>0</v>
      </c>
    </row>
    <row r="46" spans="1:11" ht="15.75" customHeight="1">
      <c r="A46" s="565" t="s">
        <v>679</v>
      </c>
      <c r="B46" s="565"/>
      <c r="C46" s="566">
        <v>8308000</v>
      </c>
      <c r="D46" s="566">
        <v>8308000</v>
      </c>
      <c r="E46" s="566">
        <v>3956384.6799999997</v>
      </c>
      <c r="F46" s="567">
        <v>47.621385170919595</v>
      </c>
      <c r="G46" s="566">
        <v>3956384.6799999997</v>
      </c>
      <c r="H46" s="567">
        <v>47.621385170919595</v>
      </c>
      <c r="I46" s="566">
        <v>3943171.4299999997</v>
      </c>
      <c r="J46" s="567">
        <v>47.462342681752524</v>
      </c>
      <c r="K46" s="564">
        <v>0</v>
      </c>
    </row>
    <row r="47" spans="1:11" ht="15.75" customHeight="1">
      <c r="A47" s="565" t="s">
        <v>680</v>
      </c>
      <c r="B47" s="565"/>
      <c r="C47" s="566">
        <v>0</v>
      </c>
      <c r="D47" s="566">
        <v>0</v>
      </c>
      <c r="E47" s="566">
        <v>0</v>
      </c>
      <c r="F47" s="567">
        <v>0</v>
      </c>
      <c r="G47" s="566">
        <v>0</v>
      </c>
      <c r="H47" s="567">
        <v>0</v>
      </c>
      <c r="I47" s="566">
        <v>0</v>
      </c>
      <c r="J47" s="567">
        <v>0</v>
      </c>
      <c r="K47" s="564">
        <v>0</v>
      </c>
    </row>
    <row r="48" spans="1:11" ht="15.75" customHeight="1">
      <c r="A48" s="561" t="s">
        <v>684</v>
      </c>
      <c r="B48" s="561"/>
      <c r="C48" s="566">
        <v>10655000</v>
      </c>
      <c r="D48" s="566">
        <v>10655000</v>
      </c>
      <c r="E48" s="566">
        <v>5044762.7</v>
      </c>
      <c r="F48" s="567">
        <v>47.346435476302204</v>
      </c>
      <c r="G48" s="566">
        <v>5044762.7</v>
      </c>
      <c r="H48" s="567">
        <v>47.346435476302204</v>
      </c>
      <c r="I48" s="566">
        <v>5044762.7</v>
      </c>
      <c r="J48" s="567">
        <v>47.346435476302204</v>
      </c>
      <c r="K48" s="564">
        <v>0</v>
      </c>
    </row>
    <row r="49" spans="1:11" ht="15.75" customHeight="1">
      <c r="A49" s="565" t="s">
        <v>679</v>
      </c>
      <c r="B49" s="565"/>
      <c r="C49" s="566">
        <v>10615000</v>
      </c>
      <c r="D49" s="566">
        <v>10615000</v>
      </c>
      <c r="E49" s="566">
        <v>5044762.7</v>
      </c>
      <c r="F49" s="567">
        <v>47.52484879886952</v>
      </c>
      <c r="G49" s="566">
        <v>5044762.7</v>
      </c>
      <c r="H49" s="567">
        <v>47.52484879886952</v>
      </c>
      <c r="I49" s="566">
        <v>5044762.7</v>
      </c>
      <c r="J49" s="567">
        <v>47.52484879886952</v>
      </c>
      <c r="K49" s="564">
        <v>0</v>
      </c>
    </row>
    <row r="50" spans="1:11" ht="15.75" customHeight="1">
      <c r="A50" s="565" t="s">
        <v>680</v>
      </c>
      <c r="B50" s="565"/>
      <c r="C50" s="566">
        <v>40000</v>
      </c>
      <c r="D50" s="566">
        <v>40000</v>
      </c>
      <c r="E50" s="566">
        <v>0</v>
      </c>
      <c r="F50" s="567">
        <v>0</v>
      </c>
      <c r="G50" s="566">
        <v>0</v>
      </c>
      <c r="H50" s="567">
        <v>0</v>
      </c>
      <c r="I50" s="566">
        <v>0</v>
      </c>
      <c r="J50" s="567">
        <v>0</v>
      </c>
      <c r="K50" s="564">
        <v>0</v>
      </c>
    </row>
    <row r="51" spans="1:11" ht="15.75" customHeight="1">
      <c r="A51" s="561" t="s">
        <v>685</v>
      </c>
      <c r="B51" s="561"/>
      <c r="C51" s="566">
        <v>0</v>
      </c>
      <c r="D51" s="566">
        <v>0</v>
      </c>
      <c r="E51" s="566">
        <v>0</v>
      </c>
      <c r="F51" s="567">
        <v>0</v>
      </c>
      <c r="G51" s="566">
        <v>0</v>
      </c>
      <c r="H51" s="567">
        <v>0</v>
      </c>
      <c r="I51" s="566">
        <v>0</v>
      </c>
      <c r="J51" s="567">
        <v>0</v>
      </c>
      <c r="K51" s="564">
        <v>0</v>
      </c>
    </row>
    <row r="52" spans="1:11" ht="15.75" customHeight="1">
      <c r="A52" s="565" t="s">
        <v>679</v>
      </c>
      <c r="B52" s="565"/>
      <c r="C52" s="566">
        <v>0</v>
      </c>
      <c r="D52" s="566">
        <v>0</v>
      </c>
      <c r="E52" s="566">
        <v>0</v>
      </c>
      <c r="F52" s="567">
        <v>0</v>
      </c>
      <c r="G52" s="566">
        <v>0</v>
      </c>
      <c r="H52" s="567">
        <v>0</v>
      </c>
      <c r="I52" s="566">
        <v>0</v>
      </c>
      <c r="J52" s="567">
        <v>0</v>
      </c>
      <c r="K52" s="564">
        <v>0</v>
      </c>
    </row>
    <row r="53" spans="1:11" ht="15.75" customHeight="1">
      <c r="A53" s="565" t="s">
        <v>680</v>
      </c>
      <c r="B53" s="565"/>
      <c r="C53" s="566">
        <v>0</v>
      </c>
      <c r="D53" s="566">
        <v>0</v>
      </c>
      <c r="E53" s="566">
        <v>0</v>
      </c>
      <c r="F53" s="567">
        <v>0</v>
      </c>
      <c r="G53" s="566">
        <v>0</v>
      </c>
      <c r="H53" s="567">
        <v>0</v>
      </c>
      <c r="I53" s="566">
        <v>0</v>
      </c>
      <c r="J53" s="567">
        <v>0</v>
      </c>
      <c r="K53" s="564">
        <v>0</v>
      </c>
    </row>
    <row r="54" spans="1:11" ht="15.75" customHeight="1">
      <c r="A54" s="561" t="s">
        <v>686</v>
      </c>
      <c r="B54" s="561"/>
      <c r="C54" s="566">
        <v>0</v>
      </c>
      <c r="D54" s="566">
        <v>0</v>
      </c>
      <c r="E54" s="566">
        <v>0</v>
      </c>
      <c r="F54" s="567">
        <v>0</v>
      </c>
      <c r="G54" s="566">
        <v>0</v>
      </c>
      <c r="H54" s="567">
        <v>0</v>
      </c>
      <c r="I54" s="566">
        <v>0</v>
      </c>
      <c r="J54" s="567">
        <v>0</v>
      </c>
      <c r="K54" s="564">
        <v>0</v>
      </c>
    </row>
    <row r="55" spans="1:11" ht="15.75" customHeight="1">
      <c r="A55" s="565" t="s">
        <v>679</v>
      </c>
      <c r="B55" s="565"/>
      <c r="C55" s="566">
        <v>0</v>
      </c>
      <c r="D55" s="566">
        <v>0</v>
      </c>
      <c r="E55" s="566">
        <v>0</v>
      </c>
      <c r="F55" s="567">
        <v>0</v>
      </c>
      <c r="G55" s="566">
        <v>0</v>
      </c>
      <c r="H55" s="567">
        <v>0</v>
      </c>
      <c r="I55" s="566">
        <v>0</v>
      </c>
      <c r="J55" s="567">
        <v>0</v>
      </c>
      <c r="K55" s="564">
        <v>0</v>
      </c>
    </row>
    <row r="56" spans="1:11" ht="15.75" customHeight="1">
      <c r="A56" s="565" t="s">
        <v>680</v>
      </c>
      <c r="B56" s="565"/>
      <c r="C56" s="566">
        <v>0</v>
      </c>
      <c r="D56" s="566">
        <v>0</v>
      </c>
      <c r="E56" s="566">
        <v>0</v>
      </c>
      <c r="F56" s="567">
        <v>0</v>
      </c>
      <c r="G56" s="566">
        <v>0</v>
      </c>
      <c r="H56" s="567">
        <v>0</v>
      </c>
      <c r="I56" s="566">
        <v>0</v>
      </c>
      <c r="J56" s="567">
        <v>0</v>
      </c>
      <c r="K56" s="564">
        <v>0</v>
      </c>
    </row>
    <row r="57" spans="1:11" ht="15.75" customHeight="1">
      <c r="A57" s="568" t="s">
        <v>687</v>
      </c>
      <c r="B57" s="568"/>
      <c r="C57" s="569">
        <v>1047417000</v>
      </c>
      <c r="D57" s="569">
        <v>1054339977.5599999</v>
      </c>
      <c r="E57" s="569">
        <v>612706394.71000004</v>
      </c>
      <c r="F57" s="569">
        <v>58.112791675409312</v>
      </c>
      <c r="G57" s="569">
        <v>600478549.14000034</v>
      </c>
      <c r="H57" s="569">
        <v>56.953028616979338</v>
      </c>
      <c r="I57" s="569">
        <v>598182632.49000001</v>
      </c>
      <c r="J57" s="569">
        <v>56.735269952898939</v>
      </c>
      <c r="K57" s="570">
        <v>0</v>
      </c>
    </row>
    <row r="58" spans="1:11" ht="15.75" customHeight="1">
      <c r="A58" s="571"/>
      <c r="B58" s="571"/>
      <c r="C58" s="571"/>
      <c r="D58" s="571"/>
      <c r="E58" s="473"/>
      <c r="F58" s="434"/>
      <c r="G58" s="473"/>
      <c r="I58" s="544"/>
      <c r="J58" s="473"/>
      <c r="K58" s="555"/>
    </row>
    <row r="59" spans="1:11" ht="15.75" customHeight="1">
      <c r="A59" s="1057" t="s">
        <v>688</v>
      </c>
      <c r="B59" s="1057"/>
      <c r="C59" s="1057"/>
      <c r="D59" s="1057"/>
      <c r="E59" s="1058"/>
      <c r="F59" s="1106" t="s">
        <v>83</v>
      </c>
      <c r="G59" s="1107"/>
      <c r="H59" s="1106" t="s">
        <v>85</v>
      </c>
      <c r="I59" s="1107"/>
      <c r="J59" s="1106" t="s">
        <v>87</v>
      </c>
      <c r="K59" s="1183"/>
    </row>
    <row r="60" spans="1:11" ht="15.75" customHeight="1">
      <c r="A60" s="1105"/>
      <c r="B60" s="1105"/>
      <c r="C60" s="1105"/>
      <c r="D60" s="1105"/>
      <c r="E60" s="1104"/>
      <c r="F60" s="1184" t="s">
        <v>564</v>
      </c>
      <c r="G60" s="1185"/>
      <c r="H60" s="1184" t="s">
        <v>565</v>
      </c>
      <c r="I60" s="1185"/>
      <c r="J60" s="1184" t="s">
        <v>631</v>
      </c>
      <c r="K60" s="1186"/>
    </row>
    <row r="61" spans="1:11" ht="15.75" customHeight="1">
      <c r="A61" s="1180" t="s">
        <v>689</v>
      </c>
      <c r="B61" s="1180"/>
      <c r="C61" s="1180"/>
      <c r="D61" s="1180"/>
      <c r="E61" s="1180"/>
      <c r="F61" s="898"/>
      <c r="G61" s="899">
        <v>612706394.71000004</v>
      </c>
      <c r="H61" s="898"/>
      <c r="I61" s="900">
        <v>600478549.14000034</v>
      </c>
      <c r="J61" s="901"/>
      <c r="K61" s="901">
        <v>598182632.49000001</v>
      </c>
    </row>
    <row r="62" spans="1:11" ht="15.75" customHeight="1">
      <c r="A62" s="1181" t="s">
        <v>690</v>
      </c>
      <c r="B62" s="1181"/>
      <c r="C62" s="1181"/>
      <c r="D62" s="1181"/>
      <c r="E62" s="1181"/>
      <c r="F62" s="902"/>
      <c r="G62" s="910">
        <v>0</v>
      </c>
      <c r="H62" s="911"/>
      <c r="I62" s="912">
        <v>0</v>
      </c>
      <c r="J62" s="913"/>
      <c r="K62" s="913">
        <v>0</v>
      </c>
    </row>
    <row r="63" spans="1:11" ht="21" customHeight="1">
      <c r="A63" s="1181" t="s">
        <v>691</v>
      </c>
      <c r="B63" s="1181"/>
      <c r="C63" s="1181"/>
      <c r="D63" s="1181"/>
      <c r="E63" s="1181"/>
      <c r="F63" s="902"/>
      <c r="G63" s="910">
        <v>0</v>
      </c>
      <c r="H63" s="911"/>
      <c r="I63" s="912">
        <v>0</v>
      </c>
      <c r="J63" s="913"/>
      <c r="K63" s="913">
        <v>0</v>
      </c>
    </row>
    <row r="64" spans="1:11" ht="15.75" customHeight="1">
      <c r="A64" s="1181" t="s">
        <v>692</v>
      </c>
      <c r="B64" s="1181"/>
      <c r="C64" s="1181"/>
      <c r="D64" s="1181"/>
      <c r="E64" s="1181"/>
      <c r="F64" s="902"/>
      <c r="G64" s="916">
        <v>-5397461.6400000015</v>
      </c>
      <c r="H64" s="917"/>
      <c r="I64" s="918">
        <v>-5397461.6400000015</v>
      </c>
      <c r="J64" s="919"/>
      <c r="K64" s="919">
        <v>-5397461.6400000015</v>
      </c>
    </row>
    <row r="65" spans="1:11" ht="15.75" customHeight="1">
      <c r="A65" s="1182" t="s">
        <v>693</v>
      </c>
      <c r="B65" s="1182"/>
      <c r="C65" s="1182"/>
      <c r="D65" s="1182"/>
      <c r="E65" s="1182"/>
      <c r="F65" s="573"/>
      <c r="G65" s="574">
        <v>607308933.07000005</v>
      </c>
      <c r="H65" s="573"/>
      <c r="I65" s="575">
        <v>595081087.50000036</v>
      </c>
      <c r="J65" s="576"/>
      <c r="K65" s="576">
        <v>592785170.85000002</v>
      </c>
    </row>
    <row r="66" spans="1:11" ht="15.75" customHeight="1">
      <c r="A66" s="1179" t="s">
        <v>694</v>
      </c>
      <c r="B66" s="1179"/>
      <c r="C66" s="1179"/>
      <c r="D66" s="1179"/>
      <c r="E66" s="1179"/>
      <c r="F66" s="577"/>
      <c r="G66" s="578"/>
      <c r="H66" s="922"/>
      <c r="I66" s="922">
        <v>465381027.50099999</v>
      </c>
      <c r="J66" s="578"/>
      <c r="K66" s="578"/>
    </row>
    <row r="67" spans="1:11" ht="15.75" customHeight="1">
      <c r="A67" s="1179" t="s">
        <v>695</v>
      </c>
      <c r="B67" s="1179"/>
      <c r="C67" s="1179"/>
      <c r="D67" s="1179"/>
      <c r="E67" s="1179"/>
      <c r="F67" s="577"/>
      <c r="G67" s="578"/>
      <c r="H67" s="922"/>
      <c r="I67" s="922">
        <v>465381027.50099999</v>
      </c>
      <c r="J67" s="578"/>
      <c r="K67" s="578"/>
    </row>
    <row r="68" spans="1:11" ht="15.75" customHeight="1">
      <c r="A68" s="1179" t="s">
        <v>696</v>
      </c>
      <c r="B68" s="1179"/>
      <c r="C68" s="1179"/>
      <c r="D68" s="1179"/>
      <c r="E68" s="1179"/>
      <c r="F68" s="579"/>
      <c r="G68" s="580">
        <v>141927905.56900007</v>
      </c>
      <c r="H68" s="579"/>
      <c r="I68" s="580">
        <v>129700059.99900037</v>
      </c>
      <c r="J68" s="581"/>
      <c r="K68" s="582">
        <v>127404143.34900004</v>
      </c>
    </row>
    <row r="69" spans="1:11" ht="15.75" customHeight="1">
      <c r="A69" s="948" t="s">
        <v>697</v>
      </c>
      <c r="B69" s="948"/>
      <c r="C69" s="948"/>
      <c r="D69" s="948"/>
      <c r="E69" s="948"/>
      <c r="F69" s="469"/>
      <c r="G69" s="472">
        <v>0</v>
      </c>
      <c r="H69" s="583"/>
      <c r="I69" s="584"/>
      <c r="J69" s="585"/>
      <c r="K69" s="586"/>
    </row>
    <row r="70" spans="1:11" ht="27" customHeight="1">
      <c r="A70" s="1017" t="s">
        <v>698</v>
      </c>
      <c r="B70" s="1017"/>
      <c r="C70" s="1017"/>
      <c r="D70" s="1017"/>
      <c r="E70" s="1017"/>
      <c r="F70" s="587"/>
      <c r="G70" s="588">
        <v>0</v>
      </c>
      <c r="H70" s="587"/>
      <c r="I70" s="588">
        <v>19.180447386159987</v>
      </c>
      <c r="J70" s="589"/>
      <c r="K70" s="590"/>
    </row>
    <row r="71" spans="1:11" ht="15.75" customHeight="1">
      <c r="A71" s="571"/>
      <c r="B71" s="571"/>
      <c r="C71" s="571"/>
      <c r="D71" s="571"/>
      <c r="E71" s="473"/>
      <c r="F71" s="434"/>
      <c r="G71" s="473"/>
      <c r="I71" s="544"/>
      <c r="J71" s="473"/>
      <c r="K71" s="555"/>
    </row>
    <row r="72" spans="1:11" ht="15.75" customHeight="1">
      <c r="A72" s="1057" t="s">
        <v>699</v>
      </c>
      <c r="B72" s="1057"/>
      <c r="C72" s="1057"/>
      <c r="D72" s="1057"/>
      <c r="E72" s="1057"/>
      <c r="F72" s="1058"/>
      <c r="G72" s="1063" t="s">
        <v>700</v>
      </c>
      <c r="H72" s="1063"/>
      <c r="I72" s="1063"/>
      <c r="J72" s="1063"/>
      <c r="K72" s="1063"/>
    </row>
    <row r="73" spans="1:11" ht="15.75" customHeight="1">
      <c r="A73" s="1146"/>
      <c r="B73" s="1146"/>
      <c r="C73" s="1146"/>
      <c r="D73" s="1146"/>
      <c r="E73" s="1146"/>
      <c r="F73" s="1134"/>
      <c r="G73" s="591" t="s">
        <v>701</v>
      </c>
      <c r="H73" s="1146" t="s">
        <v>702</v>
      </c>
      <c r="I73" s="1146"/>
      <c r="J73" s="1146"/>
      <c r="K73" s="592" t="s">
        <v>703</v>
      </c>
    </row>
    <row r="74" spans="1:11" ht="15.75" customHeight="1">
      <c r="A74" s="1146"/>
      <c r="B74" s="1146"/>
      <c r="C74" s="1146"/>
      <c r="D74" s="1146"/>
      <c r="E74" s="1146"/>
      <c r="F74" s="1134"/>
      <c r="G74" s="593" t="s">
        <v>704</v>
      </c>
      <c r="H74" s="463" t="s">
        <v>705</v>
      </c>
      <c r="I74" s="594" t="s">
        <v>706</v>
      </c>
      <c r="J74" s="595" t="s">
        <v>707</v>
      </c>
      <c r="K74" s="596" t="s">
        <v>708</v>
      </c>
    </row>
    <row r="75" spans="1:11" ht="15.75" customHeight="1">
      <c r="A75" s="1105"/>
      <c r="B75" s="1105"/>
      <c r="C75" s="1105"/>
      <c r="D75" s="1105"/>
      <c r="E75" s="1105"/>
      <c r="F75" s="1104"/>
      <c r="G75" s="597" t="s">
        <v>644</v>
      </c>
      <c r="H75" s="465" t="s">
        <v>567</v>
      </c>
      <c r="I75" s="598" t="s">
        <v>709</v>
      </c>
      <c r="J75" s="599" t="s">
        <v>710</v>
      </c>
      <c r="K75" s="600" t="s">
        <v>711</v>
      </c>
    </row>
    <row r="76" spans="1:11" ht="15.75" customHeight="1">
      <c r="A76" s="1168">
        <v>0</v>
      </c>
      <c r="B76" s="1168" t="s">
        <v>1133</v>
      </c>
      <c r="C76" s="1168">
        <v>0</v>
      </c>
      <c r="D76" s="1168">
        <v>0</v>
      </c>
      <c r="E76" s="1168">
        <v>0</v>
      </c>
      <c r="F76" s="1169">
        <v>0</v>
      </c>
      <c r="G76" s="601"/>
      <c r="H76" s="602"/>
      <c r="I76" s="603"/>
      <c r="J76" s="601"/>
      <c r="K76" s="572">
        <v>0</v>
      </c>
    </row>
    <row r="77" spans="1:11" ht="15.75" customHeight="1">
      <c r="A77" s="948">
        <v>0</v>
      </c>
      <c r="B77" s="948" t="s">
        <v>1134</v>
      </c>
      <c r="C77" s="948">
        <v>0</v>
      </c>
      <c r="D77" s="948">
        <v>0</v>
      </c>
      <c r="E77" s="948">
        <v>0</v>
      </c>
      <c r="F77" s="1170">
        <v>0</v>
      </c>
      <c r="G77" s="604">
        <v>0</v>
      </c>
      <c r="H77" s="605">
        <v>0</v>
      </c>
      <c r="I77" s="606">
        <v>0</v>
      </c>
      <c r="J77" s="604">
        <v>0</v>
      </c>
      <c r="K77" s="572">
        <v>0</v>
      </c>
    </row>
    <row r="78" spans="1:11" ht="15.75" customHeight="1">
      <c r="A78" s="1171">
        <v>0</v>
      </c>
      <c r="B78" s="1171" t="s">
        <v>1135</v>
      </c>
      <c r="C78" s="1171">
        <v>0</v>
      </c>
      <c r="D78" s="1171">
        <v>0</v>
      </c>
      <c r="E78" s="1171">
        <v>0</v>
      </c>
      <c r="F78" s="1172">
        <v>0</v>
      </c>
      <c r="G78" s="607">
        <v>0</v>
      </c>
      <c r="H78" s="608">
        <v>0</v>
      </c>
      <c r="I78" s="609">
        <v>0</v>
      </c>
      <c r="J78" s="607">
        <v>0</v>
      </c>
      <c r="K78" s="572">
        <v>0</v>
      </c>
    </row>
    <row r="79" spans="1:11" ht="15.75" customHeight="1">
      <c r="A79" s="1017" t="s">
        <v>712</v>
      </c>
      <c r="B79" s="1017"/>
      <c r="C79" s="1017"/>
      <c r="D79" s="1017"/>
      <c r="E79" s="1017"/>
      <c r="F79" s="1148"/>
      <c r="G79" s="610">
        <v>0</v>
      </c>
      <c r="H79" s="610">
        <v>0</v>
      </c>
      <c r="I79" s="610">
        <v>0</v>
      </c>
      <c r="J79" s="610">
        <v>0</v>
      </c>
      <c r="K79" s="570">
        <v>0</v>
      </c>
    </row>
    <row r="80" spans="1:11" ht="15.75" hidden="1" customHeight="1">
      <c r="A80" s="571"/>
      <c r="B80" s="571"/>
      <c r="C80" s="571"/>
      <c r="D80" s="571"/>
      <c r="E80" s="473"/>
      <c r="F80" s="434"/>
      <c r="G80" s="473"/>
      <c r="I80" s="544"/>
      <c r="J80" s="473"/>
      <c r="K80" s="555"/>
    </row>
    <row r="81" spans="1:11" ht="15.75" hidden="1" customHeight="1">
      <c r="A81" s="571"/>
      <c r="B81" s="571"/>
      <c r="C81" s="571"/>
      <c r="D81" s="571"/>
      <c r="E81" s="473"/>
      <c r="F81" s="434"/>
      <c r="G81" s="473"/>
      <c r="I81" s="544"/>
      <c r="J81" s="473"/>
      <c r="K81" s="555"/>
    </row>
    <row r="82" spans="1:11" ht="15.75" customHeight="1">
      <c r="A82" s="571"/>
      <c r="B82" s="571"/>
      <c r="C82" s="571"/>
      <c r="D82" s="571"/>
      <c r="E82" s="473"/>
      <c r="F82" s="434"/>
      <c r="G82" s="473"/>
      <c r="I82" s="544"/>
      <c r="J82" s="473"/>
      <c r="K82" s="555"/>
    </row>
    <row r="83" spans="1:11" ht="15.75" customHeight="1">
      <c r="A83" s="1063" t="s">
        <v>713</v>
      </c>
      <c r="B83" s="1063"/>
      <c r="C83" s="1063"/>
      <c r="D83" s="1063"/>
      <c r="E83" s="1063"/>
      <c r="F83" s="1063"/>
      <c r="G83" s="1063"/>
      <c r="H83" s="1063"/>
      <c r="I83" s="1063"/>
      <c r="J83" s="1063"/>
      <c r="K83" s="1063"/>
    </row>
    <row r="84" spans="1:11" ht="62.25" customHeight="1">
      <c r="A84" s="1057" t="s">
        <v>714</v>
      </c>
      <c r="B84" s="463" t="s">
        <v>715</v>
      </c>
      <c r="C84" s="463" t="s">
        <v>716</v>
      </c>
      <c r="D84" s="463" t="s">
        <v>717</v>
      </c>
      <c r="E84" s="611" t="s">
        <v>718</v>
      </c>
      <c r="F84" s="463" t="s">
        <v>719</v>
      </c>
      <c r="G84" s="611" t="s">
        <v>720</v>
      </c>
      <c r="H84" s="463" t="s">
        <v>721</v>
      </c>
      <c r="I84" s="612" t="s">
        <v>722</v>
      </c>
      <c r="J84" s="611" t="s">
        <v>723</v>
      </c>
      <c r="K84" s="613" t="s">
        <v>724</v>
      </c>
    </row>
    <row r="85" spans="1:11" ht="24.75" customHeight="1">
      <c r="A85" s="1105"/>
      <c r="B85" s="465" t="s">
        <v>725</v>
      </c>
      <c r="C85" s="465" t="s">
        <v>726</v>
      </c>
      <c r="D85" s="465" t="s">
        <v>727</v>
      </c>
      <c r="E85" s="614" t="s">
        <v>728</v>
      </c>
      <c r="F85" s="465" t="s">
        <v>729</v>
      </c>
      <c r="G85" s="614" t="s">
        <v>730</v>
      </c>
      <c r="H85" s="465" t="s">
        <v>731</v>
      </c>
      <c r="I85" s="615" t="s">
        <v>732</v>
      </c>
      <c r="J85" s="614" t="s">
        <v>733</v>
      </c>
      <c r="K85" s="616" t="s">
        <v>734</v>
      </c>
    </row>
    <row r="86" spans="1:11" ht="15.75" customHeight="1">
      <c r="A86" s="617" t="s">
        <v>1136</v>
      </c>
      <c r="B86" s="618">
        <v>465381027.50099999</v>
      </c>
      <c r="C86" s="619">
        <v>607308933.07000005</v>
      </c>
      <c r="D86" s="618">
        <v>141927905.56900007</v>
      </c>
      <c r="E86" s="479">
        <v>12227845.569999695</v>
      </c>
      <c r="F86" s="620">
        <v>0</v>
      </c>
      <c r="G86" s="479">
        <v>129700059.99900037</v>
      </c>
      <c r="H86" s="621">
        <v>0</v>
      </c>
      <c r="I86" s="622">
        <v>12227845.569999695</v>
      </c>
      <c r="J86" s="601">
        <v>0</v>
      </c>
      <c r="K86" s="623">
        <v>141927905.56900007</v>
      </c>
    </row>
    <row r="87" spans="1:11" ht="15.75" customHeight="1">
      <c r="A87" s="571" t="s">
        <v>1137</v>
      </c>
      <c r="B87" s="624">
        <v>681653754.16999996</v>
      </c>
      <c r="C87" s="624">
        <v>914026528.03999996</v>
      </c>
      <c r="D87" s="624">
        <v>232372773.87</v>
      </c>
      <c r="E87" s="604">
        <v>24471396.229999997</v>
      </c>
      <c r="F87" s="605">
        <v>0</v>
      </c>
      <c r="G87" s="604">
        <v>0</v>
      </c>
      <c r="H87" s="605">
        <v>10184155.480000002</v>
      </c>
      <c r="I87" s="606">
        <v>8983741.9299999923</v>
      </c>
      <c r="J87" s="470">
        <v>5303498.8200000012</v>
      </c>
      <c r="K87" s="572">
        <v>227069275.05000001</v>
      </c>
    </row>
    <row r="88" spans="1:11" ht="15.75" customHeight="1">
      <c r="A88" s="571" t="s">
        <v>1138</v>
      </c>
      <c r="B88" s="624">
        <v>682169754.66299999</v>
      </c>
      <c r="C88" s="624">
        <v>993440951.00999999</v>
      </c>
      <c r="D88" s="624">
        <v>311271196.347</v>
      </c>
      <c r="E88" s="604">
        <v>201695.60000000003</v>
      </c>
      <c r="F88" s="605">
        <v>0</v>
      </c>
      <c r="G88" s="604">
        <v>0</v>
      </c>
      <c r="H88" s="605">
        <v>36807.340000000004</v>
      </c>
      <c r="I88" s="606">
        <v>77218.640000000043</v>
      </c>
      <c r="J88" s="470">
        <v>87669.62</v>
      </c>
      <c r="K88" s="572">
        <v>311183526.727</v>
      </c>
    </row>
    <row r="89" spans="1:11" ht="15.75" customHeight="1">
      <c r="A89" s="571" t="s">
        <v>1139</v>
      </c>
      <c r="B89" s="624">
        <v>635078720.41799998</v>
      </c>
      <c r="C89" s="624">
        <v>926580189.41999996</v>
      </c>
      <c r="D89" s="624">
        <v>291501469.00199997</v>
      </c>
      <c r="E89" s="604">
        <v>257173.16</v>
      </c>
      <c r="F89" s="605">
        <v>0</v>
      </c>
      <c r="G89" s="604">
        <v>0</v>
      </c>
      <c r="H89" s="605">
        <v>0</v>
      </c>
      <c r="I89" s="606">
        <v>250879.96</v>
      </c>
      <c r="J89" s="470">
        <v>6293.2000000000007</v>
      </c>
      <c r="K89" s="572">
        <v>291495175.80199999</v>
      </c>
    </row>
    <row r="90" spans="1:11" ht="15.75" customHeight="1">
      <c r="A90" s="625" t="s">
        <v>1140</v>
      </c>
      <c r="B90" s="626">
        <v>608739707.20050001</v>
      </c>
      <c r="C90" s="626">
        <v>893300371.99000001</v>
      </c>
      <c r="D90" s="626">
        <v>284560664.7895</v>
      </c>
      <c r="E90" s="607">
        <v>926527.13</v>
      </c>
      <c r="F90" s="608">
        <v>0</v>
      </c>
      <c r="G90" s="607">
        <v>0</v>
      </c>
      <c r="H90" s="608">
        <v>0</v>
      </c>
      <c r="I90" s="609">
        <v>926527.13</v>
      </c>
      <c r="J90" s="627">
        <v>0</v>
      </c>
      <c r="K90" s="628">
        <v>284560664.7895</v>
      </c>
    </row>
    <row r="91" spans="1:11" ht="15.75" customHeight="1">
      <c r="A91" s="1173" t="s">
        <v>735</v>
      </c>
      <c r="B91" s="1174"/>
      <c r="C91" s="1174"/>
      <c r="D91" s="1174"/>
      <c r="E91" s="1174"/>
      <c r="F91" s="1174"/>
      <c r="G91" s="1174"/>
      <c r="H91" s="1174"/>
      <c r="I91" s="1174"/>
      <c r="J91" s="1175">
        <v>0</v>
      </c>
      <c r="K91" s="1176">
        <v>0</v>
      </c>
    </row>
    <row r="92" spans="1:11" ht="15.75" customHeight="1">
      <c r="A92" s="1173" t="s">
        <v>736</v>
      </c>
      <c r="B92" s="1174"/>
      <c r="C92" s="1174"/>
      <c r="D92" s="1174"/>
      <c r="E92" s="1174"/>
      <c r="F92" s="1174"/>
      <c r="G92" s="1174"/>
      <c r="H92" s="1174"/>
      <c r="I92" s="1174"/>
      <c r="J92" s="1175">
        <v>0</v>
      </c>
      <c r="K92" s="1176">
        <v>0</v>
      </c>
    </row>
    <row r="93" spans="1:11" ht="15.75" customHeight="1">
      <c r="A93" s="1173" t="s">
        <v>737</v>
      </c>
      <c r="B93" s="1174"/>
      <c r="C93" s="1174"/>
      <c r="D93" s="1174"/>
      <c r="E93" s="1174"/>
      <c r="F93" s="1174"/>
      <c r="G93" s="1174"/>
      <c r="H93" s="1174"/>
      <c r="I93" s="1174"/>
      <c r="J93" s="1175">
        <v>0</v>
      </c>
      <c r="K93" s="1176">
        <v>0</v>
      </c>
    </row>
    <row r="94" spans="1:11" ht="15.75" customHeight="1">
      <c r="A94" s="571"/>
      <c r="B94" s="571"/>
      <c r="C94" s="571"/>
      <c r="D94" s="571"/>
      <c r="E94" s="473"/>
      <c r="F94" s="434"/>
      <c r="G94" s="473"/>
      <c r="I94" s="544"/>
      <c r="J94" s="473"/>
      <c r="K94" s="555"/>
    </row>
    <row r="95" spans="1:11" ht="15.75" customHeight="1">
      <c r="A95" s="1057" t="s">
        <v>738</v>
      </c>
      <c r="B95" s="1057"/>
      <c r="C95" s="1057"/>
      <c r="D95" s="1057"/>
      <c r="E95" s="1057"/>
      <c r="F95" s="1058"/>
      <c r="G95" s="1063" t="s">
        <v>739</v>
      </c>
      <c r="H95" s="1063"/>
      <c r="I95" s="1063"/>
      <c r="J95" s="1063"/>
      <c r="K95" s="1063"/>
    </row>
    <row r="96" spans="1:11" ht="15.75" customHeight="1">
      <c r="A96" s="1146"/>
      <c r="B96" s="1146"/>
      <c r="C96" s="1146"/>
      <c r="D96" s="1146"/>
      <c r="E96" s="1146"/>
      <c r="F96" s="1134"/>
      <c r="G96" s="1177" t="s">
        <v>701</v>
      </c>
      <c r="H96" s="1146" t="s">
        <v>702</v>
      </c>
      <c r="I96" s="1146"/>
      <c r="J96" s="1146"/>
      <c r="K96" s="592" t="s">
        <v>703</v>
      </c>
    </row>
    <row r="97" spans="1:11" ht="15.75" customHeight="1">
      <c r="A97" s="1146"/>
      <c r="B97" s="1146"/>
      <c r="C97" s="1146"/>
      <c r="D97" s="1146"/>
      <c r="E97" s="1146"/>
      <c r="F97" s="1134"/>
      <c r="G97" s="1178"/>
      <c r="H97" s="463" t="s">
        <v>705</v>
      </c>
      <c r="I97" s="594" t="s">
        <v>706</v>
      </c>
      <c r="J97" s="595" t="s">
        <v>707</v>
      </c>
      <c r="K97" s="596" t="s">
        <v>708</v>
      </c>
    </row>
    <row r="98" spans="1:11" ht="15.75" customHeight="1">
      <c r="A98" s="1105"/>
      <c r="B98" s="1105"/>
      <c r="C98" s="1105"/>
      <c r="D98" s="1105"/>
      <c r="E98" s="1105"/>
      <c r="F98" s="1104"/>
      <c r="G98" s="597" t="s">
        <v>740</v>
      </c>
      <c r="H98" s="465" t="s">
        <v>741</v>
      </c>
      <c r="I98" s="598" t="s">
        <v>742</v>
      </c>
      <c r="J98" s="599" t="s">
        <v>743</v>
      </c>
      <c r="K98" s="600" t="s">
        <v>744</v>
      </c>
    </row>
    <row r="99" spans="1:11" ht="15.75" customHeight="1">
      <c r="A99" s="1168" t="s">
        <v>745</v>
      </c>
      <c r="B99" s="1168"/>
      <c r="C99" s="1168"/>
      <c r="D99" s="1168"/>
      <c r="E99" s="1168"/>
      <c r="F99" s="1169"/>
      <c r="G99" s="629">
        <v>0</v>
      </c>
      <c r="H99" s="620">
        <v>0</v>
      </c>
      <c r="I99" s="622">
        <v>0</v>
      </c>
      <c r="J99" s="629">
        <v>0</v>
      </c>
      <c r="K99" s="572">
        <v>0</v>
      </c>
    </row>
    <row r="100" spans="1:11" ht="15.75" customHeight="1">
      <c r="A100" s="948" t="s">
        <v>746</v>
      </c>
      <c r="B100" s="948"/>
      <c r="C100" s="948"/>
      <c r="D100" s="948"/>
      <c r="E100" s="948"/>
      <c r="F100" s="1170"/>
      <c r="G100" s="604">
        <v>0</v>
      </c>
      <c r="H100" s="605">
        <v>0</v>
      </c>
      <c r="I100" s="606">
        <v>0</v>
      </c>
      <c r="J100" s="604">
        <v>0</v>
      </c>
      <c r="K100" s="572">
        <v>0</v>
      </c>
    </row>
    <row r="101" spans="1:11" ht="15.75" customHeight="1">
      <c r="A101" s="1171" t="s">
        <v>747</v>
      </c>
      <c r="B101" s="1171"/>
      <c r="C101" s="1171"/>
      <c r="D101" s="1171"/>
      <c r="E101" s="1171"/>
      <c r="F101" s="1172"/>
      <c r="G101" s="607">
        <v>0</v>
      </c>
      <c r="H101" s="608">
        <v>0</v>
      </c>
      <c r="I101" s="609">
        <v>0</v>
      </c>
      <c r="J101" s="607">
        <v>0</v>
      </c>
      <c r="K101" s="572">
        <v>0</v>
      </c>
    </row>
    <row r="102" spans="1:11" ht="15.75" customHeight="1">
      <c r="A102" s="1017" t="s">
        <v>748</v>
      </c>
      <c r="B102" s="1017"/>
      <c r="C102" s="1017"/>
      <c r="D102" s="1017"/>
      <c r="E102" s="1017"/>
      <c r="F102" s="1148"/>
      <c r="G102" s="569">
        <v>0</v>
      </c>
      <c r="H102" s="648">
        <v>0</v>
      </c>
      <c r="I102" s="649">
        <v>0</v>
      </c>
      <c r="J102" s="569">
        <v>0</v>
      </c>
      <c r="K102" s="570">
        <v>0</v>
      </c>
    </row>
    <row r="103" spans="1:11" ht="15.75" customHeight="1">
      <c r="A103" s="625"/>
      <c r="B103" s="625"/>
      <c r="C103" s="625"/>
      <c r="D103" s="625"/>
      <c r="E103" s="473"/>
      <c r="F103" s="434"/>
      <c r="G103" s="473"/>
      <c r="I103" s="544"/>
      <c r="J103" s="473"/>
      <c r="K103" s="555" t="s">
        <v>396</v>
      </c>
    </row>
    <row r="104" spans="1:11" ht="12" customHeight="1">
      <c r="A104" s="1057" t="s">
        <v>749</v>
      </c>
      <c r="B104" s="1057"/>
      <c r="C104" s="1057"/>
      <c r="D104" s="1058"/>
      <c r="E104" s="1056" t="s">
        <v>6</v>
      </c>
      <c r="F104" s="1058"/>
      <c r="G104" s="1056" t="s">
        <v>416</v>
      </c>
      <c r="H104" s="1058"/>
      <c r="I104" s="1062" t="s">
        <v>8</v>
      </c>
      <c r="J104" s="1063"/>
      <c r="K104" s="1063"/>
    </row>
    <row r="105" spans="1:11" ht="12" customHeight="1">
      <c r="A105" s="1146"/>
      <c r="B105" s="1146"/>
      <c r="C105" s="1146"/>
      <c r="D105" s="1134"/>
      <c r="E105" s="1089"/>
      <c r="F105" s="1134"/>
      <c r="G105" s="1089"/>
      <c r="H105" s="1134"/>
      <c r="I105" s="944" t="s">
        <v>552</v>
      </c>
      <c r="J105" s="1167"/>
      <c r="K105" s="546" t="s">
        <v>11</v>
      </c>
    </row>
    <row r="106" spans="1:11" ht="12" customHeight="1">
      <c r="A106" s="1105"/>
      <c r="B106" s="1105"/>
      <c r="C106" s="1105"/>
      <c r="D106" s="1104"/>
      <c r="E106" s="1059"/>
      <c r="F106" s="1104"/>
      <c r="G106" s="1059" t="s">
        <v>474</v>
      </c>
      <c r="H106" s="1104"/>
      <c r="I106" s="1059" t="s">
        <v>475</v>
      </c>
      <c r="J106" s="1104"/>
      <c r="K106" s="528" t="s">
        <v>750</v>
      </c>
    </row>
    <row r="107" spans="1:11" ht="12" customHeight="1">
      <c r="A107" s="1161"/>
      <c r="B107" s="1161"/>
      <c r="C107" s="1161"/>
      <c r="D107" s="1162"/>
      <c r="E107" s="935"/>
      <c r="F107" s="480"/>
      <c r="G107" s="1163"/>
      <c r="H107" s="1164"/>
      <c r="I107" s="1165"/>
      <c r="J107" s="1166"/>
      <c r="K107" s="552"/>
    </row>
    <row r="108" spans="1:11" ht="12" customHeight="1">
      <c r="A108" s="1157" t="s">
        <v>751</v>
      </c>
      <c r="B108" s="1157"/>
      <c r="C108" s="1157"/>
      <c r="D108" s="1158"/>
      <c r="E108" s="928"/>
      <c r="F108" s="929">
        <v>961167000</v>
      </c>
      <c r="G108" s="928"/>
      <c r="H108" s="932">
        <v>962667000</v>
      </c>
      <c r="I108" s="928"/>
      <c r="J108" s="929">
        <v>540795066.83000004</v>
      </c>
      <c r="K108" s="550">
        <v>56.17675341836793</v>
      </c>
    </row>
    <row r="109" spans="1:11" ht="12" customHeight="1">
      <c r="A109" s="1159" t="s">
        <v>752</v>
      </c>
      <c r="B109" s="1159"/>
      <c r="C109" s="1159"/>
      <c r="D109" s="1160"/>
      <c r="E109" s="927"/>
      <c r="F109" s="483">
        <v>910211000</v>
      </c>
      <c r="G109" s="927"/>
      <c r="H109" s="483">
        <v>910211000</v>
      </c>
      <c r="I109" s="927"/>
      <c r="J109" s="483">
        <v>503264067.86000001</v>
      </c>
      <c r="K109" s="552">
        <v>55.290923517733802</v>
      </c>
    </row>
    <row r="110" spans="1:11" ht="12" customHeight="1">
      <c r="A110" s="1159" t="s">
        <v>753</v>
      </c>
      <c r="B110" s="1159"/>
      <c r="C110" s="1159"/>
      <c r="D110" s="1160"/>
      <c r="E110" s="927"/>
      <c r="F110" s="483">
        <v>50956000</v>
      </c>
      <c r="G110" s="927"/>
      <c r="H110" s="483">
        <v>52456000</v>
      </c>
      <c r="I110" s="927"/>
      <c r="J110" s="483">
        <v>37530998.969999999</v>
      </c>
      <c r="K110" s="552">
        <v>71.547580772456911</v>
      </c>
    </row>
    <row r="111" spans="1:11" ht="12" customHeight="1">
      <c r="A111" s="1159" t="s">
        <v>754</v>
      </c>
      <c r="B111" s="1159"/>
      <c r="C111" s="1159"/>
      <c r="D111" s="1160"/>
      <c r="E111" s="927"/>
      <c r="F111" s="483">
        <v>0</v>
      </c>
      <c r="G111" s="927"/>
      <c r="H111" s="483">
        <v>0</v>
      </c>
      <c r="I111" s="927"/>
      <c r="J111" s="483">
        <v>0</v>
      </c>
      <c r="K111" s="552">
        <v>0</v>
      </c>
    </row>
    <row r="112" spans="1:11" ht="12" customHeight="1">
      <c r="A112" s="1157" t="s">
        <v>755</v>
      </c>
      <c r="B112" s="1157"/>
      <c r="C112" s="1157"/>
      <c r="D112" s="1158"/>
      <c r="E112" s="928"/>
      <c r="F112" s="929">
        <v>0</v>
      </c>
      <c r="G112" s="927"/>
      <c r="H112" s="483">
        <v>0</v>
      </c>
      <c r="I112" s="927"/>
      <c r="J112" s="483">
        <v>0</v>
      </c>
      <c r="K112" s="550">
        <v>0</v>
      </c>
    </row>
    <row r="113" spans="1:11" ht="12" customHeight="1">
      <c r="A113" s="1157" t="s">
        <v>756</v>
      </c>
      <c r="B113" s="1157"/>
      <c r="C113" s="1157"/>
      <c r="D113" s="1158"/>
      <c r="E113" s="936"/>
      <c r="F113" s="937">
        <v>1403000</v>
      </c>
      <c r="G113" s="938"/>
      <c r="H113" s="489">
        <v>5504179.5499999998</v>
      </c>
      <c r="I113" s="938"/>
      <c r="J113" s="489">
        <v>4212552.870000124</v>
      </c>
      <c r="K113" s="550">
        <v>76.533711005123806</v>
      </c>
    </row>
    <row r="114" spans="1:11" ht="12" customHeight="1">
      <c r="A114" s="1017" t="s">
        <v>757</v>
      </c>
      <c r="B114" s="1017"/>
      <c r="C114" s="1017"/>
      <c r="D114" s="1148"/>
      <c r="E114" s="933"/>
      <c r="F114" s="934">
        <v>962570000</v>
      </c>
      <c r="G114" s="933"/>
      <c r="H114" s="934">
        <v>968171179.54999995</v>
      </c>
      <c r="I114" s="933"/>
      <c r="J114" s="934">
        <v>545007619.70000017</v>
      </c>
      <c r="K114" s="554">
        <v>56.292485379839178</v>
      </c>
    </row>
    <row r="115" spans="1:11" s="267" customFormat="1" ht="12.75" customHeight="1">
      <c r="A115" s="631"/>
      <c r="B115" s="631"/>
      <c r="C115" s="631"/>
      <c r="D115" s="631"/>
      <c r="E115" s="632"/>
      <c r="F115" s="632"/>
      <c r="G115" s="632"/>
      <c r="H115" s="633"/>
      <c r="I115" s="634"/>
    </row>
    <row r="116" spans="1:11" s="267" customFormat="1" ht="12.75" customHeight="1">
      <c r="A116" s="1057" t="s">
        <v>758</v>
      </c>
      <c r="B116" s="1058"/>
      <c r="C116" s="1152" t="s">
        <v>81</v>
      </c>
      <c r="D116" s="1152" t="s">
        <v>82</v>
      </c>
      <c r="E116" s="1154" t="s">
        <v>83</v>
      </c>
      <c r="F116" s="1155"/>
      <c r="G116" s="1154" t="s">
        <v>85</v>
      </c>
      <c r="H116" s="1155"/>
      <c r="I116" s="1154" t="s">
        <v>87</v>
      </c>
      <c r="J116" s="1156"/>
      <c r="K116" s="1150" t="s">
        <v>563</v>
      </c>
    </row>
    <row r="117" spans="1:11" s="267" customFormat="1" ht="12.75" customHeight="1">
      <c r="A117" s="1146"/>
      <c r="B117" s="1134"/>
      <c r="C117" s="1153"/>
      <c r="D117" s="1153"/>
      <c r="E117" s="556" t="s">
        <v>552</v>
      </c>
      <c r="F117" s="557" t="s">
        <v>11</v>
      </c>
      <c r="G117" s="556" t="str">
        <f>E117</f>
        <v>Até o Bimestre</v>
      </c>
      <c r="H117" s="557" t="s">
        <v>11</v>
      </c>
      <c r="I117" s="556" t="str">
        <f>G117</f>
        <v>Até o Bimestre</v>
      </c>
      <c r="J117" s="557" t="s">
        <v>11</v>
      </c>
      <c r="K117" s="1151"/>
    </row>
    <row r="118" spans="1:11" s="267" customFormat="1" ht="12.75" customHeight="1">
      <c r="A118" s="1105"/>
      <c r="B118" s="1104"/>
      <c r="C118" s="558"/>
      <c r="D118" s="558" t="s">
        <v>674</v>
      </c>
      <c r="E118" s="559" t="s">
        <v>564</v>
      </c>
      <c r="F118" s="560" t="s">
        <v>675</v>
      </c>
      <c r="G118" s="559" t="s">
        <v>565</v>
      </c>
      <c r="H118" s="560" t="s">
        <v>676</v>
      </c>
      <c r="I118" s="559" t="s">
        <v>631</v>
      </c>
      <c r="J118" s="560" t="s">
        <v>677</v>
      </c>
      <c r="K118" s="433" t="s">
        <v>566</v>
      </c>
    </row>
    <row r="119" spans="1:11" s="267" customFormat="1" ht="12.75" customHeight="1">
      <c r="A119" s="561" t="s">
        <v>759</v>
      </c>
      <c r="B119" s="561"/>
      <c r="C119" s="562">
        <v>120641000</v>
      </c>
      <c r="D119" s="562">
        <v>156781289.28</v>
      </c>
      <c r="E119" s="562">
        <v>66960894.810000017</v>
      </c>
      <c r="F119" s="563">
        <v>42.709748795605783</v>
      </c>
      <c r="G119" s="562">
        <v>51905884.04999999</v>
      </c>
      <c r="H119" s="563">
        <v>33.107193012872763</v>
      </c>
      <c r="I119" s="562">
        <v>47254042.159999989</v>
      </c>
      <c r="J119" s="563">
        <v>30.140103055032096</v>
      </c>
      <c r="K119" s="564">
        <v>0</v>
      </c>
    </row>
    <row r="120" spans="1:11" s="267" customFormat="1" ht="12.75" customHeight="1">
      <c r="A120" s="565" t="s">
        <v>679</v>
      </c>
      <c r="B120" s="565"/>
      <c r="C120" s="566">
        <v>116849000</v>
      </c>
      <c r="D120" s="566">
        <v>152889289.28</v>
      </c>
      <c r="E120" s="566">
        <v>66405420.810000017</v>
      </c>
      <c r="F120" s="567">
        <v>43.433664400379122</v>
      </c>
      <c r="G120" s="566">
        <v>51350410.04999999</v>
      </c>
      <c r="H120" s="567">
        <v>33.586662801445385</v>
      </c>
      <c r="I120" s="566">
        <v>46698568.159999989</v>
      </c>
      <c r="J120" s="567">
        <v>30.544041626406326</v>
      </c>
      <c r="K120" s="564">
        <v>0</v>
      </c>
    </row>
    <row r="121" spans="1:11" s="267" customFormat="1" ht="12.75" customHeight="1">
      <c r="A121" s="565" t="s">
        <v>680</v>
      </c>
      <c r="B121" s="565"/>
      <c r="C121" s="566">
        <v>3792000</v>
      </c>
      <c r="D121" s="566">
        <v>3892000</v>
      </c>
      <c r="E121" s="566">
        <v>555474</v>
      </c>
      <c r="F121" s="567">
        <v>14.272199383350461</v>
      </c>
      <c r="G121" s="566">
        <v>555474</v>
      </c>
      <c r="H121" s="567">
        <v>14.272199383350461</v>
      </c>
      <c r="I121" s="566">
        <v>555474</v>
      </c>
      <c r="J121" s="567">
        <v>14.272199383350461</v>
      </c>
      <c r="K121" s="564">
        <v>0</v>
      </c>
    </row>
    <row r="122" spans="1:11" s="267" customFormat="1" ht="12.75" customHeight="1">
      <c r="A122" s="561" t="s">
        <v>760</v>
      </c>
      <c r="B122" s="561"/>
      <c r="C122" s="566">
        <v>876792000</v>
      </c>
      <c r="D122" s="566">
        <v>982386848.77999985</v>
      </c>
      <c r="E122" s="566">
        <v>489873645.80999988</v>
      </c>
      <c r="F122" s="567">
        <v>49.865655919392751</v>
      </c>
      <c r="G122" s="566">
        <v>449384772.07999986</v>
      </c>
      <c r="H122" s="567">
        <v>45.74417630265296</v>
      </c>
      <c r="I122" s="566">
        <v>444639323.17999995</v>
      </c>
      <c r="J122" s="567">
        <v>45.261123327555303</v>
      </c>
      <c r="K122" s="564">
        <v>0</v>
      </c>
    </row>
    <row r="123" spans="1:11" s="267" customFormat="1" ht="12.75" customHeight="1">
      <c r="A123" s="565" t="s">
        <v>679</v>
      </c>
      <c r="B123" s="565"/>
      <c r="C123" s="566">
        <v>875135000</v>
      </c>
      <c r="D123" s="566">
        <v>973313713.77999985</v>
      </c>
      <c r="E123" s="566">
        <v>484453425.8499999</v>
      </c>
      <c r="F123" s="567">
        <v>49.773615535381424</v>
      </c>
      <c r="G123" s="566">
        <v>443964552.11999989</v>
      </c>
      <c r="H123" s="567">
        <v>45.613715889792765</v>
      </c>
      <c r="I123" s="566">
        <v>439315658.21999997</v>
      </c>
      <c r="J123" s="567">
        <v>45.136080176437275</v>
      </c>
      <c r="K123" s="564">
        <v>0</v>
      </c>
    </row>
    <row r="124" spans="1:11" s="267" customFormat="1" ht="12.75" customHeight="1">
      <c r="A124" s="565" t="s">
        <v>680</v>
      </c>
      <c r="B124" s="565"/>
      <c r="C124" s="566">
        <v>1657000</v>
      </c>
      <c r="D124" s="566">
        <v>9073135</v>
      </c>
      <c r="E124" s="566">
        <v>5420219.96</v>
      </c>
      <c r="F124" s="567">
        <v>59.739218693428455</v>
      </c>
      <c r="G124" s="566">
        <v>5420219.96</v>
      </c>
      <c r="H124" s="567">
        <v>59.739218693428455</v>
      </c>
      <c r="I124" s="566">
        <v>5323664.96</v>
      </c>
      <c r="J124" s="567">
        <v>58.675033050869409</v>
      </c>
      <c r="K124" s="564">
        <v>0</v>
      </c>
    </row>
    <row r="125" spans="1:11" s="267" customFormat="1" ht="12.75" customHeight="1">
      <c r="A125" s="561" t="s">
        <v>761</v>
      </c>
      <c r="B125" s="561"/>
      <c r="C125" s="566">
        <v>0</v>
      </c>
      <c r="D125" s="566">
        <v>0</v>
      </c>
      <c r="E125" s="566">
        <v>0</v>
      </c>
      <c r="F125" s="567">
        <v>0</v>
      </c>
      <c r="G125" s="566">
        <v>0</v>
      </c>
      <c r="H125" s="567">
        <v>0</v>
      </c>
      <c r="I125" s="566">
        <v>0</v>
      </c>
      <c r="J125" s="567">
        <v>0</v>
      </c>
      <c r="K125" s="564">
        <v>0</v>
      </c>
    </row>
    <row r="126" spans="1:11" s="267" customFormat="1" ht="12.75" customHeight="1">
      <c r="A126" s="565" t="s">
        <v>679</v>
      </c>
      <c r="B126" s="565"/>
      <c r="C126" s="566">
        <v>0</v>
      </c>
      <c r="D126" s="566">
        <v>0</v>
      </c>
      <c r="E126" s="566">
        <v>0</v>
      </c>
      <c r="F126" s="567">
        <v>0</v>
      </c>
      <c r="G126" s="566">
        <v>0</v>
      </c>
      <c r="H126" s="567">
        <v>0</v>
      </c>
      <c r="I126" s="566">
        <v>0</v>
      </c>
      <c r="J126" s="567">
        <v>0</v>
      </c>
      <c r="K126" s="564">
        <v>0</v>
      </c>
    </row>
    <row r="127" spans="1:11" s="267" customFormat="1" ht="12.75" customHeight="1">
      <c r="A127" s="565" t="s">
        <v>680</v>
      </c>
      <c r="B127" s="565"/>
      <c r="C127" s="566">
        <v>0</v>
      </c>
      <c r="D127" s="566">
        <v>0</v>
      </c>
      <c r="E127" s="566">
        <v>0</v>
      </c>
      <c r="F127" s="567">
        <v>0</v>
      </c>
      <c r="G127" s="566">
        <v>0</v>
      </c>
      <c r="H127" s="567">
        <v>0</v>
      </c>
      <c r="I127" s="566">
        <v>0</v>
      </c>
      <c r="J127" s="567">
        <v>0</v>
      </c>
      <c r="K127" s="564">
        <v>0</v>
      </c>
    </row>
    <row r="128" spans="1:11" s="267" customFormat="1" ht="12.75" customHeight="1">
      <c r="A128" s="561" t="s">
        <v>762</v>
      </c>
      <c r="B128" s="561"/>
      <c r="C128" s="566">
        <v>11393000</v>
      </c>
      <c r="D128" s="566">
        <v>16268176.390000001</v>
      </c>
      <c r="E128" s="566">
        <v>6550308.0600000005</v>
      </c>
      <c r="F128" s="567">
        <v>40.264550266534208</v>
      </c>
      <c r="G128" s="566">
        <v>3610301.8000000003</v>
      </c>
      <c r="H128" s="567">
        <v>22.192418581219968</v>
      </c>
      <c r="I128" s="566">
        <v>3122565.4999999995</v>
      </c>
      <c r="J128" s="567">
        <v>19.194317944077806</v>
      </c>
      <c r="K128" s="564">
        <v>0</v>
      </c>
    </row>
    <row r="129" spans="1:11" s="267" customFormat="1" ht="12.75" customHeight="1">
      <c r="A129" s="565" t="s">
        <v>679</v>
      </c>
      <c r="B129" s="565"/>
      <c r="C129" s="566">
        <v>11193000</v>
      </c>
      <c r="D129" s="566">
        <v>16068176.390000001</v>
      </c>
      <c r="E129" s="566">
        <v>6550308.0600000005</v>
      </c>
      <c r="F129" s="567">
        <v>40.765721641421436</v>
      </c>
      <c r="G129" s="566">
        <v>3610301.8000000003</v>
      </c>
      <c r="H129" s="567">
        <v>22.468646798319096</v>
      </c>
      <c r="I129" s="566">
        <v>3122565.4999999995</v>
      </c>
      <c r="J129" s="567">
        <v>19.433228912917102</v>
      </c>
      <c r="K129" s="564">
        <v>0</v>
      </c>
    </row>
    <row r="130" spans="1:11" s="267" customFormat="1" ht="12.75" customHeight="1">
      <c r="A130" s="565" t="s">
        <v>680</v>
      </c>
      <c r="B130" s="565"/>
      <c r="C130" s="566">
        <v>200000</v>
      </c>
      <c r="D130" s="566">
        <v>200000</v>
      </c>
      <c r="E130" s="566">
        <v>0</v>
      </c>
      <c r="F130" s="567">
        <v>0</v>
      </c>
      <c r="G130" s="566">
        <v>0</v>
      </c>
      <c r="H130" s="567">
        <v>0</v>
      </c>
      <c r="I130" s="566">
        <v>0</v>
      </c>
      <c r="J130" s="567">
        <v>0</v>
      </c>
      <c r="K130" s="564">
        <v>0</v>
      </c>
    </row>
    <row r="131" spans="1:11" s="267" customFormat="1" ht="12.75" customHeight="1">
      <c r="A131" s="561" t="s">
        <v>763</v>
      </c>
      <c r="B131" s="561"/>
      <c r="C131" s="566">
        <v>4815000</v>
      </c>
      <c r="D131" s="566">
        <v>6315000</v>
      </c>
      <c r="E131" s="566">
        <v>3099687.0199999996</v>
      </c>
      <c r="F131" s="567">
        <v>49.084513380839262</v>
      </c>
      <c r="G131" s="566">
        <v>2567015.2299999995</v>
      </c>
      <c r="H131" s="567">
        <v>40.649488994457634</v>
      </c>
      <c r="I131" s="566">
        <v>2511819.2299999995</v>
      </c>
      <c r="J131" s="567">
        <v>39.775443072050663</v>
      </c>
      <c r="K131" s="564">
        <v>0</v>
      </c>
    </row>
    <row r="132" spans="1:11" s="267" customFormat="1" ht="12.75" customHeight="1">
      <c r="A132" s="565" t="s">
        <v>679</v>
      </c>
      <c r="B132" s="565"/>
      <c r="C132" s="566">
        <v>4115000</v>
      </c>
      <c r="D132" s="566">
        <v>5615000</v>
      </c>
      <c r="E132" s="566">
        <v>2931411.0199999996</v>
      </c>
      <c r="F132" s="567">
        <v>52.206785752448795</v>
      </c>
      <c r="G132" s="566">
        <v>2398739.2299999995</v>
      </c>
      <c r="H132" s="567">
        <v>42.720199999999991</v>
      </c>
      <c r="I132" s="566">
        <v>2344639.2299999995</v>
      </c>
      <c r="J132" s="567">
        <v>41.756709349955464</v>
      </c>
      <c r="K132" s="564">
        <v>0</v>
      </c>
    </row>
    <row r="133" spans="1:11" s="267" customFormat="1" ht="12.75" customHeight="1">
      <c r="A133" s="565" t="s">
        <v>680</v>
      </c>
      <c r="B133" s="565"/>
      <c r="C133" s="566">
        <v>700000</v>
      </c>
      <c r="D133" s="566">
        <v>700000</v>
      </c>
      <c r="E133" s="566">
        <v>168276</v>
      </c>
      <c r="F133" s="567">
        <v>24.039428571428573</v>
      </c>
      <c r="G133" s="566">
        <v>168276</v>
      </c>
      <c r="H133" s="567">
        <v>24.039428571428573</v>
      </c>
      <c r="I133" s="566">
        <v>167180</v>
      </c>
      <c r="J133" s="567">
        <v>23.882857142857141</v>
      </c>
      <c r="K133" s="564">
        <v>0</v>
      </c>
    </row>
    <row r="134" spans="1:11" s="267" customFormat="1" ht="12.75" customHeight="1">
      <c r="A134" s="561" t="s">
        <v>764</v>
      </c>
      <c r="B134" s="561"/>
      <c r="C134" s="566">
        <v>0</v>
      </c>
      <c r="D134" s="566">
        <v>0</v>
      </c>
      <c r="E134" s="566">
        <v>0</v>
      </c>
      <c r="F134" s="567">
        <v>0</v>
      </c>
      <c r="G134" s="566">
        <v>0</v>
      </c>
      <c r="H134" s="567">
        <v>0</v>
      </c>
      <c r="I134" s="566">
        <v>0</v>
      </c>
      <c r="J134" s="567">
        <v>0</v>
      </c>
      <c r="K134" s="564">
        <v>0</v>
      </c>
    </row>
    <row r="135" spans="1:11" s="267" customFormat="1" ht="12.75" customHeight="1">
      <c r="A135" s="565" t="s">
        <v>679</v>
      </c>
      <c r="B135" s="565"/>
      <c r="C135" s="566">
        <v>0</v>
      </c>
      <c r="D135" s="566">
        <v>0</v>
      </c>
      <c r="E135" s="566">
        <v>0</v>
      </c>
      <c r="F135" s="567">
        <v>0</v>
      </c>
      <c r="G135" s="566">
        <v>0</v>
      </c>
      <c r="H135" s="567">
        <v>0</v>
      </c>
      <c r="I135" s="566">
        <v>0</v>
      </c>
      <c r="J135" s="567">
        <v>0</v>
      </c>
      <c r="K135" s="564">
        <v>0</v>
      </c>
    </row>
    <row r="136" spans="1:11" s="267" customFormat="1" ht="12.75" customHeight="1">
      <c r="A136" s="565" t="s">
        <v>680</v>
      </c>
      <c r="B136" s="565"/>
      <c r="C136" s="566">
        <v>0</v>
      </c>
      <c r="D136" s="566">
        <v>0</v>
      </c>
      <c r="E136" s="566">
        <v>0</v>
      </c>
      <c r="F136" s="567">
        <v>0</v>
      </c>
      <c r="G136" s="566">
        <v>0</v>
      </c>
      <c r="H136" s="567">
        <v>0</v>
      </c>
      <c r="I136" s="566">
        <v>0</v>
      </c>
      <c r="J136" s="567">
        <v>0</v>
      </c>
      <c r="K136" s="564">
        <v>0</v>
      </c>
    </row>
    <row r="137" spans="1:11" s="267" customFormat="1" ht="12.75" customHeight="1">
      <c r="A137" s="561" t="s">
        <v>765</v>
      </c>
      <c r="B137" s="561"/>
      <c r="C137" s="566">
        <v>0</v>
      </c>
      <c r="D137" s="566">
        <v>0</v>
      </c>
      <c r="E137" s="566">
        <v>0</v>
      </c>
      <c r="F137" s="567">
        <v>0</v>
      </c>
      <c r="G137" s="566">
        <v>0</v>
      </c>
      <c r="H137" s="567">
        <v>0</v>
      </c>
      <c r="I137" s="566">
        <v>0</v>
      </c>
      <c r="J137" s="567">
        <v>0</v>
      </c>
      <c r="K137" s="564">
        <v>0</v>
      </c>
    </row>
    <row r="138" spans="1:11" s="267" customFormat="1" ht="12.75" customHeight="1">
      <c r="A138" s="565" t="s">
        <v>679</v>
      </c>
      <c r="B138" s="565"/>
      <c r="C138" s="566">
        <v>0</v>
      </c>
      <c r="D138" s="566">
        <v>0</v>
      </c>
      <c r="E138" s="566">
        <v>0</v>
      </c>
      <c r="F138" s="567">
        <v>0</v>
      </c>
      <c r="G138" s="566">
        <v>0</v>
      </c>
      <c r="H138" s="567">
        <v>0</v>
      </c>
      <c r="I138" s="566">
        <v>0</v>
      </c>
      <c r="J138" s="567">
        <v>0</v>
      </c>
      <c r="K138" s="564">
        <v>0</v>
      </c>
    </row>
    <row r="139" spans="1:11" s="267" customFormat="1" ht="12.75" customHeight="1">
      <c r="A139" s="565" t="s">
        <v>680</v>
      </c>
      <c r="B139" s="565"/>
      <c r="C139" s="566">
        <v>0</v>
      </c>
      <c r="D139" s="566">
        <v>0</v>
      </c>
      <c r="E139" s="566">
        <v>0</v>
      </c>
      <c r="F139" s="567">
        <v>0</v>
      </c>
      <c r="G139" s="566">
        <v>0</v>
      </c>
      <c r="H139" s="567">
        <v>0</v>
      </c>
      <c r="I139" s="566">
        <v>0</v>
      </c>
      <c r="J139" s="567">
        <v>0</v>
      </c>
      <c r="K139" s="564">
        <v>0</v>
      </c>
    </row>
    <row r="140" spans="1:11" s="267" customFormat="1" ht="37.5" customHeight="1">
      <c r="A140" s="1017" t="s">
        <v>766</v>
      </c>
      <c r="B140" s="1148"/>
      <c r="C140" s="569">
        <v>1013641000</v>
      </c>
      <c r="D140" s="569">
        <v>1161751314.4499998</v>
      </c>
      <c r="E140" s="569">
        <v>566484535.69999993</v>
      </c>
      <c r="F140" s="569">
        <v>48.761256273524161</v>
      </c>
      <c r="G140" s="569">
        <v>507467973.15999985</v>
      </c>
      <c r="H140" s="569">
        <v>43.681291068755712</v>
      </c>
      <c r="I140" s="569">
        <v>497527750.06999993</v>
      </c>
      <c r="J140" s="569">
        <v>42.825667066754406</v>
      </c>
      <c r="K140" s="570">
        <v>0</v>
      </c>
    </row>
    <row r="141" spans="1:11" s="267" customFormat="1" ht="12.75" customHeight="1">
      <c r="A141" s="635"/>
      <c r="B141" s="635"/>
      <c r="C141" s="635"/>
      <c r="D141" s="635"/>
      <c r="E141" s="636"/>
      <c r="F141" s="636"/>
      <c r="G141" s="636"/>
      <c r="H141" s="634"/>
      <c r="I141" s="634"/>
    </row>
    <row r="142" spans="1:11" s="267" customFormat="1" ht="12.75" customHeight="1">
      <c r="A142" s="1057" t="s">
        <v>767</v>
      </c>
      <c r="B142" s="1058"/>
      <c r="C142" s="1152" t="s">
        <v>81</v>
      </c>
      <c r="D142" s="1152" t="s">
        <v>82</v>
      </c>
      <c r="E142" s="1154" t="s">
        <v>83</v>
      </c>
      <c r="F142" s="1155"/>
      <c r="G142" s="1154" t="s">
        <v>85</v>
      </c>
      <c r="H142" s="1155"/>
      <c r="I142" s="1154" t="s">
        <v>87</v>
      </c>
      <c r="J142" s="1156"/>
      <c r="K142" s="1150" t="s">
        <v>563</v>
      </c>
    </row>
    <row r="143" spans="1:11" s="267" customFormat="1" ht="12.75" customHeight="1">
      <c r="A143" s="1146"/>
      <c r="B143" s="1134"/>
      <c r="C143" s="1153"/>
      <c r="D143" s="1153"/>
      <c r="E143" s="556" t="s">
        <v>552</v>
      </c>
      <c r="F143" s="557" t="s">
        <v>11</v>
      </c>
      <c r="G143" s="556" t="str">
        <f>E143</f>
        <v>Até o Bimestre</v>
      </c>
      <c r="H143" s="557" t="s">
        <v>11</v>
      </c>
      <c r="I143" s="556" t="str">
        <f>G143</f>
        <v>Até o Bimestre</v>
      </c>
      <c r="J143" s="557" t="s">
        <v>11</v>
      </c>
      <c r="K143" s="1151"/>
    </row>
    <row r="144" spans="1:11" s="267" customFormat="1" ht="12.75" customHeight="1">
      <c r="A144" s="1105"/>
      <c r="B144" s="1104"/>
      <c r="C144" s="558"/>
      <c r="D144" s="558" t="s">
        <v>674</v>
      </c>
      <c r="E144" s="559" t="s">
        <v>564</v>
      </c>
      <c r="F144" s="560" t="s">
        <v>675</v>
      </c>
      <c r="G144" s="559" t="s">
        <v>565</v>
      </c>
      <c r="H144" s="560" t="s">
        <v>676</v>
      </c>
      <c r="I144" s="559" t="s">
        <v>631</v>
      </c>
      <c r="J144" s="560" t="s">
        <v>677</v>
      </c>
      <c r="K144" s="433" t="s">
        <v>566</v>
      </c>
    </row>
    <row r="145" spans="1:11" s="267" customFormat="1" ht="12.75" customHeight="1">
      <c r="A145" s="561" t="s">
        <v>768</v>
      </c>
      <c r="B145" s="561"/>
      <c r="C145" s="562">
        <v>834137000</v>
      </c>
      <c r="D145" s="562">
        <v>883249521.63999999</v>
      </c>
      <c r="E145" s="562">
        <v>418265108.43000013</v>
      </c>
      <c r="F145" s="563">
        <v>47.355260114194444</v>
      </c>
      <c r="G145" s="562">
        <v>399088609.25000024</v>
      </c>
      <c r="H145" s="563">
        <v>45.18412967934367</v>
      </c>
      <c r="I145" s="562">
        <v>392288891.95999998</v>
      </c>
      <c r="J145" s="563">
        <v>44.414277319007866</v>
      </c>
      <c r="K145" s="637">
        <v>0</v>
      </c>
    </row>
    <row r="146" spans="1:11" s="267" customFormat="1" ht="12.75" customHeight="1">
      <c r="A146" s="561" t="s">
        <v>769</v>
      </c>
      <c r="B146" s="561"/>
      <c r="C146" s="566">
        <v>1191750000</v>
      </c>
      <c r="D146" s="566">
        <v>1291295593.9799998</v>
      </c>
      <c r="E146" s="566">
        <v>742274679.51999986</v>
      </c>
      <c r="F146" s="567">
        <v>57.482940620294301</v>
      </c>
      <c r="G146" s="566">
        <v>693679448.63999999</v>
      </c>
      <c r="H146" s="567">
        <v>53.71964807081531</v>
      </c>
      <c r="I146" s="566">
        <v>688799171.74000001</v>
      </c>
      <c r="J146" s="567">
        <v>53.341711607409735</v>
      </c>
      <c r="K146" s="637">
        <v>0</v>
      </c>
    </row>
    <row r="147" spans="1:11" s="267" customFormat="1" ht="12.75" customHeight="1">
      <c r="A147" s="561" t="s">
        <v>770</v>
      </c>
      <c r="B147" s="561"/>
      <c r="C147" s="566">
        <v>0</v>
      </c>
      <c r="D147" s="566">
        <v>0</v>
      </c>
      <c r="E147" s="566">
        <v>0</v>
      </c>
      <c r="F147" s="567">
        <v>0</v>
      </c>
      <c r="G147" s="566">
        <v>0</v>
      </c>
      <c r="H147" s="567">
        <v>0</v>
      </c>
      <c r="I147" s="566">
        <v>0</v>
      </c>
      <c r="J147" s="567">
        <v>0</v>
      </c>
      <c r="K147" s="637">
        <v>0</v>
      </c>
    </row>
    <row r="148" spans="1:11" s="267" customFormat="1" ht="12.75" customHeight="1">
      <c r="A148" s="561" t="s">
        <v>771</v>
      </c>
      <c r="B148" s="561"/>
      <c r="C148" s="566">
        <v>19701000</v>
      </c>
      <c r="D148" s="566">
        <v>24576176.390000001</v>
      </c>
      <c r="E148" s="566">
        <v>10506692.74</v>
      </c>
      <c r="F148" s="567">
        <v>42.751535362006734</v>
      </c>
      <c r="G148" s="566">
        <v>7566686.4800000004</v>
      </c>
      <c r="H148" s="567">
        <v>30.788705126151644</v>
      </c>
      <c r="I148" s="566">
        <v>7065736.9299999997</v>
      </c>
      <c r="J148" s="567">
        <v>28.750350818913535</v>
      </c>
      <c r="K148" s="637">
        <v>0</v>
      </c>
    </row>
    <row r="149" spans="1:11" s="267" customFormat="1" ht="12.75" customHeight="1">
      <c r="A149" s="561" t="s">
        <v>772</v>
      </c>
      <c r="B149" s="561"/>
      <c r="C149" s="566">
        <v>15470000</v>
      </c>
      <c r="D149" s="566">
        <v>16970000</v>
      </c>
      <c r="E149" s="566">
        <v>8144449.7199999997</v>
      </c>
      <c r="F149" s="567">
        <v>47.99322168532705</v>
      </c>
      <c r="G149" s="566">
        <v>7611777.9299999997</v>
      </c>
      <c r="H149" s="567">
        <v>44.854318974661169</v>
      </c>
      <c r="I149" s="566">
        <v>7556581.9299999997</v>
      </c>
      <c r="J149" s="567">
        <v>44.529062639952855</v>
      </c>
      <c r="K149" s="637">
        <v>0</v>
      </c>
    </row>
    <row r="150" spans="1:11" s="267" customFormat="1" ht="12.75" customHeight="1">
      <c r="A150" s="561" t="s">
        <v>773</v>
      </c>
      <c r="B150" s="561"/>
      <c r="C150" s="566">
        <v>0</v>
      </c>
      <c r="D150" s="566">
        <v>0</v>
      </c>
      <c r="E150" s="566">
        <v>0</v>
      </c>
      <c r="F150" s="567">
        <v>0</v>
      </c>
      <c r="G150" s="566">
        <v>0</v>
      </c>
      <c r="H150" s="567">
        <v>0</v>
      </c>
      <c r="I150" s="566">
        <v>0</v>
      </c>
      <c r="J150" s="567">
        <v>0</v>
      </c>
      <c r="K150" s="637">
        <v>0</v>
      </c>
    </row>
    <row r="151" spans="1:11" s="267" customFormat="1" ht="12.75" customHeight="1">
      <c r="A151" s="561" t="s">
        <v>774</v>
      </c>
      <c r="B151" s="561"/>
      <c r="C151" s="566">
        <v>0</v>
      </c>
      <c r="D151" s="566">
        <v>0</v>
      </c>
      <c r="E151" s="566">
        <v>0</v>
      </c>
      <c r="F151" s="567">
        <v>0</v>
      </c>
      <c r="G151" s="566">
        <v>0</v>
      </c>
      <c r="H151" s="567">
        <v>0</v>
      </c>
      <c r="I151" s="566">
        <v>0</v>
      </c>
      <c r="J151" s="567">
        <v>0</v>
      </c>
      <c r="K151" s="637">
        <v>0</v>
      </c>
    </row>
    <row r="152" spans="1:11" s="267" customFormat="1" ht="22.5">
      <c r="A152" s="568" t="s">
        <v>775</v>
      </c>
      <c r="B152" s="568"/>
      <c r="C152" s="569">
        <v>2061058000</v>
      </c>
      <c r="D152" s="569">
        <v>2216091292.0099998</v>
      </c>
      <c r="E152" s="569">
        <v>1179190930.4100001</v>
      </c>
      <c r="F152" s="569">
        <v>53.210395016735582</v>
      </c>
      <c r="G152" s="569">
        <v>1107946522.3000002</v>
      </c>
      <c r="H152" s="569">
        <v>49.995527092888409</v>
      </c>
      <c r="I152" s="569">
        <v>1095710382.5599999</v>
      </c>
      <c r="J152" s="569">
        <v>49.443377468722787</v>
      </c>
      <c r="K152" s="570">
        <v>0</v>
      </c>
    </row>
    <row r="153" spans="1:11" s="267" customFormat="1" ht="21" customHeight="1">
      <c r="A153" s="1147" t="s">
        <v>776</v>
      </c>
      <c r="B153" s="1147"/>
      <c r="C153" s="638">
        <v>1013641000</v>
      </c>
      <c r="D153" s="638">
        <v>1161751314.4499998</v>
      </c>
      <c r="E153" s="638">
        <v>566484535.69999993</v>
      </c>
      <c r="F153" s="639">
        <v>48.761256273524161</v>
      </c>
      <c r="G153" s="638">
        <v>507467973.15999985</v>
      </c>
      <c r="H153" s="638">
        <v>43.681291068755712</v>
      </c>
      <c r="I153" s="638">
        <v>497527750.06999993</v>
      </c>
      <c r="J153" s="638">
        <v>42.825667066754406</v>
      </c>
      <c r="K153" s="551">
        <v>0</v>
      </c>
    </row>
    <row r="154" spans="1:11" s="267" customFormat="1" ht="22.5" customHeight="1">
      <c r="A154" s="1017" t="s">
        <v>777</v>
      </c>
      <c r="B154" s="1148"/>
      <c r="C154" s="569">
        <v>1047417000</v>
      </c>
      <c r="D154" s="569">
        <v>1054339977.5599999</v>
      </c>
      <c r="E154" s="569">
        <v>612706394.71000016</v>
      </c>
      <c r="F154" s="569">
        <v>58.112791675409326</v>
      </c>
      <c r="G154" s="569">
        <v>600478549.14000034</v>
      </c>
      <c r="H154" s="569">
        <v>56.953028616979338</v>
      </c>
      <c r="I154" s="569">
        <v>598182632.49000001</v>
      </c>
      <c r="J154" s="569">
        <v>56.735269952898939</v>
      </c>
      <c r="K154" s="570">
        <v>0</v>
      </c>
    </row>
    <row r="155" spans="1:11" s="267" customFormat="1" ht="12.75" hidden="1" customHeight="1">
      <c r="A155" s="640"/>
      <c r="B155" s="640"/>
      <c r="C155" s="641">
        <f>C152-C140-C57</f>
        <v>0</v>
      </c>
      <c r="D155" s="641">
        <f t="shared" ref="D155:E155" si="0">D152-D140-D57</f>
        <v>0</v>
      </c>
      <c r="E155" s="641">
        <f t="shared" si="0"/>
        <v>0</v>
      </c>
      <c r="F155" s="642"/>
      <c r="G155" s="641">
        <f>G152-G140-G57</f>
        <v>0</v>
      </c>
      <c r="H155" s="643"/>
      <c r="I155" s="641">
        <f>I152-I140-I57</f>
        <v>0</v>
      </c>
      <c r="J155" s="644"/>
      <c r="K155" s="641">
        <f>K152-K140-K57</f>
        <v>0</v>
      </c>
    </row>
    <row r="156" spans="1:11">
      <c r="A156" s="427" t="e">
        <v>#REF!</v>
      </c>
      <c r="B156" s="427"/>
    </row>
    <row r="157" spans="1:11">
      <c r="A157" s="960" t="s">
        <v>778</v>
      </c>
      <c r="B157" s="960"/>
      <c r="C157" s="960"/>
      <c r="D157" s="960"/>
      <c r="E157" s="960"/>
      <c r="F157" s="960"/>
      <c r="G157" s="960"/>
      <c r="H157" s="960"/>
      <c r="I157" s="645"/>
    </row>
    <row r="158" spans="1:11">
      <c r="A158" s="646" t="s">
        <v>1141</v>
      </c>
      <c r="B158" s="646"/>
      <c r="C158" s="178"/>
      <c r="D158" s="647">
        <v>0.19574571066996121</v>
      </c>
      <c r="E158" s="645"/>
      <c r="F158" s="645"/>
      <c r="G158" s="645"/>
      <c r="H158" s="645"/>
      <c r="I158" s="645"/>
    </row>
    <row r="159" spans="1:11">
      <c r="A159" s="1149" t="s">
        <v>779</v>
      </c>
      <c r="B159" s="1149"/>
      <c r="C159" s="1149"/>
      <c r="D159" s="1149"/>
      <c r="E159" s="1149"/>
      <c r="F159" s="1149"/>
      <c r="G159" s="1149"/>
      <c r="H159" s="1149"/>
      <c r="I159" s="1149"/>
      <c r="J159" s="1149"/>
      <c r="K159" s="187"/>
    </row>
    <row r="160" spans="1:11" ht="11.25" customHeight="1">
      <c r="A160" s="1149" t="s">
        <v>780</v>
      </c>
      <c r="B160" s="1149"/>
      <c r="C160" s="1149"/>
      <c r="D160" s="1149"/>
      <c r="E160" s="1149"/>
      <c r="F160" s="1149"/>
      <c r="G160" s="1149"/>
      <c r="H160" s="1149"/>
      <c r="I160" s="187"/>
      <c r="J160" s="187"/>
      <c r="K160" s="187"/>
    </row>
    <row r="161" spans="1:11" ht="11.25" customHeight="1">
      <c r="A161" s="1149" t="s">
        <v>781</v>
      </c>
      <c r="B161" s="1149"/>
      <c r="C161" s="1149"/>
      <c r="D161" s="1149"/>
      <c r="E161" s="1149"/>
      <c r="F161" s="1149"/>
      <c r="G161" s="1149"/>
      <c r="H161" s="1149"/>
      <c r="I161" s="187"/>
      <c r="J161" s="187"/>
      <c r="K161" s="187"/>
    </row>
    <row r="162" spans="1:11">
      <c r="A162" s="378"/>
      <c r="B162" s="378"/>
    </row>
    <row r="163" spans="1:11">
      <c r="A163" s="378" t="s">
        <v>1093</v>
      </c>
      <c r="B163" s="378"/>
    </row>
    <row r="164" spans="1:11">
      <c r="A164" s="378" t="s">
        <v>1094</v>
      </c>
      <c r="B164" s="378"/>
    </row>
    <row r="165" spans="1:11">
      <c r="A165" s="378" t="s">
        <v>1095</v>
      </c>
      <c r="B165" s="378"/>
      <c r="G165" s="434"/>
    </row>
    <row r="166" spans="1:11">
      <c r="A166" s="378" t="s">
        <v>1096</v>
      </c>
      <c r="B166" s="378"/>
      <c r="H166" s="553"/>
      <c r="I166" s="553"/>
    </row>
    <row r="167" spans="1:11">
      <c r="H167" s="553"/>
      <c r="I167" s="553"/>
    </row>
  </sheetData>
  <mergeCells count="121">
    <mergeCell ref="G8:H9"/>
    <mergeCell ref="I8:K8"/>
    <mergeCell ref="I9:J9"/>
    <mergeCell ref="E10:F10"/>
    <mergeCell ref="G10:H10"/>
    <mergeCell ref="I10:J10"/>
    <mergeCell ref="A1:K1"/>
    <mergeCell ref="A2:K2"/>
    <mergeCell ref="A3:K3"/>
    <mergeCell ref="A4:K4"/>
    <mergeCell ref="A5:K5"/>
    <mergeCell ref="A6:G6"/>
    <mergeCell ref="A16:D16"/>
    <mergeCell ref="A17:D17"/>
    <mergeCell ref="A18:D18"/>
    <mergeCell ref="A13:D13"/>
    <mergeCell ref="A14:D14"/>
    <mergeCell ref="A15:D15"/>
    <mergeCell ref="A12:D12"/>
    <mergeCell ref="A8:D10"/>
    <mergeCell ref="E8:F9"/>
    <mergeCell ref="A26:D26"/>
    <mergeCell ref="A27:D27"/>
    <mergeCell ref="A24:D24"/>
    <mergeCell ref="A25:D25"/>
    <mergeCell ref="A22:D22"/>
    <mergeCell ref="A23:D23"/>
    <mergeCell ref="A19:D19"/>
    <mergeCell ref="A20:D20"/>
    <mergeCell ref="A21:D21"/>
    <mergeCell ref="A32:D32"/>
    <mergeCell ref="A33:B35"/>
    <mergeCell ref="C33:C34"/>
    <mergeCell ref="D33:D34"/>
    <mergeCell ref="E33:F33"/>
    <mergeCell ref="G33:H33"/>
    <mergeCell ref="A30:D30"/>
    <mergeCell ref="A31:D31"/>
    <mergeCell ref="A28:D28"/>
    <mergeCell ref="A29:D29"/>
    <mergeCell ref="A61:E61"/>
    <mergeCell ref="A62:E62"/>
    <mergeCell ref="A63:E63"/>
    <mergeCell ref="A64:E64"/>
    <mergeCell ref="A65:E65"/>
    <mergeCell ref="A66:E66"/>
    <mergeCell ref="I33:J33"/>
    <mergeCell ref="K33:K34"/>
    <mergeCell ref="A59:E60"/>
    <mergeCell ref="F59:G59"/>
    <mergeCell ref="H59:I59"/>
    <mergeCell ref="J59:K59"/>
    <mergeCell ref="F60:G60"/>
    <mergeCell ref="H60:I60"/>
    <mergeCell ref="J60:K60"/>
    <mergeCell ref="A72:F75"/>
    <mergeCell ref="G72:K72"/>
    <mergeCell ref="H73:J73"/>
    <mergeCell ref="A76:F76"/>
    <mergeCell ref="A77:F77"/>
    <mergeCell ref="A78:F78"/>
    <mergeCell ref="A67:E67"/>
    <mergeCell ref="A68:E68"/>
    <mergeCell ref="A69:E69"/>
    <mergeCell ref="A70:E70"/>
    <mergeCell ref="A93:I93"/>
    <mergeCell ref="J93:K93"/>
    <mergeCell ref="A95:F98"/>
    <mergeCell ref="G95:K95"/>
    <mergeCell ref="G96:G97"/>
    <mergeCell ref="H96:J96"/>
    <mergeCell ref="A79:F79"/>
    <mergeCell ref="A83:K83"/>
    <mergeCell ref="A84:A85"/>
    <mergeCell ref="A91:I91"/>
    <mergeCell ref="J91:K91"/>
    <mergeCell ref="A92:I92"/>
    <mergeCell ref="J92:K92"/>
    <mergeCell ref="G104:H105"/>
    <mergeCell ref="I104:K104"/>
    <mergeCell ref="I105:J105"/>
    <mergeCell ref="E106:F106"/>
    <mergeCell ref="G106:H106"/>
    <mergeCell ref="I106:J106"/>
    <mergeCell ref="A99:F99"/>
    <mergeCell ref="A100:F100"/>
    <mergeCell ref="A101:F101"/>
    <mergeCell ref="A102:F102"/>
    <mergeCell ref="A104:D106"/>
    <mergeCell ref="E104:F105"/>
    <mergeCell ref="A113:D113"/>
    <mergeCell ref="A114:D114"/>
    <mergeCell ref="A111:D111"/>
    <mergeCell ref="A112:D112"/>
    <mergeCell ref="A109:D109"/>
    <mergeCell ref="A110:D110"/>
    <mergeCell ref="A107:D107"/>
    <mergeCell ref="G107:H107"/>
    <mergeCell ref="I107:J107"/>
    <mergeCell ref="A108:D108"/>
    <mergeCell ref="A153:B153"/>
    <mergeCell ref="A154:B154"/>
    <mergeCell ref="A157:H157"/>
    <mergeCell ref="A159:J159"/>
    <mergeCell ref="A160:H160"/>
    <mergeCell ref="A161:H161"/>
    <mergeCell ref="K116:K117"/>
    <mergeCell ref="A140:B140"/>
    <mergeCell ref="A142:B144"/>
    <mergeCell ref="C142:C143"/>
    <mergeCell ref="D142:D143"/>
    <mergeCell ref="E142:F142"/>
    <mergeCell ref="G142:H142"/>
    <mergeCell ref="I142:J142"/>
    <mergeCell ref="K142:K143"/>
    <mergeCell ref="A116:B118"/>
    <mergeCell ref="C116:C117"/>
    <mergeCell ref="D116:D117"/>
    <mergeCell ref="E116:F116"/>
    <mergeCell ref="G116:H116"/>
    <mergeCell ref="I116:J116"/>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75E3-3E75-4301-AF01-CBBA0DDEBCD5}">
  <dimension ref="A1:M64"/>
  <sheetViews>
    <sheetView topLeftCell="A37" workbookViewId="0">
      <selection activeCell="A61" sqref="A61"/>
    </sheetView>
  </sheetViews>
  <sheetFormatPr defaultRowHeight="15"/>
  <cols>
    <col min="1" max="1" width="40.28515625" style="391" customWidth="1"/>
    <col min="2" max="5" width="13.5703125" style="391" customWidth="1"/>
    <col min="6" max="13" width="13.42578125" style="391" customWidth="1"/>
    <col min="14" max="16384" width="9.140625" style="391"/>
  </cols>
  <sheetData>
    <row r="1" spans="1:13">
      <c r="A1" s="1101" t="s">
        <v>0</v>
      </c>
      <c r="B1" s="1101"/>
      <c r="C1" s="1101"/>
      <c r="D1" s="1101"/>
      <c r="E1" s="1101"/>
      <c r="F1" s="1101"/>
      <c r="G1" s="1101"/>
      <c r="H1" s="1101"/>
      <c r="I1" s="1101"/>
      <c r="J1" s="1101"/>
      <c r="K1" s="1101"/>
      <c r="L1" s="1101"/>
      <c r="M1" s="1101"/>
    </row>
    <row r="2" spans="1:13">
      <c r="A2" s="1100" t="s">
        <v>1</v>
      </c>
      <c r="B2" s="1100"/>
      <c r="C2" s="1100"/>
      <c r="D2" s="1100"/>
      <c r="E2" s="1100"/>
      <c r="F2" s="1100"/>
      <c r="G2" s="1100"/>
      <c r="H2" s="1100"/>
      <c r="I2" s="1100"/>
      <c r="J2" s="1100"/>
      <c r="K2" s="1100"/>
      <c r="L2" s="1100"/>
      <c r="M2" s="1100"/>
    </row>
    <row r="3" spans="1:13">
      <c r="A3" s="1101" t="s">
        <v>783</v>
      </c>
      <c r="B3" s="1101"/>
      <c r="C3" s="1101"/>
      <c r="D3" s="1101"/>
      <c r="E3" s="1101"/>
      <c r="F3" s="1101"/>
      <c r="G3" s="1101"/>
      <c r="H3" s="1101"/>
      <c r="I3" s="1101"/>
      <c r="J3" s="1101"/>
      <c r="K3" s="1101"/>
      <c r="L3" s="1101"/>
      <c r="M3" s="1101"/>
    </row>
    <row r="4" spans="1:13">
      <c r="A4" s="1100" t="s">
        <v>412</v>
      </c>
      <c r="B4" s="1100"/>
      <c r="C4" s="1100"/>
      <c r="D4" s="1100"/>
      <c r="E4" s="1100"/>
      <c r="F4" s="1100"/>
      <c r="G4" s="1100"/>
      <c r="H4" s="1100"/>
      <c r="I4" s="1100"/>
      <c r="J4" s="1100"/>
      <c r="K4" s="1100"/>
      <c r="L4" s="1100"/>
      <c r="M4" s="1100"/>
    </row>
    <row r="5" spans="1:13">
      <c r="A5" s="1100" t="s">
        <v>1091</v>
      </c>
      <c r="B5" s="1100"/>
      <c r="C5" s="1100"/>
      <c r="D5" s="1100"/>
      <c r="E5" s="1100"/>
      <c r="F5" s="1100"/>
      <c r="G5" s="1100"/>
      <c r="H5" s="1100"/>
      <c r="I5" s="1100"/>
      <c r="J5" s="1100"/>
      <c r="K5" s="1100"/>
      <c r="L5" s="1100"/>
      <c r="M5" s="1100"/>
    </row>
    <row r="7" spans="1:13">
      <c r="A7" s="391" t="s">
        <v>784</v>
      </c>
      <c r="M7" s="650">
        <v>1</v>
      </c>
    </row>
    <row r="8" spans="1:13">
      <c r="A8" s="1222" t="s">
        <v>785</v>
      </c>
      <c r="B8" s="1225" t="s">
        <v>786</v>
      </c>
      <c r="C8" s="1226"/>
      <c r="D8" s="1227"/>
      <c r="E8" s="1228" t="s">
        <v>787</v>
      </c>
      <c r="F8" s="1229"/>
      <c r="G8" s="1229"/>
      <c r="H8" s="1229"/>
      <c r="I8" s="1229"/>
      <c r="J8" s="1229"/>
      <c r="K8" s="1228" t="s">
        <v>788</v>
      </c>
      <c r="L8" s="1229"/>
      <c r="M8" s="1229"/>
    </row>
    <row r="9" spans="1:13">
      <c r="A9" s="1223"/>
      <c r="B9" s="1230" t="str">
        <f>CONCATENATE("DEZEMBRO DE ",E9-1)</f>
        <v>DEZEMBRO DE 2020</v>
      </c>
      <c r="C9" s="1231"/>
      <c r="D9" s="1223"/>
      <c r="E9" s="1211">
        <v>2021</v>
      </c>
      <c r="F9" s="1212"/>
      <c r="G9" s="1212"/>
      <c r="H9" s="1212"/>
      <c r="I9" s="1212"/>
      <c r="J9" s="1212"/>
      <c r="K9" s="1230"/>
      <c r="L9" s="1231"/>
      <c r="M9" s="1231"/>
    </row>
    <row r="10" spans="1:13">
      <c r="A10" s="1223"/>
      <c r="B10" s="1213"/>
      <c r="C10" s="1214"/>
      <c r="D10" s="1215"/>
      <c r="E10" s="1216" t="s">
        <v>789</v>
      </c>
      <c r="F10" s="1217"/>
      <c r="G10" s="1218"/>
      <c r="H10" s="1216" t="s">
        <v>552</v>
      </c>
      <c r="I10" s="1217"/>
      <c r="J10" s="1217"/>
      <c r="K10" s="1230"/>
      <c r="L10" s="1231"/>
      <c r="M10" s="1231"/>
    </row>
    <row r="11" spans="1:13">
      <c r="A11" s="1224"/>
      <c r="B11" s="1219" t="s">
        <v>474</v>
      </c>
      <c r="C11" s="1220"/>
      <c r="D11" s="1221"/>
      <c r="E11" s="1219"/>
      <c r="F11" s="1220"/>
      <c r="G11" s="1221"/>
      <c r="H11" s="1219" t="s">
        <v>475</v>
      </c>
      <c r="I11" s="1220"/>
      <c r="J11" s="1220"/>
      <c r="K11" s="1219" t="s">
        <v>790</v>
      </c>
      <c r="L11" s="1220"/>
      <c r="M11" s="1220"/>
    </row>
    <row r="12" spans="1:13">
      <c r="A12" s="651"/>
      <c r="B12" s="1209"/>
      <c r="C12" s="1209"/>
      <c r="D12" s="1209"/>
      <c r="E12" s="1209"/>
      <c r="F12" s="1209"/>
      <c r="G12" s="1209"/>
      <c r="H12" s="1209"/>
      <c r="I12" s="1209"/>
      <c r="J12" s="1209"/>
      <c r="K12" s="1209"/>
      <c r="L12" s="1209"/>
      <c r="M12" s="1210"/>
    </row>
    <row r="13" spans="1:13">
      <c r="A13" s="652" t="s">
        <v>791</v>
      </c>
      <c r="B13" s="1207">
        <v>0</v>
      </c>
      <c r="C13" s="1207"/>
      <c r="D13" s="1207"/>
      <c r="E13" s="1207">
        <v>0</v>
      </c>
      <c r="F13" s="1207"/>
      <c r="G13" s="1207"/>
      <c r="H13" s="1207">
        <v>0</v>
      </c>
      <c r="I13" s="1207"/>
      <c r="J13" s="1207"/>
      <c r="K13" s="1207">
        <v>0</v>
      </c>
      <c r="L13" s="1207"/>
      <c r="M13" s="1208"/>
    </row>
    <row r="14" spans="1:13">
      <c r="A14" s="653" t="s">
        <v>792</v>
      </c>
      <c r="B14" s="1207"/>
      <c r="C14" s="1207"/>
      <c r="D14" s="1207"/>
      <c r="E14" s="1207"/>
      <c r="F14" s="1207"/>
      <c r="G14" s="1207"/>
      <c r="H14" s="1207"/>
      <c r="I14" s="1207"/>
      <c r="J14" s="1207"/>
      <c r="K14" s="1207"/>
      <c r="L14" s="1207"/>
      <c r="M14" s="1208"/>
    </row>
    <row r="15" spans="1:13">
      <c r="A15" s="654"/>
      <c r="B15" s="1201"/>
      <c r="C15" s="1201"/>
      <c r="D15" s="1201"/>
      <c r="E15" s="1201"/>
      <c r="F15" s="1201"/>
      <c r="G15" s="1201"/>
      <c r="H15" s="1201"/>
      <c r="I15" s="1201"/>
      <c r="J15" s="1201"/>
      <c r="K15" s="1201"/>
      <c r="L15" s="1201"/>
      <c r="M15" s="1202"/>
    </row>
    <row r="16" spans="1:13">
      <c r="A16" s="651"/>
      <c r="B16" s="1209"/>
      <c r="C16" s="1209"/>
      <c r="D16" s="1209"/>
      <c r="E16" s="1209"/>
      <c r="F16" s="1209"/>
      <c r="G16" s="1209"/>
      <c r="H16" s="1209"/>
      <c r="I16" s="1209"/>
      <c r="J16" s="1209"/>
      <c r="K16" s="1209"/>
      <c r="L16" s="1209"/>
      <c r="M16" s="1210"/>
    </row>
    <row r="17" spans="1:13">
      <c r="A17" s="652" t="s">
        <v>793</v>
      </c>
      <c r="B17" s="1207">
        <v>0</v>
      </c>
      <c r="C17" s="1207"/>
      <c r="D17" s="1207"/>
      <c r="E17" s="1207">
        <v>0</v>
      </c>
      <c r="F17" s="1207"/>
      <c r="G17" s="1207"/>
      <c r="H17" s="1207">
        <v>0</v>
      </c>
      <c r="I17" s="1207"/>
      <c r="J17" s="1207"/>
      <c r="K17" s="1207">
        <v>0</v>
      </c>
      <c r="L17" s="1207"/>
      <c r="M17" s="1208"/>
    </row>
    <row r="18" spans="1:13" ht="24" customHeight="1">
      <c r="A18" s="655" t="s">
        <v>794</v>
      </c>
      <c r="B18" s="1207">
        <v>0</v>
      </c>
      <c r="C18" s="1207"/>
      <c r="D18" s="1207"/>
      <c r="E18" s="1207">
        <v>0</v>
      </c>
      <c r="F18" s="1207"/>
      <c r="G18" s="1207"/>
      <c r="H18" s="1207">
        <v>0</v>
      </c>
      <c r="I18" s="1207"/>
      <c r="J18" s="1207"/>
      <c r="K18" s="1207">
        <v>0</v>
      </c>
      <c r="L18" s="1207"/>
      <c r="M18" s="1208"/>
    </row>
    <row r="19" spans="1:13">
      <c r="A19" s="656" t="s">
        <v>795</v>
      </c>
      <c r="B19" s="1207">
        <v>0</v>
      </c>
      <c r="C19" s="1207"/>
      <c r="D19" s="1207"/>
      <c r="E19" s="1207">
        <v>0</v>
      </c>
      <c r="F19" s="1207"/>
      <c r="G19" s="1207"/>
      <c r="H19" s="1207">
        <v>0</v>
      </c>
      <c r="I19" s="1207"/>
      <c r="J19" s="1207"/>
      <c r="K19" s="1207">
        <v>0</v>
      </c>
      <c r="L19" s="1207"/>
      <c r="M19" s="1208"/>
    </row>
    <row r="20" spans="1:13">
      <c r="A20" s="653" t="s">
        <v>796</v>
      </c>
      <c r="B20" s="1207">
        <v>0</v>
      </c>
      <c r="C20" s="1207"/>
      <c r="D20" s="1207"/>
      <c r="E20" s="1207">
        <v>0</v>
      </c>
      <c r="F20" s="1207"/>
      <c r="G20" s="1207"/>
      <c r="H20" s="1207">
        <v>0</v>
      </c>
      <c r="I20" s="1207"/>
      <c r="J20" s="1207"/>
      <c r="K20" s="1207">
        <v>0</v>
      </c>
      <c r="L20" s="1207"/>
      <c r="M20" s="1208"/>
    </row>
    <row r="21" spans="1:13">
      <c r="A21" s="654"/>
      <c r="B21" s="1201"/>
      <c r="C21" s="1201"/>
      <c r="D21" s="1201"/>
      <c r="E21" s="1201"/>
      <c r="F21" s="1201"/>
      <c r="G21" s="1201"/>
      <c r="H21" s="1201"/>
      <c r="I21" s="1201"/>
      <c r="J21" s="1201"/>
      <c r="K21" s="1201"/>
      <c r="L21" s="1201"/>
      <c r="M21" s="1202"/>
    </row>
    <row r="22" spans="1:13">
      <c r="A22" s="651"/>
      <c r="B22" s="1209"/>
      <c r="C22" s="1209"/>
      <c r="D22" s="1209"/>
      <c r="E22" s="1209"/>
      <c r="F22" s="1209"/>
      <c r="G22" s="1209"/>
      <c r="H22" s="1209"/>
      <c r="I22" s="1209"/>
      <c r="J22" s="1209"/>
      <c r="K22" s="1209"/>
      <c r="L22" s="1209"/>
      <c r="M22" s="1210"/>
    </row>
    <row r="23" spans="1:13">
      <c r="A23" s="657" t="s">
        <v>797</v>
      </c>
      <c r="B23" s="1207">
        <v>0</v>
      </c>
      <c r="C23" s="1207"/>
      <c r="D23" s="1207"/>
      <c r="E23" s="1207">
        <v>0</v>
      </c>
      <c r="F23" s="1207"/>
      <c r="G23" s="1207"/>
      <c r="H23" s="1207">
        <v>0</v>
      </c>
      <c r="I23" s="1207"/>
      <c r="J23" s="1207"/>
      <c r="K23" s="1207">
        <v>0</v>
      </c>
      <c r="L23" s="1207"/>
      <c r="M23" s="1208"/>
    </row>
    <row r="24" spans="1:13">
      <c r="A24" s="653" t="s">
        <v>798</v>
      </c>
      <c r="B24" s="1207">
        <v>0</v>
      </c>
      <c r="C24" s="1207"/>
      <c r="D24" s="1207"/>
      <c r="E24" s="1207">
        <v>0</v>
      </c>
      <c r="F24" s="1207"/>
      <c r="G24" s="1207"/>
      <c r="H24" s="1207">
        <v>0</v>
      </c>
      <c r="I24" s="1207"/>
      <c r="J24" s="1207"/>
      <c r="K24" s="1207">
        <v>0</v>
      </c>
      <c r="L24" s="1207"/>
      <c r="M24" s="1208"/>
    </row>
    <row r="25" spans="1:13">
      <c r="A25" s="653" t="s">
        <v>799</v>
      </c>
      <c r="B25" s="1207">
        <v>0</v>
      </c>
      <c r="C25" s="1207"/>
      <c r="D25" s="1207"/>
      <c r="E25" s="1207">
        <v>0</v>
      </c>
      <c r="F25" s="1207"/>
      <c r="G25" s="1207"/>
      <c r="H25" s="1207">
        <v>0</v>
      </c>
      <c r="I25" s="1207"/>
      <c r="J25" s="1207"/>
      <c r="K25" s="1207">
        <v>0</v>
      </c>
      <c r="L25" s="1207"/>
      <c r="M25" s="1208"/>
    </row>
    <row r="26" spans="1:13">
      <c r="A26" s="653" t="s">
        <v>800</v>
      </c>
      <c r="B26" s="1207">
        <v>0</v>
      </c>
      <c r="C26" s="1207"/>
      <c r="D26" s="1207"/>
      <c r="E26" s="1207">
        <v>0</v>
      </c>
      <c r="F26" s="1207"/>
      <c r="G26" s="1207"/>
      <c r="H26" s="1207">
        <v>0</v>
      </c>
      <c r="I26" s="1207"/>
      <c r="J26" s="1207"/>
      <c r="K26" s="1207">
        <v>0</v>
      </c>
      <c r="L26" s="1207"/>
      <c r="M26" s="1208"/>
    </row>
    <row r="27" spans="1:13">
      <c r="A27" s="653" t="s">
        <v>801</v>
      </c>
      <c r="B27" s="1207">
        <v>0</v>
      </c>
      <c r="C27" s="1207"/>
      <c r="D27" s="1207"/>
      <c r="E27" s="1207">
        <v>0</v>
      </c>
      <c r="F27" s="1207"/>
      <c r="G27" s="1207"/>
      <c r="H27" s="1207">
        <v>0</v>
      </c>
      <c r="I27" s="1207"/>
      <c r="J27" s="1207"/>
      <c r="K27" s="1207">
        <v>0</v>
      </c>
      <c r="L27" s="1207"/>
      <c r="M27" s="1208"/>
    </row>
    <row r="28" spans="1:13">
      <c r="A28" s="654"/>
      <c r="B28" s="1201"/>
      <c r="C28" s="1201"/>
      <c r="D28" s="1201"/>
      <c r="E28" s="1201"/>
      <c r="F28" s="1201"/>
      <c r="G28" s="1201"/>
      <c r="H28" s="1201"/>
      <c r="I28" s="1201"/>
      <c r="J28" s="1201"/>
      <c r="K28" s="1201"/>
      <c r="L28" s="1201"/>
      <c r="M28" s="1202"/>
    </row>
    <row r="29" spans="1:13">
      <c r="B29" s="430"/>
      <c r="C29" s="430"/>
      <c r="D29" s="430"/>
      <c r="E29" s="430"/>
      <c r="F29" s="430"/>
      <c r="G29" s="430"/>
      <c r="H29" s="430"/>
      <c r="I29" s="430"/>
      <c r="J29" s="430"/>
      <c r="K29" s="430"/>
      <c r="L29" s="430"/>
      <c r="M29" s="430"/>
    </row>
    <row r="30" spans="1:13">
      <c r="A30" s="658"/>
      <c r="B30" s="659"/>
      <c r="C30" s="659"/>
      <c r="D30" s="659"/>
      <c r="E30" s="659"/>
      <c r="F30" s="659"/>
      <c r="G30" s="659"/>
      <c r="H30" s="659"/>
      <c r="I30" s="659"/>
      <c r="J30" s="659"/>
      <c r="K30" s="659"/>
      <c r="L30" s="659"/>
      <c r="M30" s="660"/>
    </row>
    <row r="31" spans="1:13">
      <c r="A31" s="661" t="s">
        <v>802</v>
      </c>
      <c r="B31" s="662">
        <f>E9-1</f>
        <v>2020</v>
      </c>
      <c r="C31" s="662">
        <f t="shared" ref="C31:M31" si="0">B31+1</f>
        <v>2021</v>
      </c>
      <c r="D31" s="662">
        <f t="shared" si="0"/>
        <v>2022</v>
      </c>
      <c r="E31" s="662">
        <f t="shared" si="0"/>
        <v>2023</v>
      </c>
      <c r="F31" s="662">
        <f t="shared" si="0"/>
        <v>2024</v>
      </c>
      <c r="G31" s="662">
        <f t="shared" si="0"/>
        <v>2025</v>
      </c>
      <c r="H31" s="662">
        <f t="shared" si="0"/>
        <v>2026</v>
      </c>
      <c r="I31" s="662">
        <f t="shared" si="0"/>
        <v>2027</v>
      </c>
      <c r="J31" s="662">
        <f t="shared" si="0"/>
        <v>2028</v>
      </c>
      <c r="K31" s="662">
        <f t="shared" si="0"/>
        <v>2029</v>
      </c>
      <c r="L31" s="662">
        <f t="shared" si="0"/>
        <v>2030</v>
      </c>
      <c r="M31" s="663">
        <f t="shared" si="0"/>
        <v>2031</v>
      </c>
    </row>
    <row r="32" spans="1:13">
      <c r="A32" s="664"/>
      <c r="B32" s="665"/>
      <c r="C32" s="665"/>
      <c r="D32" s="665"/>
      <c r="E32" s="665"/>
      <c r="F32" s="665"/>
      <c r="G32" s="665"/>
      <c r="H32" s="665"/>
      <c r="I32" s="665"/>
      <c r="J32" s="665"/>
      <c r="K32" s="665"/>
      <c r="L32" s="665"/>
      <c r="M32" s="666"/>
    </row>
    <row r="33" spans="1:13">
      <c r="A33" s="667" t="s">
        <v>803</v>
      </c>
      <c r="B33" s="668"/>
      <c r="C33" s="668"/>
      <c r="D33" s="668"/>
      <c r="E33" s="668"/>
      <c r="F33" s="668"/>
      <c r="G33" s="668"/>
      <c r="H33" s="668"/>
      <c r="I33" s="668"/>
      <c r="J33" s="668"/>
      <c r="K33" s="668"/>
      <c r="L33" s="668"/>
      <c r="M33" s="669"/>
    </row>
    <row r="34" spans="1:13">
      <c r="A34" s="652"/>
      <c r="B34" s="670"/>
      <c r="C34" s="670"/>
      <c r="D34" s="670"/>
      <c r="E34" s="670"/>
      <c r="F34" s="670"/>
      <c r="G34" s="670"/>
      <c r="H34" s="670"/>
      <c r="I34" s="670"/>
      <c r="J34" s="670"/>
      <c r="K34" s="670"/>
      <c r="L34" s="670"/>
      <c r="M34" s="671"/>
    </row>
    <row r="35" spans="1:13">
      <c r="A35" s="652"/>
      <c r="B35" s="670"/>
      <c r="C35" s="670"/>
      <c r="D35" s="670"/>
      <c r="E35" s="670"/>
      <c r="F35" s="670"/>
      <c r="G35" s="670"/>
      <c r="H35" s="670"/>
      <c r="I35" s="670"/>
      <c r="J35" s="670"/>
      <c r="K35" s="670"/>
      <c r="L35" s="670"/>
      <c r="M35" s="671"/>
    </row>
    <row r="36" spans="1:13">
      <c r="A36" s="654"/>
      <c r="B36" s="672"/>
      <c r="C36" s="672"/>
      <c r="D36" s="672"/>
      <c r="E36" s="672"/>
      <c r="F36" s="672"/>
      <c r="G36" s="672"/>
      <c r="H36" s="672"/>
      <c r="I36" s="672"/>
      <c r="J36" s="672"/>
      <c r="K36" s="672"/>
      <c r="L36" s="672"/>
      <c r="M36" s="673"/>
    </row>
    <row r="37" spans="1:13">
      <c r="A37" s="667" t="s">
        <v>804</v>
      </c>
      <c r="B37" s="668"/>
      <c r="C37" s="668"/>
      <c r="D37" s="668"/>
      <c r="E37" s="668"/>
      <c r="F37" s="668"/>
      <c r="G37" s="668"/>
      <c r="H37" s="668"/>
      <c r="I37" s="668"/>
      <c r="J37" s="668"/>
      <c r="K37" s="668"/>
      <c r="L37" s="668"/>
      <c r="M37" s="669"/>
    </row>
    <row r="38" spans="1:13">
      <c r="A38" s="652"/>
      <c r="B38" s="670"/>
      <c r="C38" s="670"/>
      <c r="D38" s="670"/>
      <c r="E38" s="670"/>
      <c r="F38" s="670"/>
      <c r="G38" s="670"/>
      <c r="H38" s="670"/>
      <c r="I38" s="670"/>
      <c r="J38" s="670"/>
      <c r="K38" s="670"/>
      <c r="L38" s="670"/>
      <c r="M38" s="671"/>
    </row>
    <row r="39" spans="1:13">
      <c r="A39" s="652"/>
      <c r="B39" s="670"/>
      <c r="C39" s="670"/>
      <c r="D39" s="670"/>
      <c r="E39" s="670"/>
      <c r="F39" s="670"/>
      <c r="G39" s="670"/>
      <c r="H39" s="670"/>
      <c r="I39" s="670"/>
      <c r="J39" s="670"/>
      <c r="K39" s="670"/>
      <c r="L39" s="670"/>
      <c r="M39" s="671"/>
    </row>
    <row r="40" spans="1:13">
      <c r="A40" s="654"/>
      <c r="B40" s="672"/>
      <c r="C40" s="672"/>
      <c r="D40" s="672"/>
      <c r="E40" s="672"/>
      <c r="F40" s="672"/>
      <c r="G40" s="672"/>
      <c r="H40" s="672"/>
      <c r="I40" s="672"/>
      <c r="J40" s="672"/>
      <c r="K40" s="672"/>
      <c r="L40" s="672"/>
      <c r="M40" s="673"/>
    </row>
    <row r="41" spans="1:13">
      <c r="A41" s="674" t="s">
        <v>805</v>
      </c>
      <c r="B41" s="675">
        <f>SUM(B33:B40)</f>
        <v>0</v>
      </c>
      <c r="C41" s="675">
        <f t="shared" ref="C41:M41" si="1">SUM(C33:C40)</f>
        <v>0</v>
      </c>
      <c r="D41" s="675">
        <f t="shared" si="1"/>
        <v>0</v>
      </c>
      <c r="E41" s="675">
        <f t="shared" si="1"/>
        <v>0</v>
      </c>
      <c r="F41" s="675">
        <f t="shared" si="1"/>
        <v>0</v>
      </c>
      <c r="G41" s="675">
        <f t="shared" si="1"/>
        <v>0</v>
      </c>
      <c r="H41" s="675">
        <f t="shared" si="1"/>
        <v>0</v>
      </c>
      <c r="I41" s="675">
        <f t="shared" si="1"/>
        <v>0</v>
      </c>
      <c r="J41" s="675">
        <f t="shared" si="1"/>
        <v>0</v>
      </c>
      <c r="K41" s="675">
        <f t="shared" si="1"/>
        <v>0</v>
      </c>
      <c r="L41" s="675">
        <f t="shared" si="1"/>
        <v>0</v>
      </c>
      <c r="M41" s="676">
        <f t="shared" si="1"/>
        <v>0</v>
      </c>
    </row>
    <row r="42" spans="1:13">
      <c r="A42" s="674" t="s">
        <v>806</v>
      </c>
      <c r="B42" s="677">
        <v>7674166091.0600004</v>
      </c>
      <c r="C42" s="677">
        <v>8230378286.9400005</v>
      </c>
      <c r="D42" s="677">
        <v>8198158141.4448957</v>
      </c>
      <c r="E42" s="677">
        <v>8166064130.829566</v>
      </c>
      <c r="F42" s="677">
        <v>8134095761.3033209</v>
      </c>
      <c r="G42" s="677">
        <v>8102252541.0085526</v>
      </c>
      <c r="H42" s="677">
        <v>8070533980.0131702</v>
      </c>
      <c r="I42" s="677">
        <v>8038939590.3030596</v>
      </c>
      <c r="J42" s="677">
        <v>8007468885.7745771</v>
      </c>
      <c r="K42" s="677">
        <v>7976121382.2270699</v>
      </c>
      <c r="L42" s="677">
        <v>7944896597.355423</v>
      </c>
      <c r="M42" s="678">
        <v>7913794050.7426443</v>
      </c>
    </row>
    <row r="43" spans="1:13" ht="26.25">
      <c r="A43" s="679" t="s">
        <v>807</v>
      </c>
      <c r="B43" s="680">
        <v>0</v>
      </c>
      <c r="C43" s="680">
        <v>0</v>
      </c>
      <c r="D43" s="680">
        <v>0</v>
      </c>
      <c r="E43" s="680">
        <v>0</v>
      </c>
      <c r="F43" s="680">
        <v>0</v>
      </c>
      <c r="G43" s="680">
        <v>0</v>
      </c>
      <c r="H43" s="680">
        <v>0</v>
      </c>
      <c r="I43" s="680">
        <v>0</v>
      </c>
      <c r="J43" s="680">
        <v>0</v>
      </c>
      <c r="K43" s="680">
        <v>0</v>
      </c>
      <c r="L43" s="680">
        <v>0</v>
      </c>
      <c r="M43" s="681">
        <v>0</v>
      </c>
    </row>
    <row r="44" spans="1:13" ht="26.25">
      <c r="A44" s="679" t="s">
        <v>808</v>
      </c>
      <c r="B44" s="682">
        <v>0</v>
      </c>
      <c r="C44" s="682">
        <v>0</v>
      </c>
      <c r="D44" s="682">
        <v>0</v>
      </c>
      <c r="E44" s="682">
        <v>0</v>
      </c>
      <c r="F44" s="682">
        <v>0</v>
      </c>
      <c r="G44" s="682">
        <v>0</v>
      </c>
      <c r="H44" s="682">
        <v>0</v>
      </c>
      <c r="I44" s="682">
        <v>0</v>
      </c>
      <c r="J44" s="682">
        <v>0</v>
      </c>
      <c r="K44" s="682">
        <v>0</v>
      </c>
      <c r="L44" s="682">
        <v>0</v>
      </c>
      <c r="M44" s="683">
        <v>0</v>
      </c>
    </row>
    <row r="45" spans="1:13">
      <c r="A45" s="391" t="s">
        <v>809</v>
      </c>
    </row>
    <row r="46" spans="1:13">
      <c r="A46" s="391" t="s">
        <v>810</v>
      </c>
    </row>
    <row r="47" spans="1:13" ht="27" customHeight="1">
      <c r="A47" s="1203" t="s">
        <v>811</v>
      </c>
      <c r="B47" s="1204"/>
      <c r="C47" s="1204"/>
      <c r="D47" s="1204"/>
      <c r="E47" s="1204"/>
      <c r="F47" s="1204"/>
      <c r="G47" s="1204"/>
      <c r="H47" s="1204"/>
      <c r="I47" s="1204"/>
      <c r="J47" s="1204"/>
      <c r="K47" s="1204"/>
      <c r="L47" s="1204"/>
      <c r="M47" s="1204"/>
    </row>
    <row r="48" spans="1:13">
      <c r="A48" s="392"/>
    </row>
    <row r="49" spans="1:3">
      <c r="A49" s="684" t="s">
        <v>812</v>
      </c>
      <c r="B49" s="1205" t="s">
        <v>813</v>
      </c>
      <c r="C49" s="1206"/>
    </row>
    <row r="50" spans="1:3">
      <c r="A50" s="685">
        <v>2013</v>
      </c>
      <c r="B50" s="1194">
        <v>1.0300482267</v>
      </c>
      <c r="C50" s="1195">
        <v>0</v>
      </c>
    </row>
    <row r="51" spans="1:3">
      <c r="A51" s="685">
        <v>2014</v>
      </c>
      <c r="B51" s="1195">
        <v>1.0050395573999999</v>
      </c>
      <c r="C51" s="1200">
        <v>0</v>
      </c>
    </row>
    <row r="52" spans="1:3">
      <c r="A52" s="685">
        <v>2015</v>
      </c>
      <c r="B52" s="1194">
        <v>0.96454236609999999</v>
      </c>
      <c r="C52" s="1195">
        <v>0</v>
      </c>
    </row>
    <row r="53" spans="1:3">
      <c r="A53" s="685">
        <v>2016</v>
      </c>
      <c r="B53" s="1194">
        <v>0.96724083090000001</v>
      </c>
      <c r="C53" s="1195">
        <v>0</v>
      </c>
    </row>
    <row r="54" spans="1:3">
      <c r="A54" s="685">
        <v>2017</v>
      </c>
      <c r="B54" s="1194">
        <v>1.0132286905000001</v>
      </c>
      <c r="C54" s="1195">
        <v>0</v>
      </c>
    </row>
    <row r="55" spans="1:3">
      <c r="A55" s="685">
        <v>2018</v>
      </c>
      <c r="B55" s="1194">
        <v>1.0178366676099999</v>
      </c>
      <c r="C55" s="1195">
        <v>0</v>
      </c>
    </row>
    <row r="56" spans="1:3">
      <c r="A56" s="685">
        <v>2019</v>
      </c>
      <c r="B56" s="1194">
        <v>1.0141115298500001</v>
      </c>
      <c r="C56" s="1195">
        <v>0</v>
      </c>
    </row>
    <row r="57" spans="1:3">
      <c r="A57" s="685">
        <v>2020</v>
      </c>
      <c r="B57" s="1196">
        <v>0.95940951727000001</v>
      </c>
      <c r="C57" s="1197">
        <v>0.95940951727000001</v>
      </c>
    </row>
    <row r="58" spans="1:3">
      <c r="A58" s="684" t="s">
        <v>814</v>
      </c>
      <c r="B58" s="1198">
        <v>0.99608521693999996</v>
      </c>
      <c r="C58" s="1199">
        <v>0</v>
      </c>
    </row>
    <row r="59" spans="1:3">
      <c r="A59" s="2" t="s">
        <v>814</v>
      </c>
    </row>
    <row r="61" spans="1:3">
      <c r="A61" s="2" t="s">
        <v>1093</v>
      </c>
    </row>
    <row r="62" spans="1:3">
      <c r="A62" s="2" t="s">
        <v>1094</v>
      </c>
    </row>
    <row r="63" spans="1:3">
      <c r="A63" s="2" t="s">
        <v>1095</v>
      </c>
    </row>
    <row r="64" spans="1:3">
      <c r="A64" s="2" t="s">
        <v>1096</v>
      </c>
    </row>
  </sheetData>
  <mergeCells count="97">
    <mergeCell ref="A8:A11"/>
    <mergeCell ref="B8:D8"/>
    <mergeCell ref="E8:J8"/>
    <mergeCell ref="K8:M10"/>
    <mergeCell ref="B9:D9"/>
    <mergeCell ref="A1:M1"/>
    <mergeCell ref="A2:M2"/>
    <mergeCell ref="A3:M3"/>
    <mergeCell ref="A4:M4"/>
    <mergeCell ref="A5:M5"/>
    <mergeCell ref="B13:D13"/>
    <mergeCell ref="E13:G13"/>
    <mergeCell ref="H13:J13"/>
    <mergeCell ref="K13:M13"/>
    <mergeCell ref="E9:J9"/>
    <mergeCell ref="B10:D10"/>
    <mergeCell ref="E10:G10"/>
    <mergeCell ref="H10:J10"/>
    <mergeCell ref="B11:D11"/>
    <mergeCell ref="E11:G11"/>
    <mergeCell ref="H11:J11"/>
    <mergeCell ref="K11:M11"/>
    <mergeCell ref="B12:D12"/>
    <mergeCell ref="E12:G12"/>
    <mergeCell ref="H12:J12"/>
    <mergeCell ref="K12:M12"/>
    <mergeCell ref="B14:D14"/>
    <mergeCell ref="E14:G14"/>
    <mergeCell ref="H14:J14"/>
    <mergeCell ref="K14:M14"/>
    <mergeCell ref="B15:D15"/>
    <mergeCell ref="E15:G15"/>
    <mergeCell ref="H15:J15"/>
    <mergeCell ref="K15:M15"/>
    <mergeCell ref="B16:D16"/>
    <mergeCell ref="E16:G16"/>
    <mergeCell ref="H16:J16"/>
    <mergeCell ref="K16:M16"/>
    <mergeCell ref="B17:D17"/>
    <mergeCell ref="E17:G17"/>
    <mergeCell ref="H17:J17"/>
    <mergeCell ref="K17:M17"/>
    <mergeCell ref="B18:D18"/>
    <mergeCell ref="E18:G18"/>
    <mergeCell ref="H18:J18"/>
    <mergeCell ref="K18:M18"/>
    <mergeCell ref="B19:D19"/>
    <mergeCell ref="E19:G19"/>
    <mergeCell ref="H19:J19"/>
    <mergeCell ref="K19:M19"/>
    <mergeCell ref="B20:D20"/>
    <mergeCell ref="E20:G20"/>
    <mergeCell ref="H20:J20"/>
    <mergeCell ref="K20:M20"/>
    <mergeCell ref="B21:D21"/>
    <mergeCell ref="E21:G21"/>
    <mergeCell ref="H21:J21"/>
    <mergeCell ref="K21:M21"/>
    <mergeCell ref="B22:D22"/>
    <mergeCell ref="E22:G22"/>
    <mergeCell ref="H22:J22"/>
    <mergeCell ref="K22:M22"/>
    <mergeCell ref="B23:D23"/>
    <mergeCell ref="E23:G23"/>
    <mergeCell ref="H23:J23"/>
    <mergeCell ref="K23:M23"/>
    <mergeCell ref="B24:D24"/>
    <mergeCell ref="E24:G24"/>
    <mergeCell ref="H24:J24"/>
    <mergeCell ref="K24:M24"/>
    <mergeCell ref="B25:D25"/>
    <mergeCell ref="E25:G25"/>
    <mergeCell ref="H25:J25"/>
    <mergeCell ref="K25:M25"/>
    <mergeCell ref="B26:D26"/>
    <mergeCell ref="E26:G26"/>
    <mergeCell ref="H26:J26"/>
    <mergeCell ref="K26:M26"/>
    <mergeCell ref="B27:D27"/>
    <mergeCell ref="E27:G27"/>
    <mergeCell ref="H27:J27"/>
    <mergeCell ref="K27:M27"/>
    <mergeCell ref="E28:G28"/>
    <mergeCell ref="H28:J28"/>
    <mergeCell ref="K28:M28"/>
    <mergeCell ref="A47:M47"/>
    <mergeCell ref="B49:C49"/>
    <mergeCell ref="B50:C50"/>
    <mergeCell ref="B51:C51"/>
    <mergeCell ref="B52:C52"/>
    <mergeCell ref="B53:C53"/>
    <mergeCell ref="B28:D28"/>
    <mergeCell ref="B54:C54"/>
    <mergeCell ref="B55:C55"/>
    <mergeCell ref="B56:C56"/>
    <mergeCell ref="B57:C57"/>
    <mergeCell ref="B58:C58"/>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097-5DF5-4D1C-9CF1-84CB3BB2DA13}">
  <dimension ref="A1:E100"/>
  <sheetViews>
    <sheetView tabSelected="1" zoomScale="130" zoomScaleNormal="130" workbookViewId="0">
      <selection activeCell="E25" sqref="E25"/>
    </sheetView>
  </sheetViews>
  <sheetFormatPr defaultRowHeight="11.25"/>
  <cols>
    <col min="1" max="1" width="56.42578125" style="2" customWidth="1"/>
    <col min="2" max="2" width="15.140625" style="2" customWidth="1"/>
    <col min="3" max="3" width="15.28515625" style="2" customWidth="1"/>
    <col min="4" max="4" width="14" style="2" customWidth="1"/>
    <col min="5" max="5" width="16.140625" style="2" customWidth="1"/>
    <col min="6" max="16384" width="9.140625" style="2"/>
  </cols>
  <sheetData>
    <row r="1" spans="1:5">
      <c r="A1" s="957" t="s">
        <v>0</v>
      </c>
      <c r="B1" s="957"/>
      <c r="C1" s="957"/>
      <c r="D1" s="957"/>
    </row>
    <row r="2" spans="1:5">
      <c r="A2" s="958" t="s">
        <v>1</v>
      </c>
      <c r="B2" s="958"/>
      <c r="C2" s="958"/>
      <c r="D2" s="958"/>
    </row>
    <row r="3" spans="1:5">
      <c r="A3" s="957" t="s">
        <v>815</v>
      </c>
      <c r="B3" s="957"/>
      <c r="C3" s="957"/>
      <c r="D3" s="957"/>
    </row>
    <row r="4" spans="1:5">
      <c r="A4" s="958" t="s">
        <v>412</v>
      </c>
      <c r="B4" s="958"/>
      <c r="C4" s="958"/>
      <c r="D4" s="958"/>
    </row>
    <row r="5" spans="1:5">
      <c r="A5" s="958" t="s">
        <v>1091</v>
      </c>
      <c r="B5" s="958"/>
      <c r="C5" s="958"/>
      <c r="D5" s="958"/>
    </row>
    <row r="8" spans="1:5">
      <c r="A8" s="2" t="s">
        <v>816</v>
      </c>
      <c r="B8" s="434"/>
      <c r="C8" s="434"/>
      <c r="D8" s="434"/>
      <c r="E8" s="5">
        <v>1</v>
      </c>
    </row>
    <row r="9" spans="1:5">
      <c r="A9" s="686" t="s">
        <v>2</v>
      </c>
      <c r="B9" s="1048"/>
      <c r="C9" s="1251"/>
      <c r="D9" s="1252" t="s">
        <v>552</v>
      </c>
      <c r="E9" s="1253"/>
    </row>
    <row r="10" spans="1:5">
      <c r="A10" s="435" t="s">
        <v>577</v>
      </c>
      <c r="B10" s="1123"/>
      <c r="C10" s="1122"/>
      <c r="D10" s="1262"/>
      <c r="E10" s="1121"/>
    </row>
    <row r="11" spans="1:5">
      <c r="A11" s="203" t="s">
        <v>817</v>
      </c>
      <c r="B11" s="1118"/>
      <c r="C11" s="1117"/>
      <c r="D11" s="1116">
        <v>9063000000</v>
      </c>
      <c r="E11" s="1118"/>
    </row>
    <row r="12" spans="1:5">
      <c r="A12" s="203" t="s">
        <v>125</v>
      </c>
      <c r="B12" s="1118"/>
      <c r="C12" s="1117"/>
      <c r="D12" s="1116">
        <v>9071884018.0799999</v>
      </c>
      <c r="E12" s="1118"/>
    </row>
    <row r="13" spans="1:5">
      <c r="A13" s="203" t="s">
        <v>818</v>
      </c>
      <c r="B13" s="1118"/>
      <c r="C13" s="1117"/>
      <c r="D13" s="1116">
        <v>5191710350.3600025</v>
      </c>
      <c r="E13" s="1118"/>
    </row>
    <row r="14" spans="1:5">
      <c r="A14" s="203" t="s">
        <v>819</v>
      </c>
      <c r="B14" s="1118"/>
      <c r="C14" s="1117"/>
      <c r="D14" s="1116">
        <v>0</v>
      </c>
      <c r="E14" s="1118"/>
    </row>
    <row r="15" spans="1:5">
      <c r="A15" s="203" t="s">
        <v>820</v>
      </c>
      <c r="B15" s="1118"/>
      <c r="C15" s="1117"/>
      <c r="D15" s="1116">
        <v>683288630.62</v>
      </c>
      <c r="E15" s="1118"/>
    </row>
    <row r="16" spans="1:5">
      <c r="A16" s="2" t="s">
        <v>80</v>
      </c>
      <c r="B16" s="957"/>
      <c r="C16" s="1260"/>
      <c r="D16" s="1261"/>
      <c r="E16" s="957"/>
    </row>
    <row r="17" spans="1:5">
      <c r="A17" s="203" t="s">
        <v>821</v>
      </c>
      <c r="B17" s="1118"/>
      <c r="C17" s="1117"/>
      <c r="D17" s="1116">
        <v>9063000000</v>
      </c>
      <c r="E17" s="1118"/>
    </row>
    <row r="18" spans="1:5">
      <c r="A18" s="203" t="s">
        <v>128</v>
      </c>
      <c r="B18" s="1118"/>
      <c r="C18" s="1117"/>
      <c r="D18" s="1116">
        <v>9755172648.6999989</v>
      </c>
      <c r="E18" s="1118"/>
    </row>
    <row r="19" spans="1:5">
      <c r="A19" s="203" t="s">
        <v>822</v>
      </c>
      <c r="B19" s="1118"/>
      <c r="C19" s="1117"/>
      <c r="D19" s="1116">
        <v>4586402346</v>
      </c>
      <c r="E19" s="1118"/>
    </row>
    <row r="20" spans="1:5">
      <c r="A20" s="203" t="s">
        <v>823</v>
      </c>
      <c r="B20" s="1118"/>
      <c r="C20" s="1117"/>
      <c r="D20" s="1116">
        <v>4049124574.7799988</v>
      </c>
      <c r="E20" s="1118"/>
    </row>
    <row r="21" spans="1:5">
      <c r="A21" s="203" t="s">
        <v>824</v>
      </c>
      <c r="B21" s="1118"/>
      <c r="C21" s="1117"/>
      <c r="D21" s="1116">
        <v>4004585872.75</v>
      </c>
      <c r="E21" s="1118"/>
    </row>
    <row r="22" spans="1:5">
      <c r="A22" s="440" t="s">
        <v>1088</v>
      </c>
      <c r="B22" s="1250"/>
      <c r="C22" s="1120"/>
      <c r="D22" s="1119">
        <v>1142585775.5800037</v>
      </c>
      <c r="E22" s="1250"/>
    </row>
    <row r="23" spans="1:5">
      <c r="B23" s="1"/>
      <c r="C23" s="1"/>
      <c r="D23" s="1"/>
      <c r="E23" s="1"/>
    </row>
    <row r="24" spans="1:5">
      <c r="A24" s="455" t="s">
        <v>825</v>
      </c>
      <c r="B24" s="1098"/>
      <c r="C24" s="1258"/>
      <c r="D24" s="1258" t="s">
        <v>552</v>
      </c>
      <c r="E24" s="1097"/>
    </row>
    <row r="25" spans="1:5">
      <c r="A25" s="2" t="s">
        <v>822</v>
      </c>
      <c r="B25" s="1118"/>
      <c r="C25" s="1117"/>
      <c r="E25" s="26">
        <v>4586402345.999999</v>
      </c>
    </row>
    <row r="26" spans="1:5">
      <c r="A26" s="2" t="s">
        <v>823</v>
      </c>
      <c r="B26" s="1118"/>
      <c r="C26" s="1117"/>
      <c r="E26" s="26">
        <v>4049124574.7800002</v>
      </c>
    </row>
    <row r="27" spans="1:5">
      <c r="A27" s="441"/>
      <c r="B27" s="1259"/>
      <c r="C27" s="1259"/>
      <c r="D27" s="1259"/>
      <c r="E27" s="1259"/>
    </row>
    <row r="28" spans="1:5">
      <c r="A28" s="686" t="s">
        <v>826</v>
      </c>
      <c r="B28" s="1048"/>
      <c r="C28" s="1251"/>
      <c r="D28" s="1252" t="s">
        <v>552</v>
      </c>
      <c r="E28" s="1253"/>
    </row>
    <row r="29" spans="1:5">
      <c r="A29" s="435" t="s">
        <v>827</v>
      </c>
      <c r="B29" s="1256"/>
      <c r="C29" s="1256"/>
      <c r="D29" s="435"/>
      <c r="E29" s="452">
        <v>8230378286.9400005</v>
      </c>
    </row>
    <row r="30" spans="1:5">
      <c r="A30" s="2" t="s">
        <v>828</v>
      </c>
      <c r="B30" s="1"/>
      <c r="C30" s="1"/>
      <c r="E30" s="26">
        <v>8228076832.9400005</v>
      </c>
    </row>
    <row r="31" spans="1:5">
      <c r="A31" s="445" t="s">
        <v>829</v>
      </c>
      <c r="B31" s="687"/>
      <c r="C31" s="687"/>
      <c r="D31" s="445"/>
      <c r="E31" s="454">
        <v>7793950390.9700003</v>
      </c>
    </row>
    <row r="32" spans="1:5">
      <c r="B32" s="958"/>
      <c r="C32" s="958"/>
      <c r="D32" s="958"/>
      <c r="E32" s="958"/>
    </row>
    <row r="33" spans="1:5" ht="12.75" customHeight="1">
      <c r="A33" s="1048" t="s">
        <v>830</v>
      </c>
      <c r="B33" s="1048"/>
      <c r="C33" s="1251"/>
      <c r="D33" s="1252" t="s">
        <v>552</v>
      </c>
      <c r="E33" s="1253"/>
    </row>
    <row r="34" spans="1:5">
      <c r="A34" s="2" t="s">
        <v>831</v>
      </c>
      <c r="B34" s="958"/>
      <c r="C34" s="1254"/>
      <c r="D34" s="1255"/>
      <c r="E34" s="1256"/>
    </row>
    <row r="35" spans="1:5">
      <c r="A35" s="202" t="s">
        <v>832</v>
      </c>
      <c r="B35" s="1118"/>
      <c r="C35" s="1117"/>
      <c r="D35" s="453"/>
      <c r="E35" s="26">
        <v>428185557.00000006</v>
      </c>
    </row>
    <row r="36" spans="1:5">
      <c r="A36" s="202" t="s">
        <v>833</v>
      </c>
      <c r="B36" s="437"/>
      <c r="C36" s="688"/>
      <c r="D36" s="453"/>
      <c r="E36" s="26">
        <v>704826042.46000004</v>
      </c>
    </row>
    <row r="37" spans="1:5">
      <c r="A37" s="202" t="s">
        <v>834</v>
      </c>
      <c r="B37" s="1118"/>
      <c r="C37" s="1117"/>
      <c r="D37" s="453"/>
      <c r="E37" s="26">
        <v>704801193.6500001</v>
      </c>
    </row>
    <row r="38" spans="1:5">
      <c r="A38" s="202" t="s">
        <v>835</v>
      </c>
      <c r="B38" s="1118"/>
      <c r="C38" s="1117"/>
      <c r="D38" s="453"/>
      <c r="E38" s="26">
        <v>-276615636.65000004</v>
      </c>
    </row>
    <row r="39" spans="1:5">
      <c r="A39" s="2" t="s">
        <v>836</v>
      </c>
      <c r="B39" s="958"/>
      <c r="C39" s="1254"/>
      <c r="D39" s="1257"/>
      <c r="E39" s="958"/>
    </row>
    <row r="40" spans="1:5">
      <c r="A40" s="202" t="s">
        <v>832</v>
      </c>
      <c r="B40" s="1118"/>
      <c r="C40" s="1117"/>
      <c r="D40" s="453"/>
      <c r="E40" s="153">
        <v>0</v>
      </c>
    </row>
    <row r="41" spans="1:5">
      <c r="A41" s="202" t="s">
        <v>833</v>
      </c>
      <c r="B41" s="437"/>
      <c r="C41" s="688"/>
      <c r="D41" s="453"/>
      <c r="E41" s="153">
        <v>0</v>
      </c>
    </row>
    <row r="42" spans="1:5">
      <c r="A42" s="202" t="s">
        <v>834</v>
      </c>
      <c r="B42" s="1118"/>
      <c r="C42" s="1117"/>
      <c r="D42" s="453"/>
      <c r="E42" s="153">
        <v>0</v>
      </c>
    </row>
    <row r="43" spans="1:5">
      <c r="A43" s="450" t="s">
        <v>835</v>
      </c>
      <c r="B43" s="1250"/>
      <c r="C43" s="1120"/>
      <c r="D43" s="282"/>
      <c r="E43" s="451">
        <v>0</v>
      </c>
    </row>
    <row r="45" spans="1:5" ht="33.75">
      <c r="A45" s="941" t="s">
        <v>837</v>
      </c>
      <c r="B45" s="1241"/>
      <c r="C45" s="463" t="s">
        <v>838</v>
      </c>
      <c r="D45" s="463" t="s">
        <v>839</v>
      </c>
      <c r="E45" s="556" t="s">
        <v>840</v>
      </c>
    </row>
    <row r="46" spans="1:5">
      <c r="A46" s="1086"/>
      <c r="B46" s="1242"/>
      <c r="C46" s="432" t="s">
        <v>474</v>
      </c>
      <c r="D46" s="432" t="s">
        <v>475</v>
      </c>
      <c r="E46" s="433" t="s">
        <v>841</v>
      </c>
    </row>
    <row r="47" spans="1:5">
      <c r="A47" s="1243" t="s">
        <v>843</v>
      </c>
      <c r="B47" s="1244"/>
      <c r="C47" s="530">
        <v>-372464000</v>
      </c>
      <c r="D47" s="530">
        <v>612164197.46000051</v>
      </c>
      <c r="E47" s="689">
        <v>-1.6435526586730544</v>
      </c>
    </row>
    <row r="48" spans="1:5">
      <c r="A48" s="1245" t="s">
        <v>842</v>
      </c>
      <c r="B48" s="1246"/>
      <c r="C48" s="303">
        <v>-151046000</v>
      </c>
      <c r="D48" s="303">
        <v>624419093.14000046</v>
      </c>
      <c r="E48" s="690">
        <v>-4.1339664283728164</v>
      </c>
    </row>
    <row r="50" spans="1:5" ht="22.5">
      <c r="A50" s="205" t="s">
        <v>844</v>
      </c>
      <c r="B50" s="630" t="s">
        <v>782</v>
      </c>
      <c r="C50" s="630" t="s">
        <v>845</v>
      </c>
      <c r="D50" s="630" t="s">
        <v>846</v>
      </c>
      <c r="E50" s="587" t="s">
        <v>546</v>
      </c>
    </row>
    <row r="51" spans="1:5">
      <c r="A51" s="166" t="s">
        <v>847</v>
      </c>
      <c r="B51" s="691"/>
      <c r="C51" s="691"/>
      <c r="D51" s="691"/>
      <c r="E51" s="512"/>
    </row>
    <row r="52" spans="1:5">
      <c r="A52" s="66" t="s">
        <v>539</v>
      </c>
      <c r="B52" s="692"/>
      <c r="C52" s="692"/>
      <c r="D52" s="692"/>
      <c r="E52" s="693"/>
    </row>
    <row r="53" spans="1:5">
      <c r="A53" s="28" t="s">
        <v>848</v>
      </c>
      <c r="B53" s="128">
        <v>43240414.79999999</v>
      </c>
      <c r="C53" s="128">
        <v>428337.2</v>
      </c>
      <c r="D53" s="128">
        <v>41096990.880000003</v>
      </c>
      <c r="E53" s="438">
        <v>1715086.7199999839</v>
      </c>
    </row>
    <row r="54" spans="1:5">
      <c r="A54" s="28" t="s">
        <v>849</v>
      </c>
      <c r="B54" s="128">
        <v>740438.60000000009</v>
      </c>
      <c r="C54" s="128">
        <v>0</v>
      </c>
      <c r="D54" s="128">
        <v>740438.60000000009</v>
      </c>
      <c r="E54" s="438">
        <v>0</v>
      </c>
    </row>
    <row r="55" spans="1:5">
      <c r="A55" s="66" t="s">
        <v>540</v>
      </c>
      <c r="B55" s="128"/>
      <c r="C55" s="128"/>
      <c r="D55" s="128"/>
      <c r="E55" s="438"/>
    </row>
    <row r="56" spans="1:5">
      <c r="A56" s="28" t="s">
        <v>848</v>
      </c>
      <c r="B56" s="128">
        <v>684971130.9399997</v>
      </c>
      <c r="C56" s="128">
        <v>31732823.329946984</v>
      </c>
      <c r="D56" s="128">
        <v>458878565.6499998</v>
      </c>
      <c r="E56" s="438">
        <v>194359741.96005291</v>
      </c>
    </row>
    <row r="57" spans="1:5">
      <c r="A57" s="694" t="s">
        <v>849</v>
      </c>
      <c r="B57" s="128">
        <v>8318921.5900000008</v>
      </c>
      <c r="C57" s="140">
        <v>948550.39999999828</v>
      </c>
      <c r="D57" s="140">
        <v>4711873.18</v>
      </c>
      <c r="E57" s="143">
        <v>2658498.0100000026</v>
      </c>
    </row>
    <row r="58" spans="1:5">
      <c r="A58" s="442" t="s">
        <v>626</v>
      </c>
      <c r="B58" s="443">
        <v>737270905.92999971</v>
      </c>
      <c r="C58" s="443">
        <v>33109710.929946981</v>
      </c>
      <c r="D58" s="443">
        <v>505427868.30999982</v>
      </c>
      <c r="E58" s="444">
        <v>198733326.69005287</v>
      </c>
    </row>
    <row r="60" spans="1:5" ht="22.5" customHeight="1">
      <c r="A60" s="1058" t="s">
        <v>850</v>
      </c>
      <c r="B60" s="1144"/>
      <c r="C60" s="1144" t="s">
        <v>851</v>
      </c>
      <c r="D60" s="1064" t="s">
        <v>852</v>
      </c>
      <c r="E60" s="1062"/>
    </row>
    <row r="61" spans="1:5" ht="33.75">
      <c r="A61" s="1104"/>
      <c r="B61" s="1236"/>
      <c r="C61" s="1236"/>
      <c r="D61" s="465" t="s">
        <v>853</v>
      </c>
      <c r="E61" s="528" t="s">
        <v>854</v>
      </c>
    </row>
    <row r="62" spans="1:5">
      <c r="A62" s="1247" t="s">
        <v>855</v>
      </c>
      <c r="B62" s="1248"/>
      <c r="C62" s="214">
        <v>433712547.5680002</v>
      </c>
      <c r="D62" s="903">
        <v>0.25</v>
      </c>
      <c r="E62" s="904">
        <v>0.13979272529553266</v>
      </c>
    </row>
    <row r="63" spans="1:5">
      <c r="A63" s="1181" t="s">
        <v>1080</v>
      </c>
      <c r="B63" s="1249"/>
      <c r="C63" s="447">
        <v>281445648.16999996</v>
      </c>
      <c r="D63" s="905">
        <v>0.7</v>
      </c>
      <c r="E63" s="906">
        <v>0.80222003031500833</v>
      </c>
    </row>
    <row r="64" spans="1:5">
      <c r="A64" s="1181" t="s">
        <v>1081</v>
      </c>
      <c r="B64" s="1181"/>
      <c r="C64" s="447">
        <v>0</v>
      </c>
      <c r="D64" s="905">
        <v>0.5</v>
      </c>
      <c r="E64" s="906">
        <v>0</v>
      </c>
    </row>
    <row r="65" spans="1:5">
      <c r="A65" s="508" t="s">
        <v>1082</v>
      </c>
      <c r="B65" s="907"/>
      <c r="C65" s="216">
        <v>0</v>
      </c>
      <c r="D65" s="908">
        <v>0.15</v>
      </c>
      <c r="E65" s="909">
        <v>0</v>
      </c>
    </row>
    <row r="66" spans="1:5">
      <c r="A66" s="441"/>
      <c r="B66" s="441"/>
      <c r="C66" s="441"/>
      <c r="D66" s="441"/>
      <c r="E66" s="441"/>
    </row>
    <row r="67" spans="1:5" hidden="1">
      <c r="A67" s="695" t="s">
        <v>856</v>
      </c>
      <c r="B67" s="1239" t="s">
        <v>851</v>
      </c>
      <c r="C67" s="1239"/>
      <c r="D67" s="1239" t="s">
        <v>857</v>
      </c>
      <c r="E67" s="1240"/>
    </row>
    <row r="68" spans="1:5" hidden="1">
      <c r="A68" s="166" t="s">
        <v>858</v>
      </c>
      <c r="B68" s="1232"/>
      <c r="C68" s="1232"/>
      <c r="D68" s="1232"/>
      <c r="E68" s="1233"/>
    </row>
    <row r="69" spans="1:5" hidden="1">
      <c r="A69" s="446" t="s">
        <v>859</v>
      </c>
      <c r="B69" s="1237"/>
      <c r="C69" s="1237"/>
      <c r="D69" s="1234"/>
      <c r="E69" s="1235"/>
    </row>
    <row r="70" spans="1:5" hidden="1">
      <c r="B70" s="958"/>
      <c r="C70" s="958"/>
      <c r="D70" s="1238"/>
      <c r="E70" s="1238"/>
    </row>
    <row r="71" spans="1:5" hidden="1">
      <c r="B71" s="1"/>
      <c r="C71" s="1"/>
      <c r="D71" s="1"/>
      <c r="E71" s="61"/>
    </row>
    <row r="72" spans="1:5" hidden="1">
      <c r="A72" s="696" t="s">
        <v>860</v>
      </c>
      <c r="B72" s="697" t="s">
        <v>861</v>
      </c>
      <c r="C72" s="697" t="s">
        <v>862</v>
      </c>
      <c r="D72" s="697" t="s">
        <v>863</v>
      </c>
      <c r="E72" s="698" t="s">
        <v>864</v>
      </c>
    </row>
    <row r="73" spans="1:5" hidden="1">
      <c r="A73" s="65" t="s">
        <v>865</v>
      </c>
      <c r="B73" s="78"/>
      <c r="C73" s="78"/>
      <c r="D73" s="78"/>
      <c r="E73" s="515"/>
    </row>
    <row r="74" spans="1:5" hidden="1">
      <c r="A74" s="28" t="s">
        <v>866</v>
      </c>
      <c r="B74" s="78"/>
      <c r="C74" s="78"/>
      <c r="D74" s="78"/>
      <c r="E74" s="515"/>
    </row>
    <row r="75" spans="1:5" hidden="1">
      <c r="A75" s="28" t="s">
        <v>867</v>
      </c>
      <c r="B75" s="78"/>
      <c r="C75" s="78"/>
      <c r="D75" s="78"/>
      <c r="E75" s="515"/>
    </row>
    <row r="76" spans="1:5" hidden="1">
      <c r="A76" s="28" t="s">
        <v>868</v>
      </c>
      <c r="B76" s="78"/>
      <c r="C76" s="78"/>
      <c r="D76" s="78"/>
      <c r="E76" s="515"/>
    </row>
    <row r="77" spans="1:5" hidden="1">
      <c r="A77" s="65" t="s">
        <v>869</v>
      </c>
      <c r="B77" s="78"/>
      <c r="C77" s="78"/>
      <c r="D77" s="78"/>
      <c r="E77" s="515"/>
    </row>
    <row r="78" spans="1:5" hidden="1">
      <c r="A78" s="28" t="s">
        <v>866</v>
      </c>
      <c r="B78" s="78"/>
      <c r="C78" s="78"/>
      <c r="D78" s="78"/>
      <c r="E78" s="515"/>
    </row>
    <row r="79" spans="1:5" hidden="1">
      <c r="A79" s="28" t="s">
        <v>867</v>
      </c>
      <c r="B79" s="78"/>
      <c r="C79" s="78"/>
      <c r="D79" s="78"/>
      <c r="E79" s="515"/>
    </row>
    <row r="80" spans="1:5" hidden="1">
      <c r="A80" s="694" t="s">
        <v>868</v>
      </c>
      <c r="B80" s="699"/>
      <c r="C80" s="699"/>
      <c r="D80" s="699"/>
      <c r="E80" s="700"/>
    </row>
    <row r="81" spans="1:5" hidden="1"/>
    <row r="82" spans="1:5" hidden="1">
      <c r="A82" s="696" t="s">
        <v>870</v>
      </c>
      <c r="B82" s="1239" t="s">
        <v>851</v>
      </c>
      <c r="C82" s="1239"/>
      <c r="D82" s="1239" t="s">
        <v>857</v>
      </c>
      <c r="E82" s="1240"/>
    </row>
    <row r="83" spans="1:5" hidden="1">
      <c r="A83" s="166" t="s">
        <v>871</v>
      </c>
      <c r="B83" s="1232"/>
      <c r="C83" s="1232"/>
      <c r="D83" s="1232"/>
      <c r="E83" s="1233"/>
    </row>
    <row r="84" spans="1:5" hidden="1">
      <c r="A84" s="446" t="s">
        <v>872</v>
      </c>
      <c r="B84" s="1234"/>
      <c r="C84" s="1234"/>
      <c r="D84" s="1234"/>
      <c r="E84" s="1235"/>
    </row>
    <row r="86" spans="1:5" ht="22.5" customHeight="1">
      <c r="A86" s="1058" t="s">
        <v>873</v>
      </c>
      <c r="B86" s="1144"/>
      <c r="C86" s="1144" t="s">
        <v>851</v>
      </c>
      <c r="D86" s="1064" t="s">
        <v>852</v>
      </c>
      <c r="E86" s="1062"/>
    </row>
    <row r="87" spans="1:5" ht="33.75">
      <c r="A87" s="1104"/>
      <c r="B87" s="1236"/>
      <c r="C87" s="1236"/>
      <c r="D87" s="465" t="s">
        <v>853</v>
      </c>
      <c r="E87" s="528" t="s">
        <v>854</v>
      </c>
    </row>
    <row r="88" spans="1:5">
      <c r="A88" s="435" t="s">
        <v>874</v>
      </c>
      <c r="B88" s="166"/>
      <c r="C88" s="436">
        <v>595081087.50000036</v>
      </c>
      <c r="D88" s="701">
        <v>0.15</v>
      </c>
      <c r="E88" s="702">
        <v>0.19180447386159988</v>
      </c>
    </row>
    <row r="89" spans="1:5" hidden="1">
      <c r="A89" s="203" t="s">
        <v>706</v>
      </c>
      <c r="B89" s="65"/>
      <c r="C89" s="128" t="e">
        <v>#REF!</v>
      </c>
      <c r="D89" s="703"/>
      <c r="E89" s="704"/>
    </row>
    <row r="90" spans="1:5" hidden="1">
      <c r="A90" s="440" t="s">
        <v>875</v>
      </c>
      <c r="B90" s="446"/>
      <c r="C90" s="140" t="e">
        <v>#REF!</v>
      </c>
      <c r="D90" s="705"/>
      <c r="E90" s="706"/>
    </row>
    <row r="91" spans="1:5">
      <c r="A91" s="441"/>
      <c r="B91" s="441"/>
      <c r="C91" s="441"/>
      <c r="D91" s="441"/>
      <c r="E91" s="441"/>
    </row>
    <row r="92" spans="1:5" ht="11.25" customHeight="1">
      <c r="A92" s="160" t="s">
        <v>876</v>
      </c>
      <c r="B92" s="160"/>
      <c r="C92" s="707"/>
      <c r="D92" s="686" t="s">
        <v>877</v>
      </c>
      <c r="E92" s="288"/>
    </row>
    <row r="93" spans="1:5" ht="11.25" customHeight="1">
      <c r="A93" s="441" t="s">
        <v>878</v>
      </c>
      <c r="B93" s="441"/>
      <c r="C93" s="708"/>
      <c r="D93" s="709">
        <v>0</v>
      </c>
      <c r="E93" s="441"/>
    </row>
    <row r="94" spans="1:5" ht="11.25" customHeight="1"/>
    <row r="95" spans="1:5">
      <c r="A95" s="2" t="s">
        <v>115</v>
      </c>
    </row>
    <row r="97" spans="1:1">
      <c r="A97" s="2" t="s">
        <v>1093</v>
      </c>
    </row>
    <row r="98" spans="1:1">
      <c r="A98" s="2" t="s">
        <v>1094</v>
      </c>
    </row>
    <row r="99" spans="1:1">
      <c r="A99" s="2" t="s">
        <v>1095</v>
      </c>
    </row>
    <row r="100" spans="1:1">
      <c r="A100" s="2" t="s">
        <v>1096</v>
      </c>
    </row>
  </sheetData>
  <mergeCells count="82">
    <mergeCell ref="B9:C9"/>
    <mergeCell ref="D9:E9"/>
    <mergeCell ref="A1:D1"/>
    <mergeCell ref="A2:D2"/>
    <mergeCell ref="A3:D3"/>
    <mergeCell ref="A4:D4"/>
    <mergeCell ref="A5:D5"/>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32:C32"/>
    <mergeCell ref="D32:E32"/>
    <mergeCell ref="B22:C22"/>
    <mergeCell ref="D22:E22"/>
    <mergeCell ref="B24:C24"/>
    <mergeCell ref="D24:E24"/>
    <mergeCell ref="B25:C25"/>
    <mergeCell ref="B26:C26"/>
    <mergeCell ref="B27:C27"/>
    <mergeCell ref="D27:E27"/>
    <mergeCell ref="B28:C28"/>
    <mergeCell ref="D28:E28"/>
    <mergeCell ref="B29:C29"/>
    <mergeCell ref="B43:C43"/>
    <mergeCell ref="A33:C33"/>
    <mergeCell ref="D33:E33"/>
    <mergeCell ref="B34:C34"/>
    <mergeCell ref="D34:E34"/>
    <mergeCell ref="B35:C35"/>
    <mergeCell ref="B37:C37"/>
    <mergeCell ref="B38:C38"/>
    <mergeCell ref="B39:C39"/>
    <mergeCell ref="D39:E39"/>
    <mergeCell ref="B40:C40"/>
    <mergeCell ref="B42:C42"/>
    <mergeCell ref="B68:C68"/>
    <mergeCell ref="D68:E68"/>
    <mergeCell ref="A45:B46"/>
    <mergeCell ref="A47:B47"/>
    <mergeCell ref="A48:B48"/>
    <mergeCell ref="A60:B61"/>
    <mergeCell ref="C60:C61"/>
    <mergeCell ref="D60:E60"/>
    <mergeCell ref="A62:B62"/>
    <mergeCell ref="A63:B63"/>
    <mergeCell ref="A64:B64"/>
    <mergeCell ref="B67:C67"/>
    <mergeCell ref="D67:E67"/>
    <mergeCell ref="B69:C69"/>
    <mergeCell ref="D69:E69"/>
    <mergeCell ref="B70:C70"/>
    <mergeCell ref="D70:E70"/>
    <mergeCell ref="B82:C82"/>
    <mergeCell ref="D82:E82"/>
    <mergeCell ref="B83:C83"/>
    <mergeCell ref="D83:E83"/>
    <mergeCell ref="B84:C84"/>
    <mergeCell ref="D84:E84"/>
    <mergeCell ref="A86:B87"/>
    <mergeCell ref="C86:C87"/>
    <mergeCell ref="D86:E8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30D6-F742-49F1-8864-FFCAECB4918B}">
  <dimension ref="A1:M390"/>
  <sheetViews>
    <sheetView workbookViewId="0"/>
  </sheetViews>
  <sheetFormatPr defaultRowHeight="11.25"/>
  <cols>
    <col min="1" max="1" width="5.85546875" style="2" customWidth="1"/>
    <col min="2" max="2" width="37.42578125" style="2" customWidth="1"/>
    <col min="3" max="3" width="14.7109375" style="2" customWidth="1"/>
    <col min="4" max="4" width="19.42578125" style="2" customWidth="1"/>
    <col min="5" max="6" width="14.7109375" style="2" customWidth="1"/>
    <col min="7" max="7" width="8.5703125" style="2" customWidth="1"/>
    <col min="8" max="10" width="14.7109375" style="2" customWidth="1"/>
    <col min="11" max="11" width="7.85546875" style="2" customWidth="1"/>
    <col min="12" max="12" width="14.42578125" style="2" customWidth="1"/>
    <col min="13" max="13" width="14.7109375" style="2" customWidth="1"/>
    <col min="14" max="16384" width="9.140625" style="2"/>
  </cols>
  <sheetData>
    <row r="1" spans="1:13">
      <c r="B1" s="957" t="s">
        <v>0</v>
      </c>
      <c r="C1" s="957"/>
      <c r="D1" s="957"/>
      <c r="E1" s="957"/>
      <c r="F1" s="957"/>
      <c r="G1" s="957"/>
      <c r="H1" s="957"/>
      <c r="I1" s="957"/>
      <c r="J1" s="957"/>
      <c r="K1" s="957"/>
      <c r="L1" s="957"/>
      <c r="M1" s="957"/>
    </row>
    <row r="2" spans="1:13">
      <c r="B2" s="958" t="s">
        <v>1</v>
      </c>
      <c r="C2" s="958"/>
      <c r="D2" s="958"/>
      <c r="E2" s="958"/>
      <c r="F2" s="958"/>
      <c r="G2" s="958"/>
      <c r="H2" s="958"/>
      <c r="I2" s="958"/>
      <c r="J2" s="958"/>
      <c r="K2" s="958"/>
      <c r="L2" s="958"/>
      <c r="M2" s="958"/>
    </row>
    <row r="3" spans="1:13">
      <c r="B3" s="957" t="s">
        <v>137</v>
      </c>
      <c r="C3" s="957"/>
      <c r="D3" s="957"/>
      <c r="E3" s="957"/>
      <c r="F3" s="957"/>
      <c r="G3" s="957"/>
      <c r="H3" s="957"/>
      <c r="I3" s="957"/>
      <c r="J3" s="957"/>
      <c r="K3" s="957"/>
      <c r="L3" s="957"/>
      <c r="M3" s="957"/>
    </row>
    <row r="4" spans="1:13">
      <c r="B4" s="958" t="s">
        <v>3</v>
      </c>
      <c r="C4" s="958"/>
      <c r="D4" s="958"/>
      <c r="E4" s="958"/>
      <c r="F4" s="958"/>
      <c r="G4" s="958"/>
      <c r="H4" s="958"/>
      <c r="I4" s="958"/>
      <c r="J4" s="958"/>
      <c r="K4" s="958"/>
      <c r="L4" s="958"/>
      <c r="M4" s="958"/>
    </row>
    <row r="5" spans="1:13">
      <c r="B5" s="958" t="s">
        <v>1091</v>
      </c>
      <c r="C5" s="958">
        <v>0</v>
      </c>
      <c r="D5" s="958">
        <v>0</v>
      </c>
      <c r="E5" s="958">
        <v>0</v>
      </c>
      <c r="F5" s="958">
        <v>0</v>
      </c>
      <c r="G5" s="958">
        <v>0</v>
      </c>
      <c r="H5" s="958">
        <v>0</v>
      </c>
      <c r="I5" s="958">
        <v>0</v>
      </c>
      <c r="J5" s="958">
        <v>0</v>
      </c>
      <c r="K5" s="958">
        <v>0</v>
      </c>
      <c r="L5" s="958">
        <v>0</v>
      </c>
      <c r="M5" s="958">
        <v>0</v>
      </c>
    </row>
    <row r="6" spans="1:13">
      <c r="B6" s="977"/>
      <c r="C6" s="977"/>
      <c r="D6" s="977"/>
      <c r="E6" s="977"/>
      <c r="F6" s="977"/>
      <c r="G6" s="977"/>
      <c r="H6" s="977"/>
      <c r="I6" s="977"/>
      <c r="J6" s="977"/>
      <c r="K6" s="977"/>
      <c r="L6" s="977"/>
      <c r="M6" s="977"/>
    </row>
    <row r="7" spans="1:13">
      <c r="A7" s="2" t="s">
        <v>138</v>
      </c>
      <c r="C7" s="112"/>
      <c r="M7" s="5">
        <v>1</v>
      </c>
    </row>
    <row r="8" spans="1:13" ht="22.5" customHeight="1">
      <c r="A8" s="966" t="s">
        <v>139</v>
      </c>
      <c r="B8" s="967"/>
      <c r="C8" s="950" t="s">
        <v>81</v>
      </c>
      <c r="D8" s="950" t="s">
        <v>82</v>
      </c>
      <c r="E8" s="952" t="s">
        <v>83</v>
      </c>
      <c r="F8" s="972"/>
      <c r="G8" s="953"/>
      <c r="H8" s="6" t="s">
        <v>140</v>
      </c>
      <c r="I8" s="952" t="s">
        <v>85</v>
      </c>
      <c r="J8" s="972"/>
      <c r="K8" s="953"/>
      <c r="L8" s="69" t="s">
        <v>140</v>
      </c>
      <c r="M8" s="975" t="s">
        <v>141</v>
      </c>
    </row>
    <row r="9" spans="1:13" ht="12.75" customHeight="1">
      <c r="A9" s="966"/>
      <c r="B9" s="967"/>
      <c r="C9" s="951"/>
      <c r="D9" s="951"/>
      <c r="E9" s="6" t="s">
        <v>10</v>
      </c>
      <c r="F9" s="6" t="s">
        <v>1097</v>
      </c>
      <c r="G9" s="6" t="s">
        <v>11</v>
      </c>
      <c r="H9" s="113"/>
      <c r="I9" s="6" t="s">
        <v>10</v>
      </c>
      <c r="J9" s="6" t="s">
        <v>1097</v>
      </c>
      <c r="K9" s="6" t="s">
        <v>11</v>
      </c>
      <c r="L9" s="70"/>
      <c r="M9" s="976"/>
    </row>
    <row r="10" spans="1:13" ht="17.25" customHeight="1">
      <c r="A10" s="966"/>
      <c r="B10" s="967"/>
      <c r="C10" s="968"/>
      <c r="D10" s="7" t="s">
        <v>12</v>
      </c>
      <c r="E10" s="7"/>
      <c r="F10" s="7" t="s">
        <v>13</v>
      </c>
      <c r="G10" s="114" t="s">
        <v>142</v>
      </c>
      <c r="H10" s="7" t="s">
        <v>143</v>
      </c>
      <c r="I10" s="7"/>
      <c r="J10" s="7" t="s">
        <v>90</v>
      </c>
      <c r="K10" s="114" t="s">
        <v>144</v>
      </c>
      <c r="L10" s="8" t="s">
        <v>145</v>
      </c>
      <c r="M10" s="8" t="s">
        <v>92</v>
      </c>
    </row>
    <row r="11" spans="1:13" ht="12.75" customHeight="1">
      <c r="A11" s="71"/>
      <c r="B11" s="115" t="s">
        <v>146</v>
      </c>
      <c r="C11" s="73">
        <v>8127000000</v>
      </c>
      <c r="D11" s="73">
        <v>8819203118.1000004</v>
      </c>
      <c r="E11" s="73">
        <v>1369771416.6100001</v>
      </c>
      <c r="F11" s="73">
        <v>4127164936.0599995</v>
      </c>
      <c r="G11" s="116">
        <f>F11/$F$129</f>
        <v>0.89986979438458548</v>
      </c>
      <c r="H11" s="73">
        <f>D11-F11</f>
        <v>4692038182.0400009</v>
      </c>
      <c r="I11" s="73">
        <v>1228749879.8399997</v>
      </c>
      <c r="J11" s="73">
        <v>3595033548.1200004</v>
      </c>
      <c r="K11" s="116">
        <f>J11/$J$129</f>
        <v>0.88785451811280169</v>
      </c>
      <c r="L11" s="74">
        <f>D11-J11</f>
        <v>5224169569.9799995</v>
      </c>
      <c r="M11" s="73">
        <v>0</v>
      </c>
    </row>
    <row r="12" spans="1:13" ht="12.75" customHeight="1">
      <c r="A12" s="67"/>
      <c r="B12" s="117"/>
      <c r="C12" s="68"/>
      <c r="D12" s="118"/>
      <c r="E12" s="68"/>
      <c r="F12" s="68"/>
      <c r="G12" s="119"/>
      <c r="H12" s="68"/>
      <c r="I12" s="68"/>
      <c r="J12" s="68"/>
      <c r="K12" s="119"/>
      <c r="L12" s="120"/>
      <c r="M12" s="120"/>
    </row>
    <row r="13" spans="1:13" s="29" customFormat="1">
      <c r="A13" s="121" t="s">
        <v>147</v>
      </c>
      <c r="B13" s="122" t="s">
        <v>148</v>
      </c>
      <c r="C13" s="118">
        <v>131760000</v>
      </c>
      <c r="D13" s="118">
        <v>131760000</v>
      </c>
      <c r="E13" s="118">
        <v>18216710.090000004</v>
      </c>
      <c r="F13" s="118">
        <v>59582355.340000004</v>
      </c>
      <c r="G13" s="123">
        <f t="shared" ref="G13:G76" si="0">F13/$F$129</f>
        <v>1.2991087751375403E-2</v>
      </c>
      <c r="H13" s="118">
        <f t="shared" ref="H13:H76" si="1">D13-F13</f>
        <v>72177644.659999996</v>
      </c>
      <c r="I13" s="118">
        <v>18060655.800000001</v>
      </c>
      <c r="J13" s="118">
        <v>49661806.349999994</v>
      </c>
      <c r="K13" s="123">
        <f t="shared" ref="K13:K76" si="2">J13/$J$129</f>
        <v>1.2264825503102298E-2</v>
      </c>
      <c r="L13" s="124">
        <f t="shared" ref="L13:L76" si="3">D13-J13</f>
        <v>82098193.650000006</v>
      </c>
      <c r="M13" s="125">
        <v>0</v>
      </c>
    </row>
    <row r="14" spans="1:13">
      <c r="A14" s="126" t="s">
        <v>149</v>
      </c>
      <c r="B14" s="127" t="s">
        <v>150</v>
      </c>
      <c r="C14" s="128">
        <v>131760000</v>
      </c>
      <c r="D14" s="128">
        <v>131760000</v>
      </c>
      <c r="E14" s="128">
        <v>18216710.090000004</v>
      </c>
      <c r="F14" s="128">
        <v>59582355.340000004</v>
      </c>
      <c r="G14" s="129">
        <f t="shared" si="0"/>
        <v>1.2991087751375403E-2</v>
      </c>
      <c r="H14" s="128">
        <f t="shared" si="1"/>
        <v>72177644.659999996</v>
      </c>
      <c r="I14" s="128">
        <v>18060655.800000001</v>
      </c>
      <c r="J14" s="128">
        <v>49661806.349999994</v>
      </c>
      <c r="K14" s="129">
        <f t="shared" si="2"/>
        <v>1.2264825503102298E-2</v>
      </c>
      <c r="L14" s="130">
        <f t="shared" si="3"/>
        <v>82098193.650000006</v>
      </c>
      <c r="M14" s="131">
        <v>0</v>
      </c>
    </row>
    <row r="15" spans="1:13" s="29" customFormat="1">
      <c r="A15" s="132">
        <v>3</v>
      </c>
      <c r="B15" s="122" t="s">
        <v>151</v>
      </c>
      <c r="C15" s="118">
        <v>50352000</v>
      </c>
      <c r="D15" s="118">
        <v>52227844.219999999</v>
      </c>
      <c r="E15" s="118">
        <v>7221044.3999999994</v>
      </c>
      <c r="F15" s="118">
        <v>23175885.100000001</v>
      </c>
      <c r="G15" s="123">
        <f t="shared" si="0"/>
        <v>5.0531731303976634E-3</v>
      </c>
      <c r="H15" s="118">
        <f t="shared" si="1"/>
        <v>29051959.119999997</v>
      </c>
      <c r="I15" s="118">
        <v>7092438.5399999991</v>
      </c>
      <c r="J15" s="118">
        <v>22752443.970000003</v>
      </c>
      <c r="K15" s="123">
        <f t="shared" si="2"/>
        <v>5.6191019934811971E-3</v>
      </c>
      <c r="L15" s="124">
        <f t="shared" si="3"/>
        <v>29475400.249999996</v>
      </c>
      <c r="M15" s="125">
        <v>0</v>
      </c>
    </row>
    <row r="16" spans="1:13" s="29" customFormat="1">
      <c r="A16" s="133">
        <v>3062</v>
      </c>
      <c r="B16" s="127" t="s">
        <v>152</v>
      </c>
      <c r="C16" s="128">
        <v>3302000</v>
      </c>
      <c r="D16" s="128">
        <v>3677844.2199999997</v>
      </c>
      <c r="E16" s="128">
        <v>464885.38</v>
      </c>
      <c r="F16" s="128">
        <v>1342325.5499999998</v>
      </c>
      <c r="G16" s="129">
        <f t="shared" si="0"/>
        <v>2.9267505306652833E-4</v>
      </c>
      <c r="H16" s="128">
        <f t="shared" si="1"/>
        <v>2335518.67</v>
      </c>
      <c r="I16" s="128">
        <v>348404.54000000004</v>
      </c>
      <c r="J16" s="128">
        <v>931009.44000000018</v>
      </c>
      <c r="K16" s="129">
        <f t="shared" si="2"/>
        <v>2.2992857414138324E-4</v>
      </c>
      <c r="L16" s="130">
        <f t="shared" si="3"/>
        <v>2746834.7799999993</v>
      </c>
      <c r="M16" s="131">
        <v>0</v>
      </c>
    </row>
    <row r="17" spans="1:13" ht="12.75" customHeight="1">
      <c r="A17" s="133">
        <v>3092</v>
      </c>
      <c r="B17" s="127" t="s">
        <v>153</v>
      </c>
      <c r="C17" s="128">
        <v>16090000</v>
      </c>
      <c r="D17" s="128">
        <v>16090000</v>
      </c>
      <c r="E17" s="128">
        <v>2066685.42</v>
      </c>
      <c r="F17" s="128">
        <v>6182610.1399999997</v>
      </c>
      <c r="G17" s="129">
        <f t="shared" si="0"/>
        <v>1.3480304765220005E-3</v>
      </c>
      <c r="H17" s="128">
        <f t="shared" si="1"/>
        <v>9907389.8599999994</v>
      </c>
      <c r="I17" s="128">
        <v>2054560.4</v>
      </c>
      <c r="J17" s="128">
        <v>6170485.120000001</v>
      </c>
      <c r="K17" s="129">
        <f t="shared" si="2"/>
        <v>1.5239059717828663E-3</v>
      </c>
      <c r="L17" s="130">
        <f t="shared" si="3"/>
        <v>9919514.879999999</v>
      </c>
      <c r="M17" s="131">
        <v>0</v>
      </c>
    </row>
    <row r="18" spans="1:13" ht="12.75" customHeight="1">
      <c r="A18" s="133">
        <v>3122</v>
      </c>
      <c r="B18" s="127" t="s">
        <v>154</v>
      </c>
      <c r="C18" s="128">
        <v>30960000</v>
      </c>
      <c r="D18" s="128">
        <v>32460000</v>
      </c>
      <c r="E18" s="128">
        <v>4689473.5999999996</v>
      </c>
      <c r="F18" s="128">
        <v>15650949.41</v>
      </c>
      <c r="G18" s="129">
        <f t="shared" si="0"/>
        <v>3.412467600809134E-3</v>
      </c>
      <c r="H18" s="128">
        <f t="shared" si="1"/>
        <v>16809050.59</v>
      </c>
      <c r="I18" s="128">
        <v>4689473.5999999996</v>
      </c>
      <c r="J18" s="128">
        <v>15650949.410000002</v>
      </c>
      <c r="K18" s="129">
        <f t="shared" si="2"/>
        <v>3.8652674475569476E-3</v>
      </c>
      <c r="L18" s="130">
        <f t="shared" si="3"/>
        <v>16809050.589999996</v>
      </c>
      <c r="M18" s="131">
        <v>0</v>
      </c>
    </row>
    <row r="19" spans="1:13" s="29" customFormat="1" ht="12.75" customHeight="1">
      <c r="A19" s="121" t="s">
        <v>155</v>
      </c>
      <c r="B19" s="122" t="s">
        <v>156</v>
      </c>
      <c r="C19" s="118">
        <v>556285000</v>
      </c>
      <c r="D19" s="118">
        <v>581484209.00999999</v>
      </c>
      <c r="E19" s="118">
        <v>81865323.85999997</v>
      </c>
      <c r="F19" s="118">
        <v>259806642.65999997</v>
      </c>
      <c r="G19" s="123">
        <f t="shared" si="0"/>
        <v>5.664715458001382E-2</v>
      </c>
      <c r="H19" s="118">
        <f t="shared" si="1"/>
        <v>321677566.35000002</v>
      </c>
      <c r="I19" s="118">
        <v>82087522.829999998</v>
      </c>
      <c r="J19" s="118">
        <v>238147411.92999995</v>
      </c>
      <c r="K19" s="123">
        <f t="shared" si="2"/>
        <v>5.8814543127001503E-2</v>
      </c>
      <c r="L19" s="124">
        <f t="shared" si="3"/>
        <v>343336797.08000004</v>
      </c>
      <c r="M19" s="125">
        <v>0</v>
      </c>
    </row>
    <row r="20" spans="1:13" ht="12.75" customHeight="1">
      <c r="A20" s="126" t="s">
        <v>157</v>
      </c>
      <c r="B20" s="127" t="s">
        <v>158</v>
      </c>
      <c r="C20" s="128">
        <v>10000</v>
      </c>
      <c r="D20" s="128">
        <v>10000</v>
      </c>
      <c r="E20" s="128">
        <v>0</v>
      </c>
      <c r="F20" s="128">
        <v>0</v>
      </c>
      <c r="G20" s="129">
        <f t="shared" si="0"/>
        <v>0</v>
      </c>
      <c r="H20" s="128">
        <f t="shared" si="1"/>
        <v>10000</v>
      </c>
      <c r="I20" s="128">
        <v>0</v>
      </c>
      <c r="J20" s="128">
        <v>0</v>
      </c>
      <c r="K20" s="129">
        <f t="shared" si="2"/>
        <v>0</v>
      </c>
      <c r="L20" s="130">
        <f t="shared" si="3"/>
        <v>10000</v>
      </c>
      <c r="M20" s="131">
        <v>0</v>
      </c>
    </row>
    <row r="21" spans="1:13" ht="12.75" customHeight="1">
      <c r="A21" s="126" t="s">
        <v>159</v>
      </c>
      <c r="B21" s="127" t="s">
        <v>154</v>
      </c>
      <c r="C21" s="128">
        <v>448876000</v>
      </c>
      <c r="D21" s="128">
        <v>460872630.95999998</v>
      </c>
      <c r="E21" s="128">
        <v>69601727.369999975</v>
      </c>
      <c r="F21" s="128">
        <v>217352971.19999999</v>
      </c>
      <c r="G21" s="129">
        <f t="shared" si="0"/>
        <v>4.7390733477529062E-2</v>
      </c>
      <c r="H21" s="128">
        <f t="shared" si="1"/>
        <v>243519659.75999999</v>
      </c>
      <c r="I21" s="128">
        <v>69533401.689999998</v>
      </c>
      <c r="J21" s="128">
        <v>204012793.22999993</v>
      </c>
      <c r="K21" s="129">
        <f t="shared" si="2"/>
        <v>5.0384420005424133E-2</v>
      </c>
      <c r="L21" s="130">
        <f t="shared" si="3"/>
        <v>256859837.73000005</v>
      </c>
      <c r="M21" s="131">
        <v>0</v>
      </c>
    </row>
    <row r="22" spans="1:13" ht="12.75" customHeight="1">
      <c r="A22" s="126" t="s">
        <v>160</v>
      </c>
      <c r="B22" s="127" t="s">
        <v>161</v>
      </c>
      <c r="C22" s="128">
        <v>0</v>
      </c>
      <c r="D22" s="128">
        <v>0</v>
      </c>
      <c r="E22" s="128">
        <v>0</v>
      </c>
      <c r="F22" s="128">
        <v>0</v>
      </c>
      <c r="G22" s="129">
        <f t="shared" si="0"/>
        <v>0</v>
      </c>
      <c r="H22" s="128">
        <f t="shared" si="1"/>
        <v>0</v>
      </c>
      <c r="I22" s="128">
        <v>0</v>
      </c>
      <c r="J22" s="128">
        <v>0</v>
      </c>
      <c r="K22" s="129">
        <f t="shared" si="2"/>
        <v>0</v>
      </c>
      <c r="L22" s="130">
        <f t="shared" si="3"/>
        <v>0</v>
      </c>
      <c r="M22" s="131">
        <v>0</v>
      </c>
    </row>
    <row r="23" spans="1:13" ht="12.75" customHeight="1">
      <c r="A23" s="126" t="s">
        <v>162</v>
      </c>
      <c r="B23" s="127" t="s">
        <v>163</v>
      </c>
      <c r="C23" s="128">
        <v>0</v>
      </c>
      <c r="D23" s="128">
        <v>0</v>
      </c>
      <c r="E23" s="128">
        <v>0</v>
      </c>
      <c r="F23" s="128">
        <v>0</v>
      </c>
      <c r="G23" s="129">
        <f t="shared" si="0"/>
        <v>0</v>
      </c>
      <c r="H23" s="128">
        <f t="shared" si="1"/>
        <v>0</v>
      </c>
      <c r="I23" s="128">
        <v>0</v>
      </c>
      <c r="J23" s="128">
        <v>0</v>
      </c>
      <c r="K23" s="129">
        <f t="shared" si="2"/>
        <v>0</v>
      </c>
      <c r="L23" s="130">
        <f t="shared" si="3"/>
        <v>0</v>
      </c>
      <c r="M23" s="131">
        <v>0</v>
      </c>
    </row>
    <row r="24" spans="1:13" ht="12.75" customHeight="1">
      <c r="A24" s="126" t="s">
        <v>164</v>
      </c>
      <c r="B24" s="127" t="s">
        <v>165</v>
      </c>
      <c r="C24" s="128">
        <v>0</v>
      </c>
      <c r="D24" s="128">
        <v>0</v>
      </c>
      <c r="E24" s="128">
        <v>0</v>
      </c>
      <c r="F24" s="128">
        <v>0</v>
      </c>
      <c r="G24" s="129">
        <f t="shared" si="0"/>
        <v>0</v>
      </c>
      <c r="H24" s="128">
        <f t="shared" si="1"/>
        <v>0</v>
      </c>
      <c r="I24" s="128">
        <v>0</v>
      </c>
      <c r="J24" s="128">
        <v>0</v>
      </c>
      <c r="K24" s="129">
        <f t="shared" si="2"/>
        <v>0</v>
      </c>
      <c r="L24" s="130">
        <f t="shared" si="3"/>
        <v>0</v>
      </c>
      <c r="M24" s="131">
        <v>0</v>
      </c>
    </row>
    <row r="25" spans="1:13" ht="12.75" customHeight="1">
      <c r="A25" s="126" t="s">
        <v>166</v>
      </c>
      <c r="B25" s="127" t="s">
        <v>167</v>
      </c>
      <c r="C25" s="128">
        <v>54012000</v>
      </c>
      <c r="D25" s="128">
        <v>66258238.259999998</v>
      </c>
      <c r="E25" s="128">
        <v>8890584</v>
      </c>
      <c r="F25" s="128">
        <v>26883629.68</v>
      </c>
      <c r="G25" s="129">
        <f t="shared" si="0"/>
        <v>5.8615942631911446E-3</v>
      </c>
      <c r="H25" s="128">
        <f t="shared" si="1"/>
        <v>39374608.579999998</v>
      </c>
      <c r="I25" s="128">
        <v>8715426.3499999996</v>
      </c>
      <c r="J25" s="128">
        <v>22190758.219999999</v>
      </c>
      <c r="K25" s="129">
        <f t="shared" si="2"/>
        <v>5.4803841695104383E-3</v>
      </c>
      <c r="L25" s="130">
        <f t="shared" si="3"/>
        <v>44067480.039999999</v>
      </c>
      <c r="M25" s="131">
        <v>0</v>
      </c>
    </row>
    <row r="26" spans="1:13" ht="12.75" customHeight="1">
      <c r="A26" s="126" t="s">
        <v>168</v>
      </c>
      <c r="B26" s="127" t="s">
        <v>169</v>
      </c>
      <c r="C26" s="128">
        <v>1106000</v>
      </c>
      <c r="D26" s="128">
        <v>1963731.9599999997</v>
      </c>
      <c r="E26" s="128">
        <v>350521.66</v>
      </c>
      <c r="F26" s="128">
        <v>1036235.98</v>
      </c>
      <c r="G26" s="129">
        <f t="shared" si="0"/>
        <v>2.2593656243520511E-4</v>
      </c>
      <c r="H26" s="128">
        <f t="shared" si="1"/>
        <v>927495.97999999975</v>
      </c>
      <c r="I26" s="128">
        <v>326970.65999999997</v>
      </c>
      <c r="J26" s="128">
        <v>830891.64999999991</v>
      </c>
      <c r="K26" s="129">
        <f t="shared" si="2"/>
        <v>2.0520278757912616E-4</v>
      </c>
      <c r="L26" s="130">
        <f t="shared" si="3"/>
        <v>1132840.3099999998</v>
      </c>
      <c r="M26" s="131">
        <v>0</v>
      </c>
    </row>
    <row r="27" spans="1:13" ht="12.75" customHeight="1">
      <c r="A27" s="126" t="s">
        <v>170</v>
      </c>
      <c r="B27" s="127" t="s">
        <v>171</v>
      </c>
      <c r="C27" s="128">
        <v>34671000</v>
      </c>
      <c r="D27" s="128">
        <v>34769607.829999998</v>
      </c>
      <c r="E27" s="128">
        <v>1482410.83</v>
      </c>
      <c r="F27" s="128">
        <v>5477065.1999999993</v>
      </c>
      <c r="G27" s="129">
        <f t="shared" si="0"/>
        <v>1.1941964064222988E-3</v>
      </c>
      <c r="H27" s="128">
        <f t="shared" si="1"/>
        <v>29292542.629999999</v>
      </c>
      <c r="I27" s="128">
        <v>720438.09</v>
      </c>
      <c r="J27" s="128">
        <v>3528879.78</v>
      </c>
      <c r="K27" s="129">
        <f t="shared" si="2"/>
        <v>8.7151672289354875E-4</v>
      </c>
      <c r="L27" s="130">
        <f t="shared" si="3"/>
        <v>31240728.049999997</v>
      </c>
      <c r="M27" s="131">
        <v>0</v>
      </c>
    </row>
    <row r="28" spans="1:13" ht="12.75" customHeight="1">
      <c r="A28" s="126" t="s">
        <v>172</v>
      </c>
      <c r="B28" s="127" t="s">
        <v>173</v>
      </c>
      <c r="C28" s="128">
        <v>17027000</v>
      </c>
      <c r="D28" s="128">
        <v>17027000</v>
      </c>
      <c r="E28" s="128">
        <v>1440080</v>
      </c>
      <c r="F28" s="128">
        <v>8756740.5999999996</v>
      </c>
      <c r="G28" s="129">
        <f t="shared" si="0"/>
        <v>1.9092831241980185E-3</v>
      </c>
      <c r="H28" s="128">
        <f t="shared" si="1"/>
        <v>8270259.4000000004</v>
      </c>
      <c r="I28" s="128">
        <v>2691286.0399999996</v>
      </c>
      <c r="J28" s="128">
        <v>7334089.0499999998</v>
      </c>
      <c r="K28" s="129">
        <f t="shared" si="2"/>
        <v>1.8112777007851088E-3</v>
      </c>
      <c r="L28" s="130">
        <f t="shared" si="3"/>
        <v>9692910.9499999993</v>
      </c>
      <c r="M28" s="131">
        <v>0</v>
      </c>
    </row>
    <row r="29" spans="1:13" ht="12.75" customHeight="1">
      <c r="A29" s="126" t="s">
        <v>174</v>
      </c>
      <c r="B29" s="127" t="s">
        <v>175</v>
      </c>
      <c r="C29" s="128">
        <v>583000</v>
      </c>
      <c r="D29" s="128">
        <v>583000</v>
      </c>
      <c r="E29" s="128">
        <v>100000</v>
      </c>
      <c r="F29" s="128">
        <v>300000</v>
      </c>
      <c r="G29" s="129">
        <f t="shared" si="0"/>
        <v>6.5410746238092924E-5</v>
      </c>
      <c r="H29" s="128">
        <f t="shared" si="1"/>
        <v>283000</v>
      </c>
      <c r="I29" s="128">
        <v>100000</v>
      </c>
      <c r="J29" s="128">
        <v>250000</v>
      </c>
      <c r="K29" s="129">
        <f t="shared" si="2"/>
        <v>6.1741740809143457E-5</v>
      </c>
      <c r="L29" s="130">
        <f t="shared" si="3"/>
        <v>333000</v>
      </c>
      <c r="M29" s="131">
        <v>0</v>
      </c>
    </row>
    <row r="30" spans="1:13" s="29" customFormat="1" ht="12.75" hidden="1" customHeight="1">
      <c r="A30" s="121" t="s">
        <v>176</v>
      </c>
      <c r="B30" s="122" t="s">
        <v>177</v>
      </c>
      <c r="C30" s="118">
        <v>0</v>
      </c>
      <c r="D30" s="118">
        <v>0</v>
      </c>
      <c r="E30" s="118">
        <v>0</v>
      </c>
      <c r="F30" s="118">
        <v>0</v>
      </c>
      <c r="G30" s="123">
        <f t="shared" si="0"/>
        <v>0</v>
      </c>
      <c r="H30" s="118">
        <f t="shared" si="1"/>
        <v>0</v>
      </c>
      <c r="I30" s="118">
        <v>0</v>
      </c>
      <c r="J30" s="118">
        <v>0</v>
      </c>
      <c r="K30" s="123">
        <f t="shared" si="2"/>
        <v>0</v>
      </c>
      <c r="L30" s="124">
        <f t="shared" si="3"/>
        <v>0</v>
      </c>
      <c r="M30" s="125">
        <v>0</v>
      </c>
    </row>
    <row r="31" spans="1:13" ht="12.75" hidden="1" customHeight="1">
      <c r="A31" s="126" t="s">
        <v>178</v>
      </c>
      <c r="B31" s="127" t="s">
        <v>179</v>
      </c>
      <c r="C31" s="128">
        <v>0</v>
      </c>
      <c r="D31" s="128">
        <v>0</v>
      </c>
      <c r="E31" s="128">
        <v>0</v>
      </c>
      <c r="F31" s="128">
        <v>0</v>
      </c>
      <c r="G31" s="129">
        <f t="shared" si="0"/>
        <v>0</v>
      </c>
      <c r="H31" s="128">
        <f t="shared" si="1"/>
        <v>0</v>
      </c>
      <c r="I31" s="128">
        <v>0</v>
      </c>
      <c r="J31" s="128">
        <v>0</v>
      </c>
      <c r="K31" s="129">
        <f t="shared" si="2"/>
        <v>0</v>
      </c>
      <c r="L31" s="130">
        <f t="shared" si="3"/>
        <v>0</v>
      </c>
      <c r="M31" s="131">
        <v>0</v>
      </c>
    </row>
    <row r="32" spans="1:13" s="29" customFormat="1" ht="12.75" customHeight="1">
      <c r="A32" s="121" t="s">
        <v>180</v>
      </c>
      <c r="B32" s="122" t="s">
        <v>181</v>
      </c>
      <c r="C32" s="118">
        <v>135342000</v>
      </c>
      <c r="D32" s="118">
        <v>145347021.59999999</v>
      </c>
      <c r="E32" s="118">
        <v>21774788.680000003</v>
      </c>
      <c r="F32" s="118">
        <v>72897117.73999998</v>
      </c>
      <c r="G32" s="123">
        <f t="shared" si="0"/>
        <v>1.5894182899931737E-2</v>
      </c>
      <c r="H32" s="118">
        <f t="shared" si="1"/>
        <v>72449903.860000014</v>
      </c>
      <c r="I32" s="118">
        <v>24617578.749999996</v>
      </c>
      <c r="J32" s="118">
        <v>71153121.309999987</v>
      </c>
      <c r="K32" s="123">
        <f t="shared" si="2"/>
        <v>1.7572470294734247E-2</v>
      </c>
      <c r="L32" s="124">
        <f t="shared" si="3"/>
        <v>74193900.290000007</v>
      </c>
      <c r="M32" s="125">
        <v>0</v>
      </c>
    </row>
    <row r="33" spans="1:13" ht="12.75" customHeight="1">
      <c r="A33" s="126" t="s">
        <v>182</v>
      </c>
      <c r="B33" s="127" t="s">
        <v>154</v>
      </c>
      <c r="C33" s="128">
        <v>129046000</v>
      </c>
      <c r="D33" s="128">
        <v>132646000</v>
      </c>
      <c r="E33" s="128">
        <v>20630087.580000002</v>
      </c>
      <c r="F33" s="128">
        <v>65761581.219999999</v>
      </c>
      <c r="G33" s="129">
        <f t="shared" si="0"/>
        <v>1.4338380337990524E-2</v>
      </c>
      <c r="H33" s="128">
        <f t="shared" si="1"/>
        <v>66884418.780000001</v>
      </c>
      <c r="I33" s="128">
        <v>20555889.579999998</v>
      </c>
      <c r="J33" s="128">
        <v>65395259.739999987</v>
      </c>
      <c r="K33" s="129">
        <f t="shared" si="2"/>
        <v>1.6150468708054776E-2</v>
      </c>
      <c r="L33" s="130">
        <f t="shared" si="3"/>
        <v>67250740.26000002</v>
      </c>
      <c r="M33" s="131">
        <v>0</v>
      </c>
    </row>
    <row r="34" spans="1:13" ht="12.75" customHeight="1">
      <c r="A34" s="126" t="s">
        <v>183</v>
      </c>
      <c r="B34" s="127" t="s">
        <v>184</v>
      </c>
      <c r="C34" s="128">
        <v>5540000</v>
      </c>
      <c r="D34" s="128">
        <v>10444503.34</v>
      </c>
      <c r="E34" s="128">
        <v>1042955.5300000003</v>
      </c>
      <c r="F34" s="128">
        <v>5490376.1000000006</v>
      </c>
      <c r="G34" s="129">
        <f t="shared" si="0"/>
        <v>1.1970986594293011E-3</v>
      </c>
      <c r="H34" s="128">
        <f t="shared" si="1"/>
        <v>4954127.2399999993</v>
      </c>
      <c r="I34" s="128">
        <v>3726870.88</v>
      </c>
      <c r="J34" s="128">
        <v>4881788.12</v>
      </c>
      <c r="K34" s="129">
        <f t="shared" si="2"/>
        <v>1.205640387160783E-3</v>
      </c>
      <c r="L34" s="130">
        <f t="shared" si="3"/>
        <v>5562715.2199999997</v>
      </c>
      <c r="M34" s="131">
        <v>0</v>
      </c>
    </row>
    <row r="35" spans="1:13" ht="12.75" customHeight="1">
      <c r="A35" s="126" t="s">
        <v>185</v>
      </c>
      <c r="B35" s="127" t="s">
        <v>186</v>
      </c>
      <c r="C35" s="128">
        <v>430000</v>
      </c>
      <c r="D35" s="128">
        <v>430000</v>
      </c>
      <c r="E35" s="128">
        <v>97999.57</v>
      </c>
      <c r="F35" s="128">
        <v>167999.57</v>
      </c>
      <c r="G35" s="129">
        <f t="shared" si="0"/>
        <v>3.6629924137929096E-5</v>
      </c>
      <c r="H35" s="128">
        <f t="shared" si="1"/>
        <v>262000.43</v>
      </c>
      <c r="I35" s="128">
        <v>47117.21</v>
      </c>
      <c r="J35" s="128">
        <v>101544.01000000001</v>
      </c>
      <c r="K35" s="129">
        <f t="shared" si="2"/>
        <v>2.5078015784564288E-5</v>
      </c>
      <c r="L35" s="130">
        <f t="shared" si="3"/>
        <v>328455.99</v>
      </c>
      <c r="M35" s="131">
        <v>0</v>
      </c>
    </row>
    <row r="36" spans="1:13" ht="12.75" hidden="1" customHeight="1">
      <c r="A36" s="126" t="s">
        <v>187</v>
      </c>
      <c r="B36" s="127" t="s">
        <v>188</v>
      </c>
      <c r="C36" s="128">
        <v>0</v>
      </c>
      <c r="D36" s="128">
        <v>0</v>
      </c>
      <c r="E36" s="128">
        <v>0</v>
      </c>
      <c r="F36" s="128">
        <v>0</v>
      </c>
      <c r="G36" s="129">
        <f t="shared" si="0"/>
        <v>0</v>
      </c>
      <c r="H36" s="128">
        <f t="shared" si="1"/>
        <v>0</v>
      </c>
      <c r="I36" s="128">
        <v>0</v>
      </c>
      <c r="J36" s="128">
        <v>0</v>
      </c>
      <c r="K36" s="129">
        <f t="shared" si="2"/>
        <v>0</v>
      </c>
      <c r="L36" s="130">
        <f t="shared" si="3"/>
        <v>0</v>
      </c>
      <c r="M36" s="131">
        <v>0</v>
      </c>
    </row>
    <row r="37" spans="1:13" ht="12.75" customHeight="1">
      <c r="A37" s="126" t="s">
        <v>189</v>
      </c>
      <c r="B37" s="127" t="s">
        <v>175</v>
      </c>
      <c r="C37" s="128">
        <v>50000</v>
      </c>
      <c r="D37" s="128">
        <v>50000</v>
      </c>
      <c r="E37" s="128">
        <v>3596</v>
      </c>
      <c r="F37" s="128">
        <v>3596</v>
      </c>
      <c r="G37" s="129">
        <f t="shared" si="0"/>
        <v>7.8405681157394049E-7</v>
      </c>
      <c r="H37" s="128">
        <f t="shared" si="1"/>
        <v>46404</v>
      </c>
      <c r="I37" s="128">
        <v>0</v>
      </c>
      <c r="J37" s="128">
        <v>0</v>
      </c>
      <c r="K37" s="129">
        <f t="shared" si="2"/>
        <v>0</v>
      </c>
      <c r="L37" s="130">
        <f t="shared" si="3"/>
        <v>50000</v>
      </c>
      <c r="M37" s="131">
        <v>0</v>
      </c>
    </row>
    <row r="38" spans="1:13" ht="12.75" customHeight="1">
      <c r="A38" s="126" t="s">
        <v>190</v>
      </c>
      <c r="B38" s="127" t="s">
        <v>191</v>
      </c>
      <c r="C38" s="128">
        <v>276000</v>
      </c>
      <c r="D38" s="128">
        <v>1776518.26</v>
      </c>
      <c r="E38" s="128">
        <v>150</v>
      </c>
      <c r="F38" s="128">
        <v>1473564.85</v>
      </c>
      <c r="G38" s="129">
        <f t="shared" si="0"/>
        <v>3.2128992156241155E-4</v>
      </c>
      <c r="H38" s="128">
        <f t="shared" si="1"/>
        <v>302953.40999999992</v>
      </c>
      <c r="I38" s="128">
        <v>287701.08</v>
      </c>
      <c r="J38" s="128">
        <v>774529.44</v>
      </c>
      <c r="K38" s="129">
        <f t="shared" si="2"/>
        <v>1.912831837341241E-4</v>
      </c>
      <c r="L38" s="130">
        <f t="shared" si="3"/>
        <v>1001988.8200000001</v>
      </c>
      <c r="M38" s="131">
        <v>0</v>
      </c>
    </row>
    <row r="39" spans="1:13" s="29" customFormat="1" ht="12.75" customHeight="1">
      <c r="A39" s="121" t="s">
        <v>192</v>
      </c>
      <c r="B39" s="122" t="s">
        <v>193</v>
      </c>
      <c r="C39" s="118">
        <v>178857000</v>
      </c>
      <c r="D39" s="118">
        <v>247576610.86000001</v>
      </c>
      <c r="E39" s="118">
        <v>30626323.300000004</v>
      </c>
      <c r="F39" s="118">
        <v>90453857.420000002</v>
      </c>
      <c r="G39" s="123">
        <f t="shared" si="0"/>
        <v>1.9722181046520862E-2</v>
      </c>
      <c r="H39" s="118">
        <f t="shared" si="1"/>
        <v>157122753.44</v>
      </c>
      <c r="I39" s="118">
        <v>28714047.379999999</v>
      </c>
      <c r="J39" s="118">
        <v>77861194.799999982</v>
      </c>
      <c r="K39" s="123">
        <f t="shared" si="2"/>
        <v>1.9229142833727311E-2</v>
      </c>
      <c r="L39" s="124">
        <f t="shared" si="3"/>
        <v>169715416.06000003</v>
      </c>
      <c r="M39" s="125">
        <v>0</v>
      </c>
    </row>
    <row r="40" spans="1:13" ht="12.75" customHeight="1">
      <c r="A40" s="126" t="s">
        <v>194</v>
      </c>
      <c r="B40" s="127" t="s">
        <v>154</v>
      </c>
      <c r="C40" s="128">
        <v>7292000</v>
      </c>
      <c r="D40" s="128">
        <v>9088703.5199999996</v>
      </c>
      <c r="E40" s="128">
        <v>2076668.3800000006</v>
      </c>
      <c r="F40" s="128">
        <v>5242069.8999999994</v>
      </c>
      <c r="G40" s="129">
        <f t="shared" si="0"/>
        <v>1.1429590133041503E-3</v>
      </c>
      <c r="H40" s="128">
        <f t="shared" si="1"/>
        <v>3846633.62</v>
      </c>
      <c r="I40" s="128">
        <v>1370593.19</v>
      </c>
      <c r="J40" s="128">
        <v>3322531.67</v>
      </c>
      <c r="K40" s="129">
        <f t="shared" si="2"/>
        <v>8.2055555679724226E-4</v>
      </c>
      <c r="L40" s="130">
        <f t="shared" si="3"/>
        <v>5766171.8499999996</v>
      </c>
      <c r="M40" s="131">
        <v>0</v>
      </c>
    </row>
    <row r="41" spans="1:13" ht="12.75" customHeight="1">
      <c r="A41" s="126" t="s">
        <v>195</v>
      </c>
      <c r="B41" s="127" t="s">
        <v>173</v>
      </c>
      <c r="C41" s="128">
        <v>480000</v>
      </c>
      <c r="D41" s="128">
        <v>770000</v>
      </c>
      <c r="E41" s="128">
        <v>500000</v>
      </c>
      <c r="F41" s="128">
        <v>500000</v>
      </c>
      <c r="G41" s="129">
        <f t="shared" si="0"/>
        <v>1.0901791039682155E-4</v>
      </c>
      <c r="H41" s="128">
        <f t="shared" si="1"/>
        <v>270000</v>
      </c>
      <c r="I41" s="128">
        <v>0</v>
      </c>
      <c r="J41" s="128">
        <v>0</v>
      </c>
      <c r="K41" s="129">
        <f t="shared" si="2"/>
        <v>0</v>
      </c>
      <c r="L41" s="130">
        <f t="shared" si="3"/>
        <v>770000</v>
      </c>
      <c r="M41" s="131">
        <v>0</v>
      </c>
    </row>
    <row r="42" spans="1:13" ht="12.75" customHeight="1">
      <c r="A42" s="126" t="s">
        <v>196</v>
      </c>
      <c r="B42" s="127" t="s">
        <v>197</v>
      </c>
      <c r="C42" s="128">
        <v>7757000</v>
      </c>
      <c r="D42" s="128">
        <v>25111200</v>
      </c>
      <c r="E42" s="128">
        <v>3185065.97</v>
      </c>
      <c r="F42" s="128">
        <v>3832281.14</v>
      </c>
      <c r="G42" s="129">
        <f t="shared" si="0"/>
        <v>8.3557456387189824E-4</v>
      </c>
      <c r="H42" s="128">
        <f t="shared" si="1"/>
        <v>21278918.859999999</v>
      </c>
      <c r="I42" s="128">
        <v>3185065.97</v>
      </c>
      <c r="J42" s="128">
        <v>3670493.14</v>
      </c>
      <c r="K42" s="129">
        <f t="shared" si="2"/>
        <v>9.0649054436647651E-4</v>
      </c>
      <c r="L42" s="130">
        <f t="shared" si="3"/>
        <v>21440706.859999999</v>
      </c>
      <c r="M42" s="131">
        <v>0</v>
      </c>
    </row>
    <row r="43" spans="1:13" ht="12.75" customHeight="1">
      <c r="A43" s="126" t="s">
        <v>198</v>
      </c>
      <c r="B43" s="127" t="s">
        <v>199</v>
      </c>
      <c r="C43" s="128">
        <v>4255000</v>
      </c>
      <c r="D43" s="128">
        <v>6869200</v>
      </c>
      <c r="E43" s="128">
        <v>1271125</v>
      </c>
      <c r="F43" s="128">
        <v>1868174.6800000002</v>
      </c>
      <c r="G43" s="129">
        <f t="shared" si="0"/>
        <v>4.0732899973970155E-4</v>
      </c>
      <c r="H43" s="128">
        <f t="shared" si="1"/>
        <v>5001025.32</v>
      </c>
      <c r="I43" s="128">
        <v>690133.28</v>
      </c>
      <c r="J43" s="128">
        <v>789641.56</v>
      </c>
      <c r="K43" s="129">
        <f t="shared" si="2"/>
        <v>1.9501537811859084E-4</v>
      </c>
      <c r="L43" s="130">
        <f t="shared" si="3"/>
        <v>6079558.4399999995</v>
      </c>
      <c r="M43" s="131">
        <v>0</v>
      </c>
    </row>
    <row r="44" spans="1:13" ht="12.75" customHeight="1">
      <c r="A44" s="126" t="s">
        <v>200</v>
      </c>
      <c r="B44" s="127" t="s">
        <v>175</v>
      </c>
      <c r="C44" s="128">
        <v>50737000</v>
      </c>
      <c r="D44" s="128">
        <v>71392959.63000001</v>
      </c>
      <c r="E44" s="128">
        <v>6574487.0699999994</v>
      </c>
      <c r="F44" s="128">
        <v>18844689.619999997</v>
      </c>
      <c r="G44" s="129">
        <f t="shared" si="0"/>
        <v>4.1088173688981454E-3</v>
      </c>
      <c r="H44" s="128">
        <f t="shared" si="1"/>
        <v>52548270.010000013</v>
      </c>
      <c r="I44" s="128">
        <v>6296275.1799999997</v>
      </c>
      <c r="J44" s="128">
        <v>16232424.519999998</v>
      </c>
      <c r="K44" s="129">
        <f t="shared" si="2"/>
        <v>4.0088725896712989E-3</v>
      </c>
      <c r="L44" s="130">
        <f t="shared" si="3"/>
        <v>55160535.110000014</v>
      </c>
      <c r="M44" s="131">
        <v>0</v>
      </c>
    </row>
    <row r="45" spans="1:13" ht="12.75" customHeight="1">
      <c r="A45" s="126" t="s">
        <v>201</v>
      </c>
      <c r="B45" s="127" t="s">
        <v>191</v>
      </c>
      <c r="C45" s="128">
        <v>108336000</v>
      </c>
      <c r="D45" s="128">
        <v>134344547.71000001</v>
      </c>
      <c r="E45" s="128">
        <v>17018976.880000003</v>
      </c>
      <c r="F45" s="128">
        <v>60166642.080000006</v>
      </c>
      <c r="G45" s="129">
        <f t="shared" si="0"/>
        <v>1.3118483190310146E-2</v>
      </c>
      <c r="H45" s="128">
        <f t="shared" si="1"/>
        <v>74177905.629999995</v>
      </c>
      <c r="I45" s="128">
        <v>17171979.759999998</v>
      </c>
      <c r="J45" s="128">
        <v>53846103.909999982</v>
      </c>
      <c r="K45" s="129">
        <f t="shared" si="2"/>
        <v>1.32982087647737E-2</v>
      </c>
      <c r="L45" s="130">
        <f t="shared" si="3"/>
        <v>80498443.800000027</v>
      </c>
      <c r="M45" s="131">
        <v>0</v>
      </c>
    </row>
    <row r="46" spans="1:13" ht="12.75" hidden="1" customHeight="1">
      <c r="A46" s="126" t="s">
        <v>202</v>
      </c>
      <c r="B46" s="134" t="s">
        <v>203</v>
      </c>
      <c r="C46" s="128">
        <v>0</v>
      </c>
      <c r="D46" s="128">
        <v>0</v>
      </c>
      <c r="E46" s="128">
        <v>0</v>
      </c>
      <c r="F46" s="128">
        <v>0</v>
      </c>
      <c r="G46" s="129">
        <f t="shared" si="0"/>
        <v>0</v>
      </c>
      <c r="H46" s="128">
        <f t="shared" si="1"/>
        <v>0</v>
      </c>
      <c r="I46" s="128">
        <v>0</v>
      </c>
      <c r="J46" s="128">
        <v>0</v>
      </c>
      <c r="K46" s="129">
        <f t="shared" si="2"/>
        <v>0</v>
      </c>
      <c r="L46" s="130">
        <f t="shared" si="3"/>
        <v>0</v>
      </c>
      <c r="M46" s="131">
        <v>0</v>
      </c>
    </row>
    <row r="47" spans="1:13" s="29" customFormat="1" ht="12.75" customHeight="1">
      <c r="A47" s="121" t="s">
        <v>204</v>
      </c>
      <c r="B47" s="122" t="s">
        <v>205</v>
      </c>
      <c r="C47" s="118">
        <v>1441098000</v>
      </c>
      <c r="D47" s="118">
        <v>1439308000</v>
      </c>
      <c r="E47" s="118">
        <v>219790858.13</v>
      </c>
      <c r="F47" s="118">
        <v>708441554.48000002</v>
      </c>
      <c r="G47" s="123">
        <f t="shared" si="0"/>
        <v>0.15446563581537121</v>
      </c>
      <c r="H47" s="118">
        <f t="shared" si="1"/>
        <v>730866445.51999998</v>
      </c>
      <c r="I47" s="118">
        <v>219962496.79000002</v>
      </c>
      <c r="J47" s="118">
        <v>708164071.3599999</v>
      </c>
      <c r="K47" s="123">
        <f t="shared" si="2"/>
        <v>0.17489313017702754</v>
      </c>
      <c r="L47" s="124">
        <f t="shared" si="3"/>
        <v>731143928.6400001</v>
      </c>
      <c r="M47" s="125">
        <v>0</v>
      </c>
    </row>
    <row r="48" spans="1:13" ht="12.75" hidden="1" customHeight="1">
      <c r="A48" s="126" t="s">
        <v>206</v>
      </c>
      <c r="B48" s="127" t="s">
        <v>154</v>
      </c>
      <c r="C48" s="128">
        <v>0</v>
      </c>
      <c r="D48" s="128">
        <v>0</v>
      </c>
      <c r="E48" s="128">
        <v>0</v>
      </c>
      <c r="F48" s="128">
        <v>0</v>
      </c>
      <c r="G48" s="129">
        <f t="shared" si="0"/>
        <v>0</v>
      </c>
      <c r="H48" s="128">
        <f t="shared" si="1"/>
        <v>0</v>
      </c>
      <c r="I48" s="128">
        <v>0</v>
      </c>
      <c r="J48" s="128">
        <v>0</v>
      </c>
      <c r="K48" s="129">
        <f t="shared" si="2"/>
        <v>0</v>
      </c>
      <c r="L48" s="130">
        <f t="shared" si="3"/>
        <v>0</v>
      </c>
      <c r="M48" s="131">
        <v>0</v>
      </c>
    </row>
    <row r="49" spans="1:13" ht="12.75" customHeight="1">
      <c r="A49" s="126" t="s">
        <v>207</v>
      </c>
      <c r="B49" s="127" t="s">
        <v>208</v>
      </c>
      <c r="C49" s="128">
        <v>1441098000</v>
      </c>
      <c r="D49" s="128">
        <v>1439308000</v>
      </c>
      <c r="E49" s="128">
        <v>219790858.13</v>
      </c>
      <c r="F49" s="128">
        <v>708441554.48000002</v>
      </c>
      <c r="G49" s="129">
        <f t="shared" si="0"/>
        <v>0.15446563581537121</v>
      </c>
      <c r="H49" s="128">
        <f t="shared" si="1"/>
        <v>730866445.51999998</v>
      </c>
      <c r="I49" s="128">
        <v>219962496.79000002</v>
      </c>
      <c r="J49" s="128">
        <v>708164071.3599999</v>
      </c>
      <c r="K49" s="129">
        <f t="shared" si="2"/>
        <v>0.17489313017702754</v>
      </c>
      <c r="L49" s="130">
        <f t="shared" si="3"/>
        <v>731143928.6400001</v>
      </c>
      <c r="M49" s="131">
        <v>0</v>
      </c>
    </row>
    <row r="50" spans="1:13" s="29" customFormat="1" ht="12.75" customHeight="1">
      <c r="A50" s="27">
        <v>10</v>
      </c>
      <c r="B50" s="122" t="s">
        <v>209</v>
      </c>
      <c r="C50" s="118">
        <v>1903385000</v>
      </c>
      <c r="D50" s="118">
        <v>2104618292.01</v>
      </c>
      <c r="E50" s="118">
        <v>383657390.00000006</v>
      </c>
      <c r="F50" s="118">
        <v>1128009139.99</v>
      </c>
      <c r="G50" s="123">
        <f t="shared" si="0"/>
        <v>0.2459463987004511</v>
      </c>
      <c r="H50" s="118">
        <f t="shared" si="1"/>
        <v>976609152.01999998</v>
      </c>
      <c r="I50" s="118">
        <v>361150479.12</v>
      </c>
      <c r="J50" s="118">
        <v>1056867375.5100003</v>
      </c>
      <c r="K50" s="123">
        <f t="shared" si="2"/>
        <v>0.26101132627351253</v>
      </c>
      <c r="L50" s="124">
        <f t="shared" si="3"/>
        <v>1047750916.4999996</v>
      </c>
      <c r="M50" s="125">
        <v>0</v>
      </c>
    </row>
    <row r="51" spans="1:13" ht="12.75" customHeight="1">
      <c r="A51" s="126" t="s">
        <v>210</v>
      </c>
      <c r="B51" s="127" t="s">
        <v>211</v>
      </c>
      <c r="C51" s="128">
        <v>725864000</v>
      </c>
      <c r="D51" s="128">
        <v>781136521.63999999</v>
      </c>
      <c r="E51" s="128">
        <v>117657338.86999999</v>
      </c>
      <c r="F51" s="128">
        <v>371229754.08999997</v>
      </c>
      <c r="G51" s="129">
        <f t="shared" si="0"/>
        <v>8.0941384136035424E-2</v>
      </c>
      <c r="H51" s="128">
        <f t="shared" si="1"/>
        <v>409906767.55000001</v>
      </c>
      <c r="I51" s="128">
        <v>114906732.27000001</v>
      </c>
      <c r="J51" s="128">
        <v>352128649.26000035</v>
      </c>
      <c r="K51" s="129">
        <f t="shared" si="2"/>
        <v>8.6964143176338909E-2</v>
      </c>
      <c r="L51" s="130">
        <f t="shared" si="3"/>
        <v>429007872.37999964</v>
      </c>
      <c r="M51" s="131">
        <v>0</v>
      </c>
    </row>
    <row r="52" spans="1:13" ht="12.75" customHeight="1">
      <c r="A52" s="126" t="s">
        <v>212</v>
      </c>
      <c r="B52" s="127" t="s">
        <v>213</v>
      </c>
      <c r="C52" s="128">
        <v>1149020000</v>
      </c>
      <c r="D52" s="128">
        <v>1285405593.98</v>
      </c>
      <c r="E52" s="128">
        <v>259872375.13000005</v>
      </c>
      <c r="F52" s="128">
        <v>739665884.3900001</v>
      </c>
      <c r="G52" s="129">
        <f t="shared" si="0"/>
        <v>0.1612736582160296</v>
      </c>
      <c r="H52" s="128">
        <f t="shared" si="1"/>
        <v>545739709.58999991</v>
      </c>
      <c r="I52" s="128">
        <v>242158457.16999999</v>
      </c>
      <c r="J52" s="128">
        <v>691070653.50999999</v>
      </c>
      <c r="K52" s="129">
        <f t="shared" si="2"/>
        <v>0.17067162067927924</v>
      </c>
      <c r="L52" s="130">
        <f t="shared" si="3"/>
        <v>594334940.47000003</v>
      </c>
      <c r="M52" s="131">
        <v>0</v>
      </c>
    </row>
    <row r="53" spans="1:13" ht="12.75" customHeight="1">
      <c r="A53" s="126" t="s">
        <v>214</v>
      </c>
      <c r="B53" s="127" t="s">
        <v>215</v>
      </c>
      <c r="C53" s="128">
        <v>18341000</v>
      </c>
      <c r="D53" s="128">
        <v>23216176.390000001</v>
      </c>
      <c r="E53" s="128">
        <v>4459112.42</v>
      </c>
      <c r="F53" s="128">
        <v>9920792.6699999999</v>
      </c>
      <c r="G53" s="129">
        <f t="shared" si="0"/>
        <v>2.1630881727270077E-3</v>
      </c>
      <c r="H53" s="128">
        <f t="shared" si="1"/>
        <v>13295383.720000001</v>
      </c>
      <c r="I53" s="128">
        <v>2448571.54</v>
      </c>
      <c r="J53" s="128">
        <v>6980786.4100000001</v>
      </c>
      <c r="K53" s="129">
        <f t="shared" si="2"/>
        <v>1.7240236206808443E-3</v>
      </c>
      <c r="L53" s="130">
        <f t="shared" si="3"/>
        <v>16235389.98</v>
      </c>
      <c r="M53" s="131">
        <v>0</v>
      </c>
    </row>
    <row r="54" spans="1:13" ht="12.75" customHeight="1">
      <c r="A54" s="126" t="s">
        <v>216</v>
      </c>
      <c r="B54" s="127" t="s">
        <v>217</v>
      </c>
      <c r="C54" s="128">
        <v>10160000</v>
      </c>
      <c r="D54" s="128">
        <v>14860000</v>
      </c>
      <c r="E54" s="128">
        <v>1668563.5799999998</v>
      </c>
      <c r="F54" s="128">
        <v>7192708.8399999999</v>
      </c>
      <c r="G54" s="129">
        <f t="shared" si="0"/>
        <v>1.5682681756590924E-3</v>
      </c>
      <c r="H54" s="128">
        <f t="shared" si="1"/>
        <v>7667291.1600000001</v>
      </c>
      <c r="I54" s="128">
        <v>1636718.1400000001</v>
      </c>
      <c r="J54" s="128">
        <v>6687286.3300000001</v>
      </c>
      <c r="K54" s="129">
        <f t="shared" si="2"/>
        <v>1.6515387972135529E-3</v>
      </c>
      <c r="L54" s="130">
        <f t="shared" si="3"/>
        <v>8172713.6699999999</v>
      </c>
      <c r="M54" s="131">
        <v>0</v>
      </c>
    </row>
    <row r="55" spans="1:13" ht="12.75" hidden="1" customHeight="1">
      <c r="A55" s="126" t="s">
        <v>218</v>
      </c>
      <c r="B55" s="134" t="s">
        <v>203</v>
      </c>
      <c r="C55" s="128">
        <v>0</v>
      </c>
      <c r="D55" s="128">
        <v>0</v>
      </c>
      <c r="E55" s="128">
        <v>0</v>
      </c>
      <c r="F55" s="128">
        <v>0</v>
      </c>
      <c r="G55" s="129">
        <f t="shared" si="0"/>
        <v>0</v>
      </c>
      <c r="H55" s="128">
        <f t="shared" si="1"/>
        <v>0</v>
      </c>
      <c r="I55" s="128">
        <v>0</v>
      </c>
      <c r="J55" s="128">
        <v>0</v>
      </c>
      <c r="K55" s="129">
        <f t="shared" si="2"/>
        <v>0</v>
      </c>
      <c r="L55" s="130">
        <f t="shared" si="3"/>
        <v>0</v>
      </c>
      <c r="M55" s="131">
        <v>0</v>
      </c>
    </row>
    <row r="56" spans="1:13" s="29" customFormat="1" ht="12.75" customHeight="1">
      <c r="A56" s="27">
        <v>11</v>
      </c>
      <c r="B56" s="122" t="s">
        <v>219</v>
      </c>
      <c r="C56" s="118">
        <v>3063000</v>
      </c>
      <c r="D56" s="118">
        <v>4133000</v>
      </c>
      <c r="E56" s="118">
        <v>282829.95</v>
      </c>
      <c r="F56" s="118">
        <v>795091.98</v>
      </c>
      <c r="G56" s="123">
        <f t="shared" si="0"/>
        <v>1.7335853246574283E-4</v>
      </c>
      <c r="H56" s="118">
        <f t="shared" si="1"/>
        <v>3337908.02</v>
      </c>
      <c r="I56" s="118">
        <v>272258.91000000003</v>
      </c>
      <c r="J56" s="118">
        <v>755062.76000000013</v>
      </c>
      <c r="K56" s="123">
        <f t="shared" si="2"/>
        <v>1.8647555689022601E-4</v>
      </c>
      <c r="L56" s="124">
        <f t="shared" si="3"/>
        <v>3377937.2399999998</v>
      </c>
      <c r="M56" s="125">
        <v>0</v>
      </c>
    </row>
    <row r="57" spans="1:13" ht="12.75" customHeight="1">
      <c r="A57" s="126" t="s">
        <v>220</v>
      </c>
      <c r="B57" s="127" t="s">
        <v>154</v>
      </c>
      <c r="C57" s="128">
        <v>955000</v>
      </c>
      <c r="D57" s="128">
        <v>1525000</v>
      </c>
      <c r="E57" s="128">
        <v>222555.64</v>
      </c>
      <c r="F57" s="128">
        <v>641188.65</v>
      </c>
      <c r="G57" s="129">
        <f t="shared" si="0"/>
        <v>1.3980209358631794E-4</v>
      </c>
      <c r="H57" s="128">
        <f t="shared" si="1"/>
        <v>883811.35</v>
      </c>
      <c r="I57" s="128">
        <v>222555.64</v>
      </c>
      <c r="J57" s="128">
        <v>641188.65000000014</v>
      </c>
      <c r="K57" s="129">
        <f t="shared" si="2"/>
        <v>1.5835241375225845E-4</v>
      </c>
      <c r="L57" s="130">
        <f t="shared" si="3"/>
        <v>883811.34999999986</v>
      </c>
      <c r="M57" s="131">
        <v>0</v>
      </c>
    </row>
    <row r="58" spans="1:13" ht="12.75" customHeight="1">
      <c r="A58" s="126" t="s">
        <v>221</v>
      </c>
      <c r="B58" s="127" t="s">
        <v>175</v>
      </c>
      <c r="C58" s="128">
        <v>0</v>
      </c>
      <c r="D58" s="128">
        <v>0</v>
      </c>
      <c r="E58" s="128">
        <v>0</v>
      </c>
      <c r="F58" s="128">
        <v>0</v>
      </c>
      <c r="G58" s="129">
        <f t="shared" si="0"/>
        <v>0</v>
      </c>
      <c r="H58" s="128">
        <f t="shared" si="1"/>
        <v>0</v>
      </c>
      <c r="I58" s="128">
        <v>0</v>
      </c>
      <c r="J58" s="128">
        <v>0</v>
      </c>
      <c r="K58" s="129">
        <f t="shared" si="2"/>
        <v>0</v>
      </c>
      <c r="L58" s="130">
        <f t="shared" si="3"/>
        <v>0</v>
      </c>
      <c r="M58" s="131">
        <v>0</v>
      </c>
    </row>
    <row r="59" spans="1:13" ht="12.75" hidden="1" customHeight="1">
      <c r="A59" s="126" t="s">
        <v>222</v>
      </c>
      <c r="B59" s="127" t="s">
        <v>203</v>
      </c>
      <c r="C59" s="128">
        <v>0</v>
      </c>
      <c r="D59" s="128">
        <v>0</v>
      </c>
      <c r="E59" s="128">
        <v>0</v>
      </c>
      <c r="F59" s="128">
        <v>0</v>
      </c>
      <c r="G59" s="129">
        <f t="shared" si="0"/>
        <v>0</v>
      </c>
      <c r="H59" s="128">
        <f t="shared" si="1"/>
        <v>0</v>
      </c>
      <c r="I59" s="128">
        <v>0</v>
      </c>
      <c r="J59" s="128">
        <v>0</v>
      </c>
      <c r="K59" s="129">
        <f t="shared" si="2"/>
        <v>0</v>
      </c>
      <c r="L59" s="130">
        <f t="shared" si="3"/>
        <v>0</v>
      </c>
      <c r="M59" s="131">
        <v>0</v>
      </c>
    </row>
    <row r="60" spans="1:13" ht="12.75" customHeight="1">
      <c r="A60" s="126" t="s">
        <v>223</v>
      </c>
      <c r="B60" s="127" t="s">
        <v>224</v>
      </c>
      <c r="C60" s="128">
        <v>2108000</v>
      </c>
      <c r="D60" s="128">
        <v>2608000</v>
      </c>
      <c r="E60" s="128">
        <v>60274.310000000005</v>
      </c>
      <c r="F60" s="128">
        <v>153903.32999999999</v>
      </c>
      <c r="G60" s="129">
        <f t="shared" si="0"/>
        <v>3.355643887942491E-5</v>
      </c>
      <c r="H60" s="128">
        <f t="shared" si="1"/>
        <v>2454096.67</v>
      </c>
      <c r="I60" s="128">
        <v>49703.27</v>
      </c>
      <c r="J60" s="128">
        <v>113874.11000000002</v>
      </c>
      <c r="K60" s="129">
        <f t="shared" si="2"/>
        <v>2.8123143137967569E-5</v>
      </c>
      <c r="L60" s="130">
        <f t="shared" si="3"/>
        <v>2494125.89</v>
      </c>
      <c r="M60" s="131">
        <v>0</v>
      </c>
    </row>
    <row r="61" spans="1:13" s="29" customFormat="1" ht="12.75" customHeight="1">
      <c r="A61" s="27">
        <v>12</v>
      </c>
      <c r="B61" s="122" t="s">
        <v>225</v>
      </c>
      <c r="C61" s="118">
        <v>1363656000</v>
      </c>
      <c r="D61" s="118">
        <v>1371183186.8699999</v>
      </c>
      <c r="E61" s="118">
        <v>212348039.82999998</v>
      </c>
      <c r="F61" s="118">
        <v>601615533.72000003</v>
      </c>
      <c r="G61" s="123">
        <f t="shared" si="0"/>
        <v>0.13117373669684587</v>
      </c>
      <c r="H61" s="118">
        <f t="shared" si="1"/>
        <v>769567653.14999986</v>
      </c>
      <c r="I61" s="118">
        <v>172738466.27000004</v>
      </c>
      <c r="J61" s="118">
        <v>494475976</v>
      </c>
      <c r="K61" s="123">
        <f t="shared" si="2"/>
        <v>0.12211923018616097</v>
      </c>
      <c r="L61" s="124">
        <f t="shared" si="3"/>
        <v>876707210.86999989</v>
      </c>
      <c r="M61" s="125">
        <v>0</v>
      </c>
    </row>
    <row r="62" spans="1:13" ht="12.75" customHeight="1">
      <c r="A62" s="126" t="s">
        <v>226</v>
      </c>
      <c r="B62" s="127" t="s">
        <v>227</v>
      </c>
      <c r="C62" s="128">
        <v>888600000</v>
      </c>
      <c r="D62" s="128">
        <v>899009998.37999988</v>
      </c>
      <c r="E62" s="128">
        <v>139645831.50999999</v>
      </c>
      <c r="F62" s="128">
        <v>401324274.21000004</v>
      </c>
      <c r="G62" s="129">
        <f t="shared" si="0"/>
        <v>8.7503067531790449E-2</v>
      </c>
      <c r="H62" s="128">
        <f t="shared" si="1"/>
        <v>497685724.16999984</v>
      </c>
      <c r="I62" s="128">
        <v>118662286.26000002</v>
      </c>
      <c r="J62" s="128">
        <v>343918728.67000002</v>
      </c>
      <c r="K62" s="129">
        <f t="shared" si="2"/>
        <v>8.4936564019813102E-2</v>
      </c>
      <c r="L62" s="130">
        <f t="shared" si="3"/>
        <v>555091269.7099998</v>
      </c>
      <c r="M62" s="131">
        <v>0</v>
      </c>
    </row>
    <row r="63" spans="1:13" ht="12.75" customHeight="1">
      <c r="A63" s="126" t="s">
        <v>228</v>
      </c>
      <c r="B63" s="127" t="s">
        <v>229</v>
      </c>
      <c r="C63" s="128">
        <v>475056000</v>
      </c>
      <c r="D63" s="128">
        <v>472173188.49000001</v>
      </c>
      <c r="E63" s="128">
        <v>72702208.319999993</v>
      </c>
      <c r="F63" s="128">
        <v>200291259.51000005</v>
      </c>
      <c r="G63" s="129">
        <f t="shared" si="0"/>
        <v>4.367066916505543E-2</v>
      </c>
      <c r="H63" s="128">
        <f t="shared" si="1"/>
        <v>271881928.97999996</v>
      </c>
      <c r="I63" s="128">
        <v>54076180.010000005</v>
      </c>
      <c r="J63" s="128">
        <v>150557247.33000001</v>
      </c>
      <c r="K63" s="129">
        <f t="shared" si="2"/>
        <v>3.7182666166347869E-2</v>
      </c>
      <c r="L63" s="130">
        <f t="shared" si="3"/>
        <v>321615941.15999997</v>
      </c>
      <c r="M63" s="131">
        <v>0</v>
      </c>
    </row>
    <row r="64" spans="1:13" ht="12.75" hidden="1" customHeight="1">
      <c r="A64" s="126" t="s">
        <v>230</v>
      </c>
      <c r="B64" s="127" t="s">
        <v>231</v>
      </c>
      <c r="C64" s="128">
        <v>0</v>
      </c>
      <c r="D64" s="128">
        <v>0</v>
      </c>
      <c r="E64" s="128">
        <v>0</v>
      </c>
      <c r="F64" s="128">
        <v>0</v>
      </c>
      <c r="G64" s="129">
        <f t="shared" si="0"/>
        <v>0</v>
      </c>
      <c r="H64" s="128">
        <f t="shared" si="1"/>
        <v>0</v>
      </c>
      <c r="I64" s="128">
        <v>0</v>
      </c>
      <c r="J64" s="128">
        <v>0</v>
      </c>
      <c r="K64" s="129">
        <f t="shared" si="2"/>
        <v>0</v>
      </c>
      <c r="L64" s="130">
        <f t="shared" si="3"/>
        <v>0</v>
      </c>
      <c r="M64" s="131">
        <v>0</v>
      </c>
    </row>
    <row r="65" spans="1:13" s="29" customFormat="1" ht="12.75" customHeight="1">
      <c r="A65" s="27">
        <v>13</v>
      </c>
      <c r="B65" s="122" t="s">
        <v>232</v>
      </c>
      <c r="C65" s="118">
        <v>64136000</v>
      </c>
      <c r="D65" s="118">
        <v>68940294.579999998</v>
      </c>
      <c r="E65" s="118">
        <v>8260833.5200000005</v>
      </c>
      <c r="F65" s="118">
        <v>25516452.18</v>
      </c>
      <c r="G65" s="123">
        <f t="shared" si="0"/>
        <v>5.563500594808043E-3</v>
      </c>
      <c r="H65" s="118">
        <f t="shared" si="1"/>
        <v>43423842.399999999</v>
      </c>
      <c r="I65" s="118">
        <v>8748606.25</v>
      </c>
      <c r="J65" s="118">
        <v>22306153.769999996</v>
      </c>
      <c r="K65" s="123">
        <f t="shared" si="2"/>
        <v>5.5088830580649522E-3</v>
      </c>
      <c r="L65" s="124">
        <f t="shared" si="3"/>
        <v>46634140.810000002</v>
      </c>
      <c r="M65" s="125">
        <v>0</v>
      </c>
    </row>
    <row r="66" spans="1:13" ht="12.75" customHeight="1">
      <c r="A66" s="126" t="s">
        <v>233</v>
      </c>
      <c r="B66" s="127" t="s">
        <v>154</v>
      </c>
      <c r="C66" s="128">
        <v>31742000</v>
      </c>
      <c r="D66" s="128">
        <v>34200624.780000001</v>
      </c>
      <c r="E66" s="128">
        <v>5432182.0600000005</v>
      </c>
      <c r="F66" s="128">
        <v>15933857.479999999</v>
      </c>
      <c r="G66" s="129">
        <f t="shared" si="0"/>
        <v>3.474151694060729E-3</v>
      </c>
      <c r="H66" s="128">
        <f t="shared" si="1"/>
        <v>18266767.300000004</v>
      </c>
      <c r="I66" s="128">
        <v>4903167.2200000007</v>
      </c>
      <c r="J66" s="128">
        <v>14494819.599999998</v>
      </c>
      <c r="K66" s="129">
        <f t="shared" si="2"/>
        <v>3.5797415792739695E-3</v>
      </c>
      <c r="L66" s="130">
        <f t="shared" si="3"/>
        <v>19705805.180000003</v>
      </c>
      <c r="M66" s="131">
        <v>0</v>
      </c>
    </row>
    <row r="67" spans="1:13" ht="12.75" customHeight="1">
      <c r="A67" s="126" t="s">
        <v>234</v>
      </c>
      <c r="B67" s="127" t="s">
        <v>173</v>
      </c>
      <c r="C67" s="128">
        <v>120000</v>
      </c>
      <c r="D67" s="128">
        <v>153000</v>
      </c>
      <c r="E67" s="128">
        <v>30000</v>
      </c>
      <c r="F67" s="128">
        <v>132500</v>
      </c>
      <c r="G67" s="129">
        <f t="shared" si="0"/>
        <v>2.8889746255157709E-5</v>
      </c>
      <c r="H67" s="128">
        <f t="shared" si="1"/>
        <v>20500</v>
      </c>
      <c r="I67" s="128">
        <v>8465</v>
      </c>
      <c r="J67" s="128">
        <v>87415.010000000009</v>
      </c>
      <c r="K67" s="129">
        <f t="shared" si="2"/>
        <v>2.1588619560994736E-5</v>
      </c>
      <c r="L67" s="130">
        <f t="shared" si="3"/>
        <v>65584.989999999991</v>
      </c>
      <c r="M67" s="131">
        <v>0</v>
      </c>
    </row>
    <row r="68" spans="1:13" ht="12.75" customHeight="1">
      <c r="A68" s="126" t="s">
        <v>235</v>
      </c>
      <c r="B68" s="127" t="s">
        <v>175</v>
      </c>
      <c r="C68" s="128">
        <v>1145000</v>
      </c>
      <c r="D68" s="128">
        <v>1145000</v>
      </c>
      <c r="E68" s="128">
        <v>51100</v>
      </c>
      <c r="F68" s="128">
        <v>104200</v>
      </c>
      <c r="G68" s="129">
        <f t="shared" si="0"/>
        <v>2.2719332526697608E-5</v>
      </c>
      <c r="H68" s="128">
        <f t="shared" si="1"/>
        <v>1040800</v>
      </c>
      <c r="I68" s="128">
        <v>0</v>
      </c>
      <c r="J68" s="128">
        <v>0</v>
      </c>
      <c r="K68" s="129">
        <f t="shared" si="2"/>
        <v>0</v>
      </c>
      <c r="L68" s="130">
        <f t="shared" si="3"/>
        <v>1145000</v>
      </c>
      <c r="M68" s="131">
        <v>0</v>
      </c>
    </row>
    <row r="69" spans="1:13" ht="12.75" customHeight="1">
      <c r="A69" s="126" t="s">
        <v>236</v>
      </c>
      <c r="B69" s="127" t="s">
        <v>237</v>
      </c>
      <c r="C69" s="128">
        <v>8420000</v>
      </c>
      <c r="D69" s="128">
        <v>11332594.580000002</v>
      </c>
      <c r="E69" s="128">
        <v>4364.63</v>
      </c>
      <c r="F69" s="128">
        <v>886996.43</v>
      </c>
      <c r="G69" s="129">
        <f t="shared" si="0"/>
        <v>1.9339699465608119E-4</v>
      </c>
      <c r="H69" s="128">
        <f t="shared" si="1"/>
        <v>10445598.150000002</v>
      </c>
      <c r="I69" s="128">
        <v>257692.79999999999</v>
      </c>
      <c r="J69" s="128">
        <v>305711.21999999997</v>
      </c>
      <c r="K69" s="129">
        <f t="shared" si="2"/>
        <v>7.5500571630748127E-5</v>
      </c>
      <c r="L69" s="130">
        <f t="shared" si="3"/>
        <v>11026883.360000001</v>
      </c>
      <c r="M69" s="131">
        <v>0</v>
      </c>
    </row>
    <row r="70" spans="1:13" ht="12.75" customHeight="1">
      <c r="A70" s="126" t="s">
        <v>238</v>
      </c>
      <c r="B70" s="127" t="s">
        <v>239</v>
      </c>
      <c r="C70" s="128">
        <v>22709000</v>
      </c>
      <c r="D70" s="128">
        <v>22109075.219999999</v>
      </c>
      <c r="E70" s="128">
        <v>2743186.83</v>
      </c>
      <c r="F70" s="128">
        <v>8458898.2700000014</v>
      </c>
      <c r="G70" s="129">
        <f t="shared" si="0"/>
        <v>1.8443428273093778E-3</v>
      </c>
      <c r="H70" s="128">
        <f t="shared" si="1"/>
        <v>13650176.949999997</v>
      </c>
      <c r="I70" s="128">
        <v>3579281.2299999995</v>
      </c>
      <c r="J70" s="128">
        <v>7418207.9399999995</v>
      </c>
      <c r="K70" s="129">
        <f t="shared" si="2"/>
        <v>1.83205228759924E-3</v>
      </c>
      <c r="L70" s="130">
        <f t="shared" si="3"/>
        <v>14690867.279999999</v>
      </c>
      <c r="M70" s="131">
        <v>0</v>
      </c>
    </row>
    <row r="71" spans="1:13" s="29" customFormat="1" ht="12.75" customHeight="1">
      <c r="A71" s="27">
        <v>14</v>
      </c>
      <c r="B71" s="135" t="s">
        <v>240</v>
      </c>
      <c r="C71" s="118">
        <v>574000</v>
      </c>
      <c r="D71" s="118">
        <v>2506484.2599999998</v>
      </c>
      <c r="E71" s="118">
        <v>67429.630000000034</v>
      </c>
      <c r="F71" s="118">
        <v>510501.23</v>
      </c>
      <c r="G71" s="123">
        <f t="shared" si="0"/>
        <v>1.1130755469921436E-4</v>
      </c>
      <c r="H71" s="118">
        <f t="shared" si="1"/>
        <v>1995983.0299999998</v>
      </c>
      <c r="I71" s="118">
        <v>130538.09</v>
      </c>
      <c r="J71" s="118">
        <v>323063.43</v>
      </c>
      <c r="K71" s="123">
        <f t="shared" si="2"/>
        <v>7.9785994239891449E-5</v>
      </c>
      <c r="L71" s="124">
        <f t="shared" si="3"/>
        <v>2183420.8299999996</v>
      </c>
      <c r="M71" s="125">
        <v>0</v>
      </c>
    </row>
    <row r="72" spans="1:13" ht="12.75" customHeight="1">
      <c r="A72" s="126" t="s">
        <v>241</v>
      </c>
      <c r="B72" s="136" t="s">
        <v>242</v>
      </c>
      <c r="C72" s="128">
        <v>574000</v>
      </c>
      <c r="D72" s="128">
        <v>2506484.2599999998</v>
      </c>
      <c r="E72" s="128">
        <v>67429.630000000034</v>
      </c>
      <c r="F72" s="128">
        <v>510501.23</v>
      </c>
      <c r="G72" s="129">
        <f t="shared" si="0"/>
        <v>1.1130755469921436E-4</v>
      </c>
      <c r="H72" s="128">
        <f t="shared" si="1"/>
        <v>1995983.0299999998</v>
      </c>
      <c r="I72" s="128">
        <v>130538.09</v>
      </c>
      <c r="J72" s="128">
        <v>323063.43</v>
      </c>
      <c r="K72" s="129">
        <f t="shared" si="2"/>
        <v>7.9785994239891449E-5</v>
      </c>
      <c r="L72" s="130">
        <f t="shared" si="3"/>
        <v>2183420.8299999996</v>
      </c>
      <c r="M72" s="131">
        <v>0</v>
      </c>
    </row>
    <row r="73" spans="1:13" s="29" customFormat="1" ht="12.75" customHeight="1">
      <c r="A73" s="27">
        <v>15</v>
      </c>
      <c r="B73" s="122" t="s">
        <v>243</v>
      </c>
      <c r="C73" s="118">
        <v>1340672000</v>
      </c>
      <c r="D73" s="118">
        <v>1609978380.1600001</v>
      </c>
      <c r="E73" s="118">
        <v>249445201.87</v>
      </c>
      <c r="F73" s="118">
        <v>692559349.93000007</v>
      </c>
      <c r="G73" s="123">
        <f t="shared" si="0"/>
        <v>0.15100274631029945</v>
      </c>
      <c r="H73" s="118">
        <f t="shared" si="1"/>
        <v>917419030.23000002</v>
      </c>
      <c r="I73" s="118">
        <v>186466128.94000003</v>
      </c>
      <c r="J73" s="118">
        <v>487697150.01000023</v>
      </c>
      <c r="K73" s="123">
        <f t="shared" si="2"/>
        <v>0.12044508411710156</v>
      </c>
      <c r="L73" s="124">
        <f t="shared" si="3"/>
        <v>1122281230.1499999</v>
      </c>
      <c r="M73" s="125">
        <v>0</v>
      </c>
    </row>
    <row r="74" spans="1:13" ht="12.75" customHeight="1">
      <c r="A74" s="126" t="s">
        <v>244</v>
      </c>
      <c r="B74" s="127" t="s">
        <v>154</v>
      </c>
      <c r="C74" s="128">
        <v>108211000</v>
      </c>
      <c r="D74" s="128">
        <v>108512506.73999999</v>
      </c>
      <c r="E74" s="128">
        <v>14457069.329999996</v>
      </c>
      <c r="F74" s="128">
        <v>49848163.679999985</v>
      </c>
      <c r="G74" s="129">
        <f t="shared" si="0"/>
        <v>1.0868685283024664E-2</v>
      </c>
      <c r="H74" s="128">
        <f t="shared" si="1"/>
        <v>58664343.06000001</v>
      </c>
      <c r="I74" s="128">
        <v>15499979.079999998</v>
      </c>
      <c r="J74" s="128">
        <v>47686049.660000011</v>
      </c>
      <c r="K74" s="129">
        <f t="shared" si="2"/>
        <v>1.1776878873278657E-2</v>
      </c>
      <c r="L74" s="130">
        <f t="shared" si="3"/>
        <v>60826457.079999983</v>
      </c>
      <c r="M74" s="131">
        <v>0</v>
      </c>
    </row>
    <row r="75" spans="1:13" ht="12.75" customHeight="1">
      <c r="A75" s="126" t="s">
        <v>245</v>
      </c>
      <c r="B75" s="127" t="s">
        <v>165</v>
      </c>
      <c r="C75" s="128">
        <v>5150000</v>
      </c>
      <c r="D75" s="128">
        <v>5150000</v>
      </c>
      <c r="E75" s="128">
        <v>817062.98</v>
      </c>
      <c r="F75" s="128">
        <v>2617828.5599999996</v>
      </c>
      <c r="G75" s="129">
        <f t="shared" si="0"/>
        <v>5.7078039877664062E-4</v>
      </c>
      <c r="H75" s="128">
        <f t="shared" si="1"/>
        <v>2532171.4400000004</v>
      </c>
      <c r="I75" s="128">
        <v>708564.95</v>
      </c>
      <c r="J75" s="128">
        <v>1872953.74</v>
      </c>
      <c r="K75" s="129">
        <f t="shared" si="2"/>
        <v>4.6255769745038347E-4</v>
      </c>
      <c r="L75" s="130">
        <f t="shared" si="3"/>
        <v>3277046.26</v>
      </c>
      <c r="M75" s="131">
        <v>0</v>
      </c>
    </row>
    <row r="76" spans="1:13" ht="12.75" customHeight="1">
      <c r="A76" s="126" t="s">
        <v>246</v>
      </c>
      <c r="B76" s="127" t="s">
        <v>173</v>
      </c>
      <c r="C76" s="128">
        <v>581000</v>
      </c>
      <c r="D76" s="128">
        <v>592000</v>
      </c>
      <c r="E76" s="128">
        <v>1140</v>
      </c>
      <c r="F76" s="128">
        <v>193520</v>
      </c>
      <c r="G76" s="129">
        <f t="shared" si="0"/>
        <v>4.2194292039985811E-5</v>
      </c>
      <c r="H76" s="128">
        <f t="shared" si="1"/>
        <v>398480</v>
      </c>
      <c r="I76" s="128">
        <v>186591.86999999997</v>
      </c>
      <c r="J76" s="128">
        <v>186991.86999999997</v>
      </c>
      <c r="K76" s="129">
        <f t="shared" si="2"/>
        <v>4.6180814283828186E-5</v>
      </c>
      <c r="L76" s="130">
        <f t="shared" si="3"/>
        <v>405008.13</v>
      </c>
      <c r="M76" s="131">
        <v>0</v>
      </c>
    </row>
    <row r="77" spans="1:13" ht="12.75" hidden="1" customHeight="1">
      <c r="A77" s="126" t="s">
        <v>247</v>
      </c>
      <c r="B77" s="127" t="s">
        <v>239</v>
      </c>
      <c r="C77" s="128">
        <v>0</v>
      </c>
      <c r="D77" s="128">
        <v>0</v>
      </c>
      <c r="E77" s="128">
        <v>0</v>
      </c>
      <c r="F77" s="128">
        <v>0</v>
      </c>
      <c r="G77" s="129">
        <f t="shared" ref="G77:G125" si="4">F77/$F$129</f>
        <v>0</v>
      </c>
      <c r="H77" s="128">
        <f t="shared" ref="H77:H129" si="5">D77-F77</f>
        <v>0</v>
      </c>
      <c r="I77" s="128">
        <v>0</v>
      </c>
      <c r="J77" s="128">
        <v>0</v>
      </c>
      <c r="K77" s="129">
        <f t="shared" ref="K77:K125" si="6">J77/$J$129</f>
        <v>0</v>
      </c>
      <c r="L77" s="130">
        <f t="shared" ref="L77:L129" si="7">D77-J77</f>
        <v>0</v>
      </c>
      <c r="M77" s="131">
        <v>0</v>
      </c>
    </row>
    <row r="78" spans="1:13" ht="12.75" customHeight="1">
      <c r="A78" s="126" t="s">
        <v>248</v>
      </c>
      <c r="B78" s="127" t="s">
        <v>249</v>
      </c>
      <c r="C78" s="128">
        <v>287329000</v>
      </c>
      <c r="D78" s="128">
        <v>356690163.36000001</v>
      </c>
      <c r="E78" s="128">
        <v>50784737.200000003</v>
      </c>
      <c r="F78" s="128">
        <v>150743675.09999999</v>
      </c>
      <c r="G78" s="129">
        <f t="shared" si="4"/>
        <v>3.2867520929878755E-2</v>
      </c>
      <c r="H78" s="128">
        <f t="shared" si="5"/>
        <v>205946488.26000002</v>
      </c>
      <c r="I78" s="128">
        <v>22160871.449999999</v>
      </c>
      <c r="J78" s="128">
        <v>49129274.740000002</v>
      </c>
      <c r="K78" s="129">
        <f t="shared" si="6"/>
        <v>1.2133307788553116E-2</v>
      </c>
      <c r="L78" s="130">
        <f t="shared" si="7"/>
        <v>307560888.62</v>
      </c>
      <c r="M78" s="131">
        <v>0</v>
      </c>
    </row>
    <row r="79" spans="1:13" ht="12.75" customHeight="1">
      <c r="A79" s="126" t="s">
        <v>250</v>
      </c>
      <c r="B79" s="127" t="s">
        <v>251</v>
      </c>
      <c r="C79" s="128">
        <v>178223000</v>
      </c>
      <c r="D79" s="128">
        <v>208215720</v>
      </c>
      <c r="E79" s="128">
        <v>31676211.170000006</v>
      </c>
      <c r="F79" s="128">
        <v>101622994.17000002</v>
      </c>
      <c r="G79" s="129">
        <f t="shared" si="4"/>
        <v>2.2157452945363559E-2</v>
      </c>
      <c r="H79" s="128">
        <f t="shared" si="5"/>
        <v>106592725.82999998</v>
      </c>
      <c r="I79" s="128">
        <v>23450463.239999998</v>
      </c>
      <c r="J79" s="128">
        <v>42537989.219999991</v>
      </c>
      <c r="K79" s="129">
        <f t="shared" si="6"/>
        <v>1.0505478019853512E-2</v>
      </c>
      <c r="L79" s="130">
        <f t="shared" si="7"/>
        <v>165677730.78</v>
      </c>
      <c r="M79" s="131">
        <v>0</v>
      </c>
    </row>
    <row r="80" spans="1:13" ht="12.75" customHeight="1">
      <c r="A80" s="126" t="s">
        <v>252</v>
      </c>
      <c r="B80" s="127" t="s">
        <v>253</v>
      </c>
      <c r="C80" s="128">
        <v>759027000</v>
      </c>
      <c r="D80" s="128">
        <v>921089962.24000001</v>
      </c>
      <c r="E80" s="128">
        <v>151572427.15000001</v>
      </c>
      <c r="F80" s="128">
        <v>387396614.38000005</v>
      </c>
      <c r="G80" s="129">
        <f t="shared" si="4"/>
        <v>8.4466338789021753E-2</v>
      </c>
      <c r="H80" s="128">
        <f t="shared" si="5"/>
        <v>533693347.85999995</v>
      </c>
      <c r="I80" s="128">
        <v>124323104.31000003</v>
      </c>
      <c r="J80" s="128">
        <v>346147336.74000019</v>
      </c>
      <c r="K80" s="129">
        <f t="shared" si="6"/>
        <v>8.5486956587105575E-2</v>
      </c>
      <c r="L80" s="130">
        <f t="shared" si="7"/>
        <v>574942625.49999976</v>
      </c>
      <c r="M80" s="131">
        <v>0</v>
      </c>
    </row>
    <row r="81" spans="1:13" ht="12.75" customHeight="1">
      <c r="A81" s="126" t="s">
        <v>254</v>
      </c>
      <c r="B81" s="127" t="s">
        <v>255</v>
      </c>
      <c r="C81" s="128">
        <v>51000</v>
      </c>
      <c r="D81" s="128">
        <v>51000</v>
      </c>
      <c r="E81" s="128">
        <v>0</v>
      </c>
      <c r="F81" s="128">
        <v>0</v>
      </c>
      <c r="G81" s="129">
        <f t="shared" si="4"/>
        <v>0</v>
      </c>
      <c r="H81" s="128">
        <f t="shared" si="5"/>
        <v>51000</v>
      </c>
      <c r="I81" s="128">
        <v>0</v>
      </c>
      <c r="J81" s="128">
        <v>0</v>
      </c>
      <c r="K81" s="129">
        <f t="shared" si="6"/>
        <v>0</v>
      </c>
      <c r="L81" s="130">
        <f t="shared" si="7"/>
        <v>51000</v>
      </c>
      <c r="M81" s="131">
        <v>0</v>
      </c>
    </row>
    <row r="82" spans="1:13" ht="12.75" customHeight="1">
      <c r="A82" s="126" t="s">
        <v>256</v>
      </c>
      <c r="B82" s="127" t="s">
        <v>257</v>
      </c>
      <c r="C82" s="128">
        <v>2100000</v>
      </c>
      <c r="D82" s="128">
        <v>9677027.8200000003</v>
      </c>
      <c r="E82" s="128">
        <v>136554.04</v>
      </c>
      <c r="F82" s="128">
        <v>136554.04</v>
      </c>
      <c r="G82" s="129">
        <f t="shared" si="4"/>
        <v>2.977367219408797E-5</v>
      </c>
      <c r="H82" s="128">
        <f t="shared" si="5"/>
        <v>9540473.7800000012</v>
      </c>
      <c r="I82" s="128">
        <v>136554.04</v>
      </c>
      <c r="J82" s="128">
        <v>136554.04</v>
      </c>
      <c r="K82" s="129">
        <f t="shared" si="6"/>
        <v>3.3724336576485633E-5</v>
      </c>
      <c r="L82" s="130">
        <f t="shared" si="7"/>
        <v>9540473.7800000012</v>
      </c>
      <c r="M82" s="131">
        <v>0</v>
      </c>
    </row>
    <row r="83" spans="1:13" s="29" customFormat="1" ht="12.75" customHeight="1">
      <c r="A83" s="27">
        <v>16</v>
      </c>
      <c r="B83" s="122" t="s">
        <v>258</v>
      </c>
      <c r="C83" s="118">
        <v>10720000</v>
      </c>
      <c r="D83" s="118">
        <v>15534907.24</v>
      </c>
      <c r="E83" s="118">
        <v>3133978.06</v>
      </c>
      <c r="F83" s="118">
        <v>9202760.8200000003</v>
      </c>
      <c r="G83" s="123">
        <f t="shared" si="4"/>
        <v>2.0065315089562801E-3</v>
      </c>
      <c r="H83" s="118">
        <f t="shared" si="5"/>
        <v>6332146.4199999999</v>
      </c>
      <c r="I83" s="118">
        <v>2807969.18</v>
      </c>
      <c r="J83" s="118">
        <v>5406575.9800000004</v>
      </c>
      <c r="K83" s="123">
        <f t="shared" si="6"/>
        <v>1.3352456512884033E-3</v>
      </c>
      <c r="L83" s="124">
        <f t="shared" si="7"/>
        <v>10128331.26</v>
      </c>
      <c r="M83" s="125">
        <v>0</v>
      </c>
    </row>
    <row r="84" spans="1:13" ht="12.75" hidden="1" customHeight="1">
      <c r="A84" s="137">
        <v>16451</v>
      </c>
      <c r="B84" s="127" t="s">
        <v>249</v>
      </c>
      <c r="C84" s="128">
        <v>0</v>
      </c>
      <c r="D84" s="128">
        <v>0</v>
      </c>
      <c r="E84" s="128">
        <v>0</v>
      </c>
      <c r="F84" s="128">
        <v>0</v>
      </c>
      <c r="G84" s="129">
        <f t="shared" si="4"/>
        <v>0</v>
      </c>
      <c r="H84" s="128">
        <f t="shared" si="5"/>
        <v>0</v>
      </c>
      <c r="I84" s="128">
        <v>0</v>
      </c>
      <c r="J84" s="128">
        <v>0</v>
      </c>
      <c r="K84" s="129">
        <f t="shared" si="6"/>
        <v>0</v>
      </c>
      <c r="L84" s="130">
        <f t="shared" si="7"/>
        <v>0</v>
      </c>
      <c r="M84" s="131">
        <v>0</v>
      </c>
    </row>
    <row r="85" spans="1:13" ht="12.75" customHeight="1">
      <c r="A85" s="126" t="s">
        <v>259</v>
      </c>
      <c r="B85" s="127" t="s">
        <v>260</v>
      </c>
      <c r="C85" s="128">
        <v>10720000</v>
      </c>
      <c r="D85" s="128">
        <v>15534907.24</v>
      </c>
      <c r="E85" s="128">
        <v>3133978.06</v>
      </c>
      <c r="F85" s="128">
        <v>9202760.8200000003</v>
      </c>
      <c r="G85" s="129">
        <f t="shared" si="4"/>
        <v>2.0065315089562801E-3</v>
      </c>
      <c r="H85" s="128">
        <f t="shared" si="5"/>
        <v>6332146.4199999999</v>
      </c>
      <c r="I85" s="128">
        <v>2807969.18</v>
      </c>
      <c r="J85" s="128">
        <v>5406575.9800000004</v>
      </c>
      <c r="K85" s="129">
        <f t="shared" si="6"/>
        <v>1.3352456512884033E-3</v>
      </c>
      <c r="L85" s="130">
        <f t="shared" si="7"/>
        <v>10128331.26</v>
      </c>
      <c r="M85" s="131">
        <v>0</v>
      </c>
    </row>
    <row r="86" spans="1:13" ht="12.75" customHeight="1">
      <c r="A86" s="27">
        <v>17</v>
      </c>
      <c r="B86" s="122" t="s">
        <v>261</v>
      </c>
      <c r="C86" s="118">
        <v>291545000</v>
      </c>
      <c r="D86" s="118">
        <v>312870908.92000002</v>
      </c>
      <c r="E86" s="118">
        <v>47604280.959999993</v>
      </c>
      <c r="F86" s="118">
        <v>165470617.31</v>
      </c>
      <c r="G86" s="123">
        <f t="shared" si="4"/>
        <v>3.6078521862416654E-2</v>
      </c>
      <c r="H86" s="118">
        <f t="shared" si="5"/>
        <v>147400291.61000001</v>
      </c>
      <c r="I86" s="118">
        <v>46524688.830000006</v>
      </c>
      <c r="J86" s="118">
        <v>134813131.78999996</v>
      </c>
      <c r="K86" s="123">
        <f t="shared" si="6"/>
        <v>3.3294389762588306E-2</v>
      </c>
      <c r="L86" s="124">
        <f t="shared" si="7"/>
        <v>178057777.13000005</v>
      </c>
      <c r="M86" s="131">
        <v>0</v>
      </c>
    </row>
    <row r="87" spans="1:13" ht="12.75" customHeight="1">
      <c r="A87" s="137">
        <v>17131</v>
      </c>
      <c r="B87" s="127" t="s">
        <v>173</v>
      </c>
      <c r="C87" s="128">
        <v>100000</v>
      </c>
      <c r="D87" s="128">
        <v>100000</v>
      </c>
      <c r="E87" s="128">
        <v>0</v>
      </c>
      <c r="F87" s="128">
        <v>0</v>
      </c>
      <c r="G87" s="129">
        <f t="shared" si="4"/>
        <v>0</v>
      </c>
      <c r="H87" s="128">
        <f t="shared" si="5"/>
        <v>100000</v>
      </c>
      <c r="I87" s="128">
        <v>0</v>
      </c>
      <c r="J87" s="128">
        <v>0</v>
      </c>
      <c r="K87" s="129">
        <f t="shared" si="6"/>
        <v>0</v>
      </c>
      <c r="L87" s="130">
        <f t="shared" si="7"/>
        <v>100000</v>
      </c>
      <c r="M87" s="131">
        <v>0</v>
      </c>
    </row>
    <row r="88" spans="1:13" ht="12.75" customHeight="1">
      <c r="A88" s="137">
        <v>17512</v>
      </c>
      <c r="B88" s="127" t="s">
        <v>262</v>
      </c>
      <c r="C88" s="128">
        <v>289423000</v>
      </c>
      <c r="D88" s="128">
        <v>310748908.92000002</v>
      </c>
      <c r="E88" s="128">
        <v>47281362.179999992</v>
      </c>
      <c r="F88" s="128">
        <v>164501860.97</v>
      </c>
      <c r="G88" s="129">
        <f t="shared" si="4"/>
        <v>3.5867298278675706E-2</v>
      </c>
      <c r="H88" s="128">
        <f t="shared" si="5"/>
        <v>146247047.95000002</v>
      </c>
      <c r="I88" s="128">
        <v>46201770.050000004</v>
      </c>
      <c r="J88" s="128">
        <v>133844375.44999997</v>
      </c>
      <c r="K88" s="129">
        <f t="shared" si="6"/>
        <v>3.3055138951182332E-2</v>
      </c>
      <c r="L88" s="130">
        <f t="shared" si="7"/>
        <v>176904533.47000003</v>
      </c>
      <c r="M88" s="131">
        <v>0</v>
      </c>
    </row>
    <row r="89" spans="1:13" ht="12.75" customHeight="1">
      <c r="A89" s="137">
        <v>17542</v>
      </c>
      <c r="B89" s="127" t="s">
        <v>255</v>
      </c>
      <c r="C89" s="128">
        <v>2022000</v>
      </c>
      <c r="D89" s="128">
        <v>2022000</v>
      </c>
      <c r="E89" s="128">
        <v>322918.78000000003</v>
      </c>
      <c r="F89" s="128">
        <v>968756.34000000008</v>
      </c>
      <c r="G89" s="129">
        <f t="shared" si="4"/>
        <v>2.1122358374094558E-4</v>
      </c>
      <c r="H89" s="128">
        <f t="shared" si="5"/>
        <v>1053243.6599999999</v>
      </c>
      <c r="I89" s="128">
        <v>322918.78000000003</v>
      </c>
      <c r="J89" s="128">
        <v>968756.34000000008</v>
      </c>
      <c r="K89" s="129">
        <f t="shared" si="6"/>
        <v>2.3925081140597785E-4</v>
      </c>
      <c r="L89" s="130">
        <f t="shared" si="7"/>
        <v>1053243.6599999999</v>
      </c>
      <c r="M89" s="131">
        <v>0</v>
      </c>
    </row>
    <row r="90" spans="1:13" s="29" customFormat="1" ht="12.75" customHeight="1">
      <c r="A90" s="27">
        <v>18</v>
      </c>
      <c r="B90" s="122" t="s">
        <v>263</v>
      </c>
      <c r="C90" s="118">
        <v>181294000</v>
      </c>
      <c r="D90" s="118">
        <v>244126064.02000001</v>
      </c>
      <c r="E90" s="118">
        <v>23371000.370000001</v>
      </c>
      <c r="F90" s="118">
        <v>81427788</v>
      </c>
      <c r="G90" s="123">
        <f t="shared" si="4"/>
        <v>1.775417459199076E-2</v>
      </c>
      <c r="H90" s="118">
        <f t="shared" si="5"/>
        <v>162698276.02000001</v>
      </c>
      <c r="I90" s="118">
        <v>20031947.549999997</v>
      </c>
      <c r="J90" s="118">
        <v>51557341.870000005</v>
      </c>
      <c r="K90" s="123">
        <f t="shared" si="6"/>
        <v>1.2732960154183761E-2</v>
      </c>
      <c r="L90" s="124">
        <f t="shared" si="7"/>
        <v>192568722.15000001</v>
      </c>
      <c r="M90" s="125">
        <v>0</v>
      </c>
    </row>
    <row r="91" spans="1:13" ht="12.75" customHeight="1">
      <c r="A91" s="126" t="s">
        <v>264</v>
      </c>
      <c r="B91" s="127" t="s">
        <v>154</v>
      </c>
      <c r="C91" s="128">
        <v>66638000</v>
      </c>
      <c r="D91" s="128">
        <v>68518000</v>
      </c>
      <c r="E91" s="128">
        <v>11802292.469999999</v>
      </c>
      <c r="F91" s="128">
        <v>35065750.619999997</v>
      </c>
      <c r="G91" s="129">
        <f t="shared" si="4"/>
        <v>7.6455897181768985E-3</v>
      </c>
      <c r="H91" s="128">
        <f t="shared" si="5"/>
        <v>33452249.380000003</v>
      </c>
      <c r="I91" s="128">
        <v>11814875.859999999</v>
      </c>
      <c r="J91" s="128">
        <v>33287013.310000006</v>
      </c>
      <c r="K91" s="129">
        <f t="shared" si="6"/>
        <v>8.2207925923861152E-3</v>
      </c>
      <c r="L91" s="130">
        <f t="shared" si="7"/>
        <v>35230986.689999998</v>
      </c>
      <c r="M91" s="131">
        <v>0</v>
      </c>
    </row>
    <row r="92" spans="1:13" ht="12.75" customHeight="1">
      <c r="A92" s="126" t="s">
        <v>265</v>
      </c>
      <c r="B92" s="127" t="s">
        <v>173</v>
      </c>
      <c r="C92" s="128">
        <v>100000</v>
      </c>
      <c r="D92" s="128">
        <v>100000</v>
      </c>
      <c r="E92" s="128">
        <v>0</v>
      </c>
      <c r="F92" s="128">
        <v>0</v>
      </c>
      <c r="G92" s="129">
        <f t="shared" si="4"/>
        <v>0</v>
      </c>
      <c r="H92" s="128">
        <f t="shared" si="5"/>
        <v>100000</v>
      </c>
      <c r="I92" s="128">
        <v>0</v>
      </c>
      <c r="J92" s="128">
        <v>0</v>
      </c>
      <c r="K92" s="129">
        <f t="shared" si="6"/>
        <v>0</v>
      </c>
      <c r="L92" s="130">
        <f t="shared" si="7"/>
        <v>100000</v>
      </c>
      <c r="M92" s="131">
        <v>0</v>
      </c>
    </row>
    <row r="93" spans="1:13" ht="12.75" customHeight="1">
      <c r="A93" s="126" t="s">
        <v>266</v>
      </c>
      <c r="B93" s="127" t="s">
        <v>215</v>
      </c>
      <c r="C93" s="128">
        <v>1375000</v>
      </c>
      <c r="D93" s="128">
        <v>1365000</v>
      </c>
      <c r="E93" s="128">
        <v>62093.87</v>
      </c>
      <c r="F93" s="128">
        <v>449593.87</v>
      </c>
      <c r="G93" s="129">
        <f t="shared" si="4"/>
        <v>9.802756846924046E-5</v>
      </c>
      <c r="H93" s="128">
        <f t="shared" si="5"/>
        <v>915406.13</v>
      </c>
      <c r="I93" s="128">
        <v>173319.08000000002</v>
      </c>
      <c r="J93" s="128">
        <v>237941.04</v>
      </c>
      <c r="K93" s="129">
        <f t="shared" si="6"/>
        <v>5.8763576078152147E-5</v>
      </c>
      <c r="L93" s="130">
        <f t="shared" si="7"/>
        <v>1127058.96</v>
      </c>
      <c r="M93" s="131">
        <v>0</v>
      </c>
    </row>
    <row r="94" spans="1:13" ht="12.75" customHeight="1">
      <c r="A94" s="126" t="s">
        <v>267</v>
      </c>
      <c r="B94" s="127" t="s">
        <v>249</v>
      </c>
      <c r="C94" s="128">
        <v>1235000</v>
      </c>
      <c r="D94" s="128">
        <v>1235000</v>
      </c>
      <c r="E94" s="128">
        <v>0</v>
      </c>
      <c r="F94" s="128">
        <v>0</v>
      </c>
      <c r="G94" s="129">
        <f t="shared" si="4"/>
        <v>0</v>
      </c>
      <c r="H94" s="128">
        <f t="shared" si="5"/>
        <v>1235000</v>
      </c>
      <c r="I94" s="128">
        <v>0</v>
      </c>
      <c r="J94" s="128">
        <v>0</v>
      </c>
      <c r="K94" s="129">
        <f t="shared" si="6"/>
        <v>0</v>
      </c>
      <c r="L94" s="130">
        <f t="shared" si="7"/>
        <v>1235000</v>
      </c>
      <c r="M94" s="131">
        <v>0</v>
      </c>
    </row>
    <row r="95" spans="1:13" ht="12.75" customHeight="1">
      <c r="A95" s="126" t="s">
        <v>268</v>
      </c>
      <c r="B95" s="127" t="s">
        <v>269</v>
      </c>
      <c r="C95" s="128">
        <v>9956000</v>
      </c>
      <c r="D95" s="128">
        <v>56093084.740000002</v>
      </c>
      <c r="E95" s="128">
        <v>1908130.04</v>
      </c>
      <c r="F95" s="128">
        <v>5198812.4000000004</v>
      </c>
      <c r="G95" s="129">
        <f t="shared" si="4"/>
        <v>1.1335273287861696E-3</v>
      </c>
      <c r="H95" s="128">
        <f t="shared" si="5"/>
        <v>50894272.340000004</v>
      </c>
      <c r="I95" s="128">
        <v>2226216.19</v>
      </c>
      <c r="J95" s="128">
        <v>3874654.12</v>
      </c>
      <c r="K95" s="129">
        <f t="shared" si="6"/>
        <v>9.5691156160847941E-4</v>
      </c>
      <c r="L95" s="130">
        <f t="shared" si="7"/>
        <v>52218430.620000005</v>
      </c>
      <c r="M95" s="131">
        <v>0</v>
      </c>
    </row>
    <row r="96" spans="1:13" ht="12.75" customHeight="1">
      <c r="A96" s="126" t="s">
        <v>270</v>
      </c>
      <c r="B96" s="127" t="s">
        <v>255</v>
      </c>
      <c r="C96" s="128">
        <v>21123000</v>
      </c>
      <c r="D96" s="128">
        <v>30186920.439999998</v>
      </c>
      <c r="E96" s="128">
        <v>5503924.9799999995</v>
      </c>
      <c r="F96" s="128">
        <v>16309535.979999999</v>
      </c>
      <c r="G96" s="129">
        <f t="shared" si="4"/>
        <v>3.5560630641627536E-3</v>
      </c>
      <c r="H96" s="128">
        <f t="shared" si="5"/>
        <v>13877384.459999999</v>
      </c>
      <c r="I96" s="128">
        <v>3428086.4299999997</v>
      </c>
      <c r="J96" s="128">
        <v>7925359.4499999993</v>
      </c>
      <c r="K96" s="129">
        <f t="shared" si="6"/>
        <v>1.9573019559247827E-3</v>
      </c>
      <c r="L96" s="130">
        <f t="shared" si="7"/>
        <v>22261560.989999998</v>
      </c>
      <c r="M96" s="131">
        <v>0</v>
      </c>
    </row>
    <row r="97" spans="1:13" ht="12.75" hidden="1" customHeight="1">
      <c r="A97" s="126" t="s">
        <v>271</v>
      </c>
      <c r="B97" s="127" t="s">
        <v>257</v>
      </c>
      <c r="C97" s="128">
        <v>80867000</v>
      </c>
      <c r="D97" s="128">
        <v>86628058.840000004</v>
      </c>
      <c r="E97" s="128">
        <v>4094559.0100000002</v>
      </c>
      <c r="F97" s="128">
        <v>24404095.130000003</v>
      </c>
      <c r="G97" s="129">
        <f t="shared" si="4"/>
        <v>5.3209669123956988E-3</v>
      </c>
      <c r="H97" s="128">
        <f t="shared" si="5"/>
        <v>62223963.710000001</v>
      </c>
      <c r="I97" s="128">
        <v>2389449.9900000002</v>
      </c>
      <c r="J97" s="128">
        <v>6232373.9500000002</v>
      </c>
      <c r="K97" s="129">
        <f t="shared" si="6"/>
        <v>1.5391904681862306E-3</v>
      </c>
      <c r="L97" s="130">
        <f t="shared" si="7"/>
        <v>80395684.890000001</v>
      </c>
      <c r="M97" s="131">
        <v>0</v>
      </c>
    </row>
    <row r="98" spans="1:13" ht="12.75" hidden="1" customHeight="1">
      <c r="A98" s="126" t="s">
        <v>272</v>
      </c>
      <c r="B98" s="127" t="s">
        <v>273</v>
      </c>
      <c r="C98" s="128">
        <v>0</v>
      </c>
      <c r="D98" s="128">
        <v>0</v>
      </c>
      <c r="E98" s="128">
        <v>0</v>
      </c>
      <c r="F98" s="128">
        <v>0</v>
      </c>
      <c r="G98" s="129">
        <f t="shared" si="4"/>
        <v>0</v>
      </c>
      <c r="H98" s="128">
        <f t="shared" si="5"/>
        <v>0</v>
      </c>
      <c r="I98" s="128">
        <v>0</v>
      </c>
      <c r="J98" s="128">
        <v>0</v>
      </c>
      <c r="K98" s="129">
        <f t="shared" si="6"/>
        <v>0</v>
      </c>
      <c r="L98" s="130">
        <f t="shared" si="7"/>
        <v>0</v>
      </c>
      <c r="M98" s="131">
        <v>0</v>
      </c>
    </row>
    <row r="99" spans="1:13" ht="12.75" hidden="1" customHeight="1">
      <c r="A99" s="126" t="s">
        <v>274</v>
      </c>
      <c r="B99" s="127" t="s">
        <v>275</v>
      </c>
      <c r="C99" s="128">
        <v>0</v>
      </c>
      <c r="D99" s="128">
        <v>0</v>
      </c>
      <c r="E99" s="128">
        <v>0</v>
      </c>
      <c r="F99" s="128">
        <v>0</v>
      </c>
      <c r="G99" s="129">
        <f t="shared" si="4"/>
        <v>0</v>
      </c>
      <c r="H99" s="128">
        <f t="shared" si="5"/>
        <v>0</v>
      </c>
      <c r="I99" s="128">
        <v>0</v>
      </c>
      <c r="J99" s="128">
        <v>0</v>
      </c>
      <c r="K99" s="129">
        <f t="shared" si="6"/>
        <v>0</v>
      </c>
      <c r="L99" s="130">
        <f t="shared" si="7"/>
        <v>0</v>
      </c>
      <c r="M99" s="131">
        <v>0</v>
      </c>
    </row>
    <row r="100" spans="1:13" ht="12.75" customHeight="1">
      <c r="A100" s="27">
        <v>19</v>
      </c>
      <c r="B100" s="122" t="s">
        <v>276</v>
      </c>
      <c r="C100" s="118">
        <v>610000</v>
      </c>
      <c r="D100" s="118">
        <v>610000</v>
      </c>
      <c r="E100" s="118">
        <v>0</v>
      </c>
      <c r="F100" s="118">
        <v>0</v>
      </c>
      <c r="G100" s="123">
        <f t="shared" si="4"/>
        <v>0</v>
      </c>
      <c r="H100" s="118">
        <f t="shared" si="5"/>
        <v>610000</v>
      </c>
      <c r="I100" s="118">
        <v>0</v>
      </c>
      <c r="J100" s="118">
        <v>0</v>
      </c>
      <c r="K100" s="123">
        <f t="shared" si="6"/>
        <v>0</v>
      </c>
      <c r="L100" s="124">
        <f t="shared" si="7"/>
        <v>610000</v>
      </c>
      <c r="M100" s="125">
        <v>0</v>
      </c>
    </row>
    <row r="101" spans="1:13" ht="12.75" customHeight="1">
      <c r="A101" s="126" t="s">
        <v>277</v>
      </c>
      <c r="B101" s="127" t="s">
        <v>278</v>
      </c>
      <c r="C101" s="128">
        <v>610000</v>
      </c>
      <c r="D101" s="128">
        <v>610000</v>
      </c>
      <c r="E101" s="128">
        <v>0</v>
      </c>
      <c r="F101" s="128">
        <v>0</v>
      </c>
      <c r="G101" s="129">
        <f t="shared" si="4"/>
        <v>0</v>
      </c>
      <c r="H101" s="128">
        <f t="shared" si="5"/>
        <v>610000</v>
      </c>
      <c r="I101" s="128">
        <v>0</v>
      </c>
      <c r="J101" s="128">
        <v>0</v>
      </c>
      <c r="K101" s="129">
        <f t="shared" si="6"/>
        <v>0</v>
      </c>
      <c r="L101" s="130">
        <f t="shared" si="7"/>
        <v>610000</v>
      </c>
      <c r="M101" s="131">
        <v>0</v>
      </c>
    </row>
    <row r="102" spans="1:13" s="29" customFormat="1" ht="12.75" customHeight="1">
      <c r="A102" s="27">
        <v>22</v>
      </c>
      <c r="B102" s="122" t="s">
        <v>279</v>
      </c>
      <c r="C102" s="118">
        <v>250000</v>
      </c>
      <c r="D102" s="118">
        <v>250000</v>
      </c>
      <c r="E102" s="118">
        <v>200000</v>
      </c>
      <c r="F102" s="118">
        <v>200000</v>
      </c>
      <c r="G102" s="123">
        <f t="shared" si="4"/>
        <v>4.3607164158728614E-5</v>
      </c>
      <c r="H102" s="118">
        <f t="shared" si="5"/>
        <v>50000</v>
      </c>
      <c r="I102" s="118">
        <v>0</v>
      </c>
      <c r="J102" s="118">
        <v>0</v>
      </c>
      <c r="K102" s="123">
        <f t="shared" si="6"/>
        <v>0</v>
      </c>
      <c r="L102" s="124">
        <f t="shared" si="7"/>
        <v>250000</v>
      </c>
      <c r="M102" s="125">
        <v>0</v>
      </c>
    </row>
    <row r="103" spans="1:13" ht="12.75" customHeight="1">
      <c r="A103" s="126" t="s">
        <v>280</v>
      </c>
      <c r="B103" s="127" t="s">
        <v>281</v>
      </c>
      <c r="C103" s="128">
        <v>250000</v>
      </c>
      <c r="D103" s="128">
        <v>250000</v>
      </c>
      <c r="E103" s="128">
        <v>200000</v>
      </c>
      <c r="F103" s="128">
        <v>200000</v>
      </c>
      <c r="G103" s="129">
        <f t="shared" si="4"/>
        <v>4.3607164158728614E-5</v>
      </c>
      <c r="H103" s="128">
        <f t="shared" si="5"/>
        <v>50000</v>
      </c>
      <c r="I103" s="128">
        <v>0</v>
      </c>
      <c r="J103" s="128">
        <v>0</v>
      </c>
      <c r="K103" s="129">
        <f t="shared" si="6"/>
        <v>0</v>
      </c>
      <c r="L103" s="130">
        <f t="shared" si="7"/>
        <v>250000</v>
      </c>
      <c r="M103" s="131">
        <v>0</v>
      </c>
    </row>
    <row r="104" spans="1:13" s="29" customFormat="1" ht="12.75" customHeight="1">
      <c r="A104" s="27">
        <v>23</v>
      </c>
      <c r="B104" s="122" t="s">
        <v>282</v>
      </c>
      <c r="C104" s="118">
        <v>75200000</v>
      </c>
      <c r="D104" s="118">
        <v>75634518.019999996</v>
      </c>
      <c r="E104" s="118">
        <v>12929041.209999999</v>
      </c>
      <c r="F104" s="118">
        <v>35582871.140000008</v>
      </c>
      <c r="G104" s="123">
        <f t="shared" si="4"/>
        <v>7.7583405152043356E-3</v>
      </c>
      <c r="H104" s="118">
        <f t="shared" si="5"/>
        <v>40051646.879999988</v>
      </c>
      <c r="I104" s="118">
        <v>12057409.73</v>
      </c>
      <c r="J104" s="118">
        <v>27836774.180000003</v>
      </c>
      <c r="K104" s="123">
        <f t="shared" si="6"/>
        <v>6.8747635855368689E-3</v>
      </c>
      <c r="L104" s="124">
        <f t="shared" si="7"/>
        <v>47797743.839999989</v>
      </c>
      <c r="M104" s="125">
        <v>0</v>
      </c>
    </row>
    <row r="105" spans="1:13" ht="12.75" customHeight="1">
      <c r="A105" s="126" t="s">
        <v>283</v>
      </c>
      <c r="B105" s="127" t="s">
        <v>154</v>
      </c>
      <c r="C105" s="128">
        <v>28632000</v>
      </c>
      <c r="D105" s="128">
        <v>28803758.199999999</v>
      </c>
      <c r="E105" s="128">
        <v>4220049.33</v>
      </c>
      <c r="F105" s="128">
        <v>13309711.520000001</v>
      </c>
      <c r="G105" s="129">
        <f t="shared" si="4"/>
        <v>2.9019938757898073E-3</v>
      </c>
      <c r="H105" s="128">
        <f t="shared" si="5"/>
        <v>15494046.679999998</v>
      </c>
      <c r="I105" s="128">
        <v>4125439.6500000004</v>
      </c>
      <c r="J105" s="128">
        <v>12997498.720000003</v>
      </c>
      <c r="K105" s="129">
        <f t="shared" si="6"/>
        <v>3.209952788549656E-3</v>
      </c>
      <c r="L105" s="130">
        <f t="shared" si="7"/>
        <v>15806259.479999997</v>
      </c>
      <c r="M105" s="131">
        <v>0</v>
      </c>
    </row>
    <row r="106" spans="1:13" ht="12.75" customHeight="1">
      <c r="A106" s="126" t="s">
        <v>284</v>
      </c>
      <c r="B106" s="127" t="s">
        <v>173</v>
      </c>
      <c r="C106" s="128">
        <v>66000</v>
      </c>
      <c r="D106" s="128">
        <v>66000</v>
      </c>
      <c r="E106" s="128">
        <v>60000</v>
      </c>
      <c r="F106" s="128">
        <v>60000</v>
      </c>
      <c r="G106" s="129">
        <f t="shared" si="4"/>
        <v>1.3082149247618585E-5</v>
      </c>
      <c r="H106" s="128">
        <f t="shared" si="5"/>
        <v>6000</v>
      </c>
      <c r="I106" s="128">
        <v>0</v>
      </c>
      <c r="J106" s="128">
        <v>0</v>
      </c>
      <c r="K106" s="129">
        <f t="shared" si="6"/>
        <v>0</v>
      </c>
      <c r="L106" s="130">
        <f t="shared" si="7"/>
        <v>66000</v>
      </c>
      <c r="M106" s="131">
        <v>0</v>
      </c>
    </row>
    <row r="107" spans="1:13" ht="12.75" customHeight="1">
      <c r="A107" s="126" t="s">
        <v>285</v>
      </c>
      <c r="B107" s="138" t="s">
        <v>286</v>
      </c>
      <c r="C107" s="128">
        <v>0</v>
      </c>
      <c r="D107" s="128">
        <v>0</v>
      </c>
      <c r="E107" s="128">
        <v>0</v>
      </c>
      <c r="F107" s="128">
        <v>0</v>
      </c>
      <c r="G107" s="129">
        <f t="shared" si="4"/>
        <v>0</v>
      </c>
      <c r="H107" s="128">
        <f t="shared" si="5"/>
        <v>0</v>
      </c>
      <c r="I107" s="128">
        <v>0</v>
      </c>
      <c r="J107" s="128">
        <v>0</v>
      </c>
      <c r="K107" s="129">
        <f t="shared" si="6"/>
        <v>0</v>
      </c>
      <c r="L107" s="130">
        <f t="shared" si="7"/>
        <v>0</v>
      </c>
      <c r="M107" s="131">
        <v>0</v>
      </c>
    </row>
    <row r="108" spans="1:13" ht="12.75" customHeight="1">
      <c r="A108" s="126" t="s">
        <v>287</v>
      </c>
      <c r="B108" s="127" t="s">
        <v>288</v>
      </c>
      <c r="C108" s="128">
        <v>45477000</v>
      </c>
      <c r="D108" s="128">
        <v>45474500</v>
      </c>
      <c r="E108" s="128">
        <v>8628726.4299999997</v>
      </c>
      <c r="F108" s="128">
        <v>22126671.170000002</v>
      </c>
      <c r="G108" s="129">
        <f t="shared" si="4"/>
        <v>4.8244069099819889E-3</v>
      </c>
      <c r="H108" s="128">
        <f t="shared" si="5"/>
        <v>23347828.829999998</v>
      </c>
      <c r="I108" s="128">
        <v>7924864.1899999995</v>
      </c>
      <c r="J108" s="128">
        <v>14832169.57</v>
      </c>
      <c r="K108" s="129">
        <f t="shared" si="6"/>
        <v>3.6630558769128194E-3</v>
      </c>
      <c r="L108" s="130">
        <f t="shared" si="7"/>
        <v>30642330.43</v>
      </c>
      <c r="M108" s="131">
        <v>0</v>
      </c>
    </row>
    <row r="109" spans="1:13" ht="12.75" customHeight="1">
      <c r="A109" s="126" t="s">
        <v>289</v>
      </c>
      <c r="B109" s="127" t="s">
        <v>290</v>
      </c>
      <c r="C109" s="128">
        <v>1025000</v>
      </c>
      <c r="D109" s="128">
        <v>1290259.82</v>
      </c>
      <c r="E109" s="128">
        <v>20265.45</v>
      </c>
      <c r="F109" s="128">
        <v>86488.45</v>
      </c>
      <c r="G109" s="129">
        <f t="shared" si="4"/>
        <v>1.885758018491996E-5</v>
      </c>
      <c r="H109" s="128">
        <f t="shared" si="5"/>
        <v>1203771.3700000001</v>
      </c>
      <c r="I109" s="128">
        <v>7105.8899999999994</v>
      </c>
      <c r="J109" s="128">
        <v>7105.8899999999994</v>
      </c>
      <c r="K109" s="129">
        <f t="shared" si="6"/>
        <v>1.7549200743931375E-6</v>
      </c>
      <c r="L109" s="130">
        <f t="shared" si="7"/>
        <v>1283153.9300000002</v>
      </c>
      <c r="M109" s="131">
        <v>0</v>
      </c>
    </row>
    <row r="110" spans="1:13" s="29" customFormat="1" ht="12.75" customHeight="1">
      <c r="A110" s="27">
        <v>27</v>
      </c>
      <c r="B110" s="122" t="s">
        <v>291</v>
      </c>
      <c r="C110" s="118">
        <v>40840000</v>
      </c>
      <c r="D110" s="118">
        <v>40885024.899999999</v>
      </c>
      <c r="E110" s="118">
        <v>5703625.8600000003</v>
      </c>
      <c r="F110" s="118">
        <v>17876213.510000002</v>
      </c>
      <c r="G110" s="123">
        <f t="shared" si="4"/>
        <v>3.8976548853352617E-3</v>
      </c>
      <c r="H110" s="118">
        <f t="shared" si="5"/>
        <v>23008811.389999997</v>
      </c>
      <c r="I110" s="118">
        <v>4968332.1100000003</v>
      </c>
      <c r="J110" s="118">
        <v>15262852.560000002</v>
      </c>
      <c r="K110" s="123">
        <f t="shared" si="6"/>
        <v>3.7694203470707674E-3</v>
      </c>
      <c r="L110" s="124">
        <f t="shared" si="7"/>
        <v>25622172.339999996</v>
      </c>
      <c r="M110" s="125">
        <v>0</v>
      </c>
    </row>
    <row r="111" spans="1:13" ht="12.75" customHeight="1">
      <c r="A111" s="126" t="s">
        <v>292</v>
      </c>
      <c r="B111" s="127" t="s">
        <v>154</v>
      </c>
      <c r="C111" s="128">
        <v>36420000</v>
      </c>
      <c r="D111" s="128">
        <v>36879638.219999999</v>
      </c>
      <c r="E111" s="128">
        <v>5308686.3100000005</v>
      </c>
      <c r="F111" s="128">
        <v>17067488.82</v>
      </c>
      <c r="G111" s="129">
        <f t="shared" si="4"/>
        <v>3.7213239337550268E-3</v>
      </c>
      <c r="H111" s="128">
        <f t="shared" si="5"/>
        <v>19812149.399999999</v>
      </c>
      <c r="I111" s="128">
        <v>4911183.6000000006</v>
      </c>
      <c r="J111" s="128">
        <v>15155294.570000002</v>
      </c>
      <c r="K111" s="129">
        <f t="shared" si="6"/>
        <v>3.7428570769086375E-3</v>
      </c>
      <c r="L111" s="130">
        <f t="shared" si="7"/>
        <v>21724343.649999999</v>
      </c>
      <c r="M111" s="131">
        <v>0</v>
      </c>
    </row>
    <row r="112" spans="1:13" ht="12.75" customHeight="1">
      <c r="A112" s="126" t="s">
        <v>293</v>
      </c>
      <c r="B112" s="127" t="s">
        <v>175</v>
      </c>
      <c r="C112" s="128">
        <v>446000</v>
      </c>
      <c r="D112" s="128">
        <v>446000</v>
      </c>
      <c r="E112" s="128">
        <v>94502.27</v>
      </c>
      <c r="F112" s="128">
        <v>316349.13</v>
      </c>
      <c r="G112" s="129">
        <f t="shared" si="4"/>
        <v>6.8975442216904896E-5</v>
      </c>
      <c r="H112" s="128">
        <f t="shared" si="5"/>
        <v>129650.87</v>
      </c>
      <c r="I112" s="128">
        <v>55093.21</v>
      </c>
      <c r="J112" s="128">
        <v>101876.98999999999</v>
      </c>
      <c r="K112" s="129">
        <f t="shared" si="6"/>
        <v>2.5160250843982799E-5</v>
      </c>
      <c r="L112" s="130">
        <f t="shared" si="7"/>
        <v>344123.01</v>
      </c>
      <c r="M112" s="131">
        <v>0</v>
      </c>
    </row>
    <row r="113" spans="1:13" ht="12.75" customHeight="1">
      <c r="A113" s="126" t="s">
        <v>294</v>
      </c>
      <c r="B113" s="127" t="s">
        <v>295</v>
      </c>
      <c r="C113" s="128">
        <v>155000</v>
      </c>
      <c r="D113" s="128">
        <v>155000</v>
      </c>
      <c r="E113" s="128">
        <v>3042</v>
      </c>
      <c r="F113" s="128">
        <v>9852.5</v>
      </c>
      <c r="G113" s="129">
        <f t="shared" si="4"/>
        <v>2.1481979243693683E-6</v>
      </c>
      <c r="H113" s="128">
        <f t="shared" si="5"/>
        <v>145147.5</v>
      </c>
      <c r="I113" s="128">
        <v>0</v>
      </c>
      <c r="J113" s="128">
        <v>0</v>
      </c>
      <c r="K113" s="129">
        <f t="shared" si="6"/>
        <v>0</v>
      </c>
      <c r="L113" s="130">
        <f t="shared" si="7"/>
        <v>155000</v>
      </c>
      <c r="M113" s="131">
        <v>0</v>
      </c>
    </row>
    <row r="114" spans="1:13" ht="12.75" customHeight="1">
      <c r="A114" s="126" t="s">
        <v>296</v>
      </c>
      <c r="B114" s="127" t="s">
        <v>297</v>
      </c>
      <c r="C114" s="128">
        <v>2745000</v>
      </c>
      <c r="D114" s="128">
        <v>2745000</v>
      </c>
      <c r="E114" s="128">
        <v>41160</v>
      </c>
      <c r="F114" s="128">
        <v>207613.09999999998</v>
      </c>
      <c r="G114" s="129">
        <f t="shared" si="4"/>
        <v>4.5267092666012693E-5</v>
      </c>
      <c r="H114" s="128">
        <f t="shared" si="5"/>
        <v>2537386.9</v>
      </c>
      <c r="I114" s="128">
        <v>0</v>
      </c>
      <c r="J114" s="128">
        <v>3625.7</v>
      </c>
      <c r="K114" s="129">
        <f t="shared" si="6"/>
        <v>8.9542811860684571E-7</v>
      </c>
      <c r="L114" s="130">
        <f t="shared" si="7"/>
        <v>2741374.3</v>
      </c>
      <c r="M114" s="131">
        <v>0</v>
      </c>
    </row>
    <row r="115" spans="1:13" ht="12.75" customHeight="1">
      <c r="A115" s="126" t="s">
        <v>298</v>
      </c>
      <c r="B115" s="127" t="s">
        <v>299</v>
      </c>
      <c r="C115" s="128">
        <v>1074000</v>
      </c>
      <c r="D115" s="128">
        <v>659386.67999999993</v>
      </c>
      <c r="E115" s="128">
        <v>256235.28</v>
      </c>
      <c r="F115" s="128">
        <v>274909.96000000002</v>
      </c>
      <c r="G115" s="129">
        <f t="shared" si="4"/>
        <v>5.9940218772947592E-5</v>
      </c>
      <c r="H115" s="128">
        <f t="shared" si="5"/>
        <v>384476.71999999991</v>
      </c>
      <c r="I115" s="128">
        <v>2055.3000000000002</v>
      </c>
      <c r="J115" s="128">
        <v>2055.3000000000002</v>
      </c>
      <c r="K115" s="129">
        <f t="shared" si="6"/>
        <v>5.0759119954013022E-7</v>
      </c>
      <c r="L115" s="130">
        <f t="shared" si="7"/>
        <v>657331.37999999989</v>
      </c>
      <c r="M115" s="131">
        <v>0</v>
      </c>
    </row>
    <row r="116" spans="1:13" s="29" customFormat="1" ht="12.75" customHeight="1">
      <c r="A116" s="27">
        <v>28</v>
      </c>
      <c r="B116" s="122" t="s">
        <v>300</v>
      </c>
      <c r="C116" s="118">
        <v>320861000</v>
      </c>
      <c r="D116" s="118">
        <v>334816371.42999995</v>
      </c>
      <c r="E116" s="118">
        <v>43272716.890000001</v>
      </c>
      <c r="F116" s="118">
        <v>154041203.50999999</v>
      </c>
      <c r="G116" s="123">
        <f t="shared" si="4"/>
        <v>3.3586500243343462E-2</v>
      </c>
      <c r="H116" s="118">
        <f t="shared" si="5"/>
        <v>180775167.91999996</v>
      </c>
      <c r="I116" s="118">
        <v>32318314.769999996</v>
      </c>
      <c r="J116" s="118">
        <v>129992040.53999999</v>
      </c>
      <c r="K116" s="123">
        <f t="shared" si="6"/>
        <v>3.2103739497089397E-2</v>
      </c>
      <c r="L116" s="124">
        <f t="shared" si="7"/>
        <v>204824330.88999996</v>
      </c>
      <c r="M116" s="125">
        <v>0</v>
      </c>
    </row>
    <row r="117" spans="1:13" ht="12.75" hidden="1" customHeight="1">
      <c r="A117" s="126" t="s">
        <v>301</v>
      </c>
      <c r="B117" s="134" t="s">
        <v>302</v>
      </c>
      <c r="C117" s="128">
        <v>0</v>
      </c>
      <c r="D117" s="128">
        <v>0</v>
      </c>
      <c r="E117" s="128">
        <v>0</v>
      </c>
      <c r="F117" s="128">
        <v>0</v>
      </c>
      <c r="G117" s="129">
        <f t="shared" si="4"/>
        <v>0</v>
      </c>
      <c r="H117" s="128">
        <f t="shared" si="5"/>
        <v>0</v>
      </c>
      <c r="I117" s="128">
        <v>0</v>
      </c>
      <c r="J117" s="128">
        <v>0</v>
      </c>
      <c r="K117" s="129">
        <f t="shared" si="6"/>
        <v>0</v>
      </c>
      <c r="L117" s="130">
        <f t="shared" si="7"/>
        <v>0</v>
      </c>
      <c r="M117" s="131">
        <v>0</v>
      </c>
    </row>
    <row r="118" spans="1:13" ht="12.75" customHeight="1">
      <c r="A118" s="126" t="s">
        <v>303</v>
      </c>
      <c r="B118" s="127" t="s">
        <v>304</v>
      </c>
      <c r="C118" s="128">
        <v>86062000</v>
      </c>
      <c r="D118" s="128">
        <v>86466794.030000001</v>
      </c>
      <c r="E118" s="128">
        <v>13763076.510000002</v>
      </c>
      <c r="F118" s="128">
        <v>36318722.270000003</v>
      </c>
      <c r="G118" s="129">
        <f t="shared" si="4"/>
        <v>7.9187824203158143E-3</v>
      </c>
      <c r="H118" s="128">
        <f t="shared" si="5"/>
        <v>50148071.759999998</v>
      </c>
      <c r="I118" s="128">
        <v>13569588.93</v>
      </c>
      <c r="J118" s="128">
        <v>36125234.690000005</v>
      </c>
      <c r="K118" s="129">
        <f t="shared" si="6"/>
        <v>8.9217395075978333E-3</v>
      </c>
      <c r="L118" s="130">
        <f t="shared" si="7"/>
        <v>50341559.339999996</v>
      </c>
      <c r="M118" s="131">
        <v>0</v>
      </c>
    </row>
    <row r="119" spans="1:13" ht="12.75" customHeight="1">
      <c r="A119" s="126" t="s">
        <v>305</v>
      </c>
      <c r="B119" s="127" t="s">
        <v>306</v>
      </c>
      <c r="C119" s="128">
        <v>68755000</v>
      </c>
      <c r="D119" s="128">
        <v>65675000</v>
      </c>
      <c r="E119" s="128">
        <v>0</v>
      </c>
      <c r="F119" s="128">
        <v>33098322.18</v>
      </c>
      <c r="G119" s="129">
        <f t="shared" si="4"/>
        <v>7.2166198434087418E-3</v>
      </c>
      <c r="H119" s="128">
        <f t="shared" si="5"/>
        <v>32576677.82</v>
      </c>
      <c r="I119" s="128">
        <v>0</v>
      </c>
      <c r="J119" s="128">
        <v>33097322.18</v>
      </c>
      <c r="K119" s="129">
        <f t="shared" si="6"/>
        <v>8.1739451500571006E-3</v>
      </c>
      <c r="L119" s="130">
        <f t="shared" si="7"/>
        <v>32577677.82</v>
      </c>
      <c r="M119" s="131">
        <v>0</v>
      </c>
    </row>
    <row r="120" spans="1:13" ht="12.75" customHeight="1">
      <c r="A120" s="126" t="s">
        <v>307</v>
      </c>
      <c r="B120" s="127" t="s">
        <v>275</v>
      </c>
      <c r="C120" s="128">
        <v>166044000</v>
      </c>
      <c r="D120" s="128">
        <v>182674577.39999998</v>
      </c>
      <c r="E120" s="128">
        <v>29509640.379999999</v>
      </c>
      <c r="F120" s="128">
        <v>84624159.059999973</v>
      </c>
      <c r="G120" s="129">
        <f t="shared" si="4"/>
        <v>1.8451097979618903E-2</v>
      </c>
      <c r="H120" s="128">
        <f t="shared" si="5"/>
        <v>98050418.340000004</v>
      </c>
      <c r="I120" s="128">
        <v>18748725.839999996</v>
      </c>
      <c r="J120" s="128">
        <v>60769483.669999994</v>
      </c>
      <c r="K120" s="129">
        <f t="shared" si="6"/>
        <v>1.5008054839434463E-2</v>
      </c>
      <c r="L120" s="130">
        <f t="shared" si="7"/>
        <v>121905093.72999999</v>
      </c>
      <c r="M120" s="131">
        <v>0</v>
      </c>
    </row>
    <row r="121" spans="1:13" s="29" customFormat="1" ht="12.75" customHeight="1">
      <c r="A121" s="27">
        <v>99</v>
      </c>
      <c r="B121" s="122" t="s">
        <v>308</v>
      </c>
      <c r="C121" s="118">
        <v>36500000</v>
      </c>
      <c r="D121" s="118">
        <v>35412000</v>
      </c>
      <c r="E121" s="118">
        <v>0</v>
      </c>
      <c r="F121" s="118">
        <v>0</v>
      </c>
      <c r="G121" s="123">
        <f t="shared" si="4"/>
        <v>0</v>
      </c>
      <c r="H121" s="118">
        <f t="shared" si="5"/>
        <v>35412000</v>
      </c>
      <c r="I121" s="118">
        <v>0</v>
      </c>
      <c r="J121" s="118">
        <v>0</v>
      </c>
      <c r="K121" s="123">
        <f t="shared" si="6"/>
        <v>0</v>
      </c>
      <c r="L121" s="124">
        <f t="shared" si="7"/>
        <v>35412000</v>
      </c>
      <c r="M121" s="125">
        <v>0</v>
      </c>
    </row>
    <row r="122" spans="1:13" ht="12.75" customHeight="1">
      <c r="A122" s="126" t="s">
        <v>309</v>
      </c>
      <c r="B122" s="127" t="s">
        <v>310</v>
      </c>
      <c r="C122" s="128">
        <v>0</v>
      </c>
      <c r="D122" s="128">
        <v>0</v>
      </c>
      <c r="E122" s="128">
        <v>0</v>
      </c>
      <c r="F122" s="128">
        <v>0</v>
      </c>
      <c r="G122" s="129">
        <f t="shared" si="4"/>
        <v>0</v>
      </c>
      <c r="H122" s="128">
        <f t="shared" si="5"/>
        <v>0</v>
      </c>
      <c r="I122" s="128">
        <v>0</v>
      </c>
      <c r="J122" s="128">
        <v>0</v>
      </c>
      <c r="K122" s="129">
        <f t="shared" si="6"/>
        <v>0</v>
      </c>
      <c r="L122" s="130">
        <f t="shared" si="7"/>
        <v>0</v>
      </c>
      <c r="M122" s="131">
        <v>0</v>
      </c>
    </row>
    <row r="123" spans="1:13" ht="12.75" customHeight="1">
      <c r="A123" s="126" t="s">
        <v>311</v>
      </c>
      <c r="B123" s="127" t="s">
        <v>107</v>
      </c>
      <c r="C123" s="128">
        <v>36500000</v>
      </c>
      <c r="D123" s="128">
        <v>35412000</v>
      </c>
      <c r="E123" s="128">
        <v>0</v>
      </c>
      <c r="F123" s="128">
        <v>0</v>
      </c>
      <c r="G123" s="129">
        <f t="shared" si="4"/>
        <v>0</v>
      </c>
      <c r="H123" s="128">
        <f t="shared" si="5"/>
        <v>35412000</v>
      </c>
      <c r="I123" s="128">
        <v>0</v>
      </c>
      <c r="J123" s="128">
        <v>0</v>
      </c>
      <c r="K123" s="129">
        <f t="shared" si="6"/>
        <v>0</v>
      </c>
      <c r="L123" s="130">
        <f t="shared" si="7"/>
        <v>35412000</v>
      </c>
      <c r="M123" s="131">
        <v>0</v>
      </c>
    </row>
    <row r="124" spans="1:13" s="29" customFormat="1" ht="12.75" hidden="1" customHeight="1">
      <c r="A124" s="27"/>
      <c r="B124" s="122"/>
      <c r="C124" s="118">
        <v>0</v>
      </c>
      <c r="D124" s="118">
        <v>0</v>
      </c>
      <c r="E124" s="118">
        <v>0</v>
      </c>
      <c r="F124" s="118">
        <v>0</v>
      </c>
      <c r="G124" s="123">
        <f t="shared" si="4"/>
        <v>0</v>
      </c>
      <c r="H124" s="118">
        <f t="shared" si="5"/>
        <v>0</v>
      </c>
      <c r="I124" s="118">
        <v>0</v>
      </c>
      <c r="J124" s="118">
        <v>0</v>
      </c>
      <c r="K124" s="123">
        <f t="shared" si="6"/>
        <v>0</v>
      </c>
      <c r="L124" s="124">
        <f t="shared" si="7"/>
        <v>0</v>
      </c>
      <c r="M124" s="125">
        <v>0</v>
      </c>
    </row>
    <row r="125" spans="1:13" ht="12.75" hidden="1" customHeight="1">
      <c r="A125" s="139"/>
      <c r="B125" s="139"/>
      <c r="C125" s="140">
        <v>0</v>
      </c>
      <c r="D125" s="140">
        <v>0</v>
      </c>
      <c r="E125" s="140">
        <v>0</v>
      </c>
      <c r="F125" s="140">
        <v>0</v>
      </c>
      <c r="G125" s="141">
        <f t="shared" si="4"/>
        <v>0</v>
      </c>
      <c r="H125" s="140">
        <f t="shared" si="5"/>
        <v>0</v>
      </c>
      <c r="I125" s="140">
        <v>0</v>
      </c>
      <c r="J125" s="140">
        <v>0</v>
      </c>
      <c r="K125" s="141">
        <f t="shared" si="6"/>
        <v>0</v>
      </c>
      <c r="L125" s="142">
        <f t="shared" si="7"/>
        <v>0</v>
      </c>
      <c r="M125" s="143">
        <v>0</v>
      </c>
    </row>
    <row r="126" spans="1:13" s="149" customFormat="1" ht="12.75" customHeight="1">
      <c r="A126" s="144"/>
      <c r="B126" s="144"/>
      <c r="C126" s="145">
        <v>0</v>
      </c>
      <c r="D126" s="145">
        <v>0</v>
      </c>
      <c r="E126" s="145">
        <v>0</v>
      </c>
      <c r="F126" s="145">
        <v>0</v>
      </c>
      <c r="G126" s="146"/>
      <c r="H126" s="145"/>
      <c r="I126" s="145">
        <v>0</v>
      </c>
      <c r="J126" s="145">
        <v>0</v>
      </c>
      <c r="K126" s="146"/>
      <c r="L126" s="147"/>
      <c r="M126" s="148">
        <v>0</v>
      </c>
    </row>
    <row r="127" spans="1:13" s="152" customFormat="1" ht="12.75" customHeight="1">
      <c r="A127" s="151"/>
      <c r="B127" s="144" t="s">
        <v>312</v>
      </c>
      <c r="C127" s="145">
        <v>936000000</v>
      </c>
      <c r="D127" s="145">
        <v>935969530.60000002</v>
      </c>
      <c r="E127" s="145">
        <v>150569631.05000001</v>
      </c>
      <c r="F127" s="145">
        <v>459237409.94</v>
      </c>
      <c r="G127" s="146">
        <f>F127/$F$129</f>
        <v>0.10013020561541465</v>
      </c>
      <c r="H127" s="145">
        <f t="shared" si="5"/>
        <v>476732120.66000003</v>
      </c>
      <c r="I127" s="145">
        <v>149108749.79999998</v>
      </c>
      <c r="J127" s="145">
        <v>454091026.66000003</v>
      </c>
      <c r="K127" s="146">
        <f>J127/$J$129</f>
        <v>0.11214548188719829</v>
      </c>
      <c r="L127" s="147">
        <f t="shared" si="7"/>
        <v>481878503.94</v>
      </c>
      <c r="M127" s="148">
        <v>0</v>
      </c>
    </row>
    <row r="128" spans="1:13" s="152" customFormat="1" ht="12.75" customHeight="1">
      <c r="A128" s="154"/>
      <c r="B128" s="155"/>
      <c r="C128" s="156">
        <v>0</v>
      </c>
      <c r="D128" s="156">
        <v>0</v>
      </c>
      <c r="E128" s="156">
        <v>0</v>
      </c>
      <c r="F128" s="156">
        <v>0</v>
      </c>
      <c r="G128" s="157"/>
      <c r="H128" s="156"/>
      <c r="I128" s="156">
        <v>0</v>
      </c>
      <c r="J128" s="156">
        <v>0</v>
      </c>
      <c r="K128" s="157"/>
      <c r="L128" s="158"/>
      <c r="M128" s="159">
        <v>0</v>
      </c>
    </row>
    <row r="129" spans="1:13">
      <c r="A129" s="160"/>
      <c r="B129" s="161" t="s">
        <v>313</v>
      </c>
      <c r="C129" s="162">
        <v>9063000000</v>
      </c>
      <c r="D129" s="162">
        <v>9755172648.7000008</v>
      </c>
      <c r="E129" s="162">
        <v>1520341047.6600001</v>
      </c>
      <c r="F129" s="162">
        <v>4586402345.999999</v>
      </c>
      <c r="G129" s="163">
        <v>1</v>
      </c>
      <c r="H129" s="162">
        <f t="shared" si="5"/>
        <v>5168770302.7000017</v>
      </c>
      <c r="I129" s="162">
        <v>1377858629.6399996</v>
      </c>
      <c r="J129" s="162">
        <v>4049124574.7800002</v>
      </c>
      <c r="K129" s="163">
        <f>J129/$J$129</f>
        <v>1</v>
      </c>
      <c r="L129" s="164">
        <f t="shared" si="7"/>
        <v>5706048073.9200001</v>
      </c>
      <c r="M129" s="165">
        <v>0</v>
      </c>
    </row>
    <row r="131" spans="1:13">
      <c r="M131" s="61" t="s">
        <v>314</v>
      </c>
    </row>
    <row r="133" spans="1:13" ht="12" thickBot="1">
      <c r="M133" s="61" t="s">
        <v>315</v>
      </c>
    </row>
    <row r="134" spans="1:13" s="55" customFormat="1" ht="18.75" customHeight="1" thickBot="1">
      <c r="A134" s="969" t="s">
        <v>316</v>
      </c>
      <c r="B134" s="970"/>
      <c r="C134" s="970"/>
      <c r="D134" s="970"/>
      <c r="E134" s="970"/>
      <c r="F134" s="970"/>
      <c r="G134" s="970"/>
      <c r="H134" s="970"/>
      <c r="I134" s="970"/>
      <c r="J134" s="970"/>
      <c r="K134" s="970"/>
      <c r="L134" s="970"/>
      <c r="M134" s="971"/>
    </row>
    <row r="136" spans="1:13" ht="11.25" customHeight="1">
      <c r="A136" s="966" t="s">
        <v>139</v>
      </c>
      <c r="B136" s="967"/>
      <c r="C136" s="950" t="s">
        <v>81</v>
      </c>
      <c r="D136" s="950" t="s">
        <v>82</v>
      </c>
      <c r="E136" s="952" t="s">
        <v>83</v>
      </c>
      <c r="F136" s="972"/>
      <c r="G136" s="953"/>
      <c r="H136" s="6" t="s">
        <v>140</v>
      </c>
      <c r="I136" s="952" t="s">
        <v>85</v>
      </c>
      <c r="J136" s="972"/>
      <c r="K136" s="953"/>
      <c r="L136" s="69" t="s">
        <v>140</v>
      </c>
      <c r="M136" s="973" t="s">
        <v>317</v>
      </c>
    </row>
    <row r="137" spans="1:13" ht="24.75" customHeight="1">
      <c r="A137" s="966"/>
      <c r="B137" s="967"/>
      <c r="C137" s="951"/>
      <c r="D137" s="951"/>
      <c r="E137" s="6" t="s">
        <v>10</v>
      </c>
      <c r="F137" s="6" t="str">
        <f>F9</f>
        <v>JAN a JUN  / 2021</v>
      </c>
      <c r="G137" s="6" t="s">
        <v>11</v>
      </c>
      <c r="H137" s="113"/>
      <c r="I137" s="6" t="s">
        <v>10</v>
      </c>
      <c r="J137" s="6" t="str">
        <f>J9</f>
        <v>JAN a JUN  / 2021</v>
      </c>
      <c r="K137" s="6" t="s">
        <v>11</v>
      </c>
      <c r="L137" s="70"/>
      <c r="M137" s="974"/>
    </row>
    <row r="138" spans="1:13" ht="16.5">
      <c r="A138" s="966"/>
      <c r="B138" s="967"/>
      <c r="C138" s="968"/>
      <c r="D138" s="7" t="s">
        <v>12</v>
      </c>
      <c r="E138" s="7"/>
      <c r="F138" s="7" t="s">
        <v>13</v>
      </c>
      <c r="G138" s="114" t="s">
        <v>142</v>
      </c>
      <c r="H138" s="7" t="s">
        <v>143</v>
      </c>
      <c r="I138" s="7"/>
      <c r="J138" s="7" t="s">
        <v>90</v>
      </c>
      <c r="K138" s="114" t="s">
        <v>144</v>
      </c>
      <c r="L138" s="8" t="s">
        <v>145</v>
      </c>
      <c r="M138" s="8" t="s">
        <v>92</v>
      </c>
    </row>
    <row r="139" spans="1:13" ht="12">
      <c r="A139" s="166"/>
      <c r="B139" s="115" t="s">
        <v>318</v>
      </c>
      <c r="C139" s="73">
        <v>936000000</v>
      </c>
      <c r="D139" s="73">
        <v>935969530.60000002</v>
      </c>
      <c r="E139" s="73">
        <v>150569631.05000001</v>
      </c>
      <c r="F139" s="73">
        <v>459237409.94</v>
      </c>
      <c r="G139" s="116">
        <f>F139/$F$246</f>
        <v>1</v>
      </c>
      <c r="H139" s="73">
        <f>D139-F139</f>
        <v>476732120.66000003</v>
      </c>
      <c r="I139" s="73">
        <v>149108749.79999998</v>
      </c>
      <c r="J139" s="73">
        <v>454091026.66000003</v>
      </c>
      <c r="K139" s="116">
        <f>J139/$J$246</f>
        <v>1</v>
      </c>
      <c r="L139" s="167">
        <f>D139-J139</f>
        <v>481878503.94</v>
      </c>
      <c r="M139" s="167">
        <v>0</v>
      </c>
    </row>
    <row r="140" spans="1:13">
      <c r="A140" s="65"/>
      <c r="B140" s="168"/>
      <c r="C140" s="168"/>
      <c r="D140" s="168"/>
      <c r="E140" s="168"/>
      <c r="F140" s="168"/>
      <c r="G140" s="129"/>
      <c r="H140" s="168"/>
      <c r="I140" s="168"/>
      <c r="J140" s="168"/>
      <c r="K140" s="129"/>
      <c r="L140" s="80"/>
      <c r="M140" s="80"/>
    </row>
    <row r="141" spans="1:13" s="29" customFormat="1">
      <c r="A141" s="121" t="s">
        <v>147</v>
      </c>
      <c r="B141" s="122" t="s">
        <v>148</v>
      </c>
      <c r="C141" s="118">
        <v>16190000</v>
      </c>
      <c r="D141" s="118">
        <v>16190000</v>
      </c>
      <c r="E141" s="118">
        <v>2522348.29</v>
      </c>
      <c r="F141" s="118">
        <v>7603818.8099999996</v>
      </c>
      <c r="G141" s="123">
        <f t="shared" ref="G141:G204" si="8">F141/$F$246</f>
        <v>1.6557489972329233E-2</v>
      </c>
      <c r="H141" s="118">
        <f t="shared" ref="H141:H204" si="9">D141-F141</f>
        <v>8586181.1900000013</v>
      </c>
      <c r="I141" s="118">
        <v>2522348.29</v>
      </c>
      <c r="J141" s="118">
        <v>7603818.8099999996</v>
      </c>
      <c r="K141" s="123">
        <f t="shared" ref="K141:K204" si="10">J141/$J$246</f>
        <v>1.6745142193028507E-2</v>
      </c>
      <c r="L141" s="77">
        <f t="shared" ref="L141:L204" si="11">D141-J141</f>
        <v>8586181.1900000013</v>
      </c>
      <c r="M141" s="77">
        <v>0</v>
      </c>
    </row>
    <row r="142" spans="1:13" ht="10.5" customHeight="1">
      <c r="A142" s="126" t="s">
        <v>149</v>
      </c>
      <c r="B142" s="127" t="s">
        <v>150</v>
      </c>
      <c r="C142" s="128">
        <v>16190000</v>
      </c>
      <c r="D142" s="128">
        <v>16190000</v>
      </c>
      <c r="E142" s="128">
        <v>2522348.29</v>
      </c>
      <c r="F142" s="128">
        <v>7603818.8099999996</v>
      </c>
      <c r="G142" s="129">
        <f t="shared" si="8"/>
        <v>1.6557489972329233E-2</v>
      </c>
      <c r="H142" s="128">
        <f t="shared" si="9"/>
        <v>8586181.1900000013</v>
      </c>
      <c r="I142" s="128">
        <v>2522348.29</v>
      </c>
      <c r="J142" s="128">
        <v>7603818.8099999996</v>
      </c>
      <c r="K142" s="129">
        <f t="shared" si="10"/>
        <v>1.6745142193028507E-2</v>
      </c>
      <c r="L142" s="80">
        <f t="shared" si="11"/>
        <v>8586181.1900000013</v>
      </c>
      <c r="M142" s="80">
        <v>0</v>
      </c>
    </row>
    <row r="143" spans="1:13" s="29" customFormat="1">
      <c r="A143" s="132">
        <v>3</v>
      </c>
      <c r="B143" s="122" t="s">
        <v>151</v>
      </c>
      <c r="C143" s="118">
        <v>9497000</v>
      </c>
      <c r="D143" s="118">
        <v>9549000</v>
      </c>
      <c r="E143" s="118">
        <v>1478134.6600000001</v>
      </c>
      <c r="F143" s="118">
        <v>4440484.6400000006</v>
      </c>
      <c r="G143" s="123">
        <f t="shared" si="8"/>
        <v>9.6692572161753022E-3</v>
      </c>
      <c r="H143" s="118">
        <f t="shared" si="9"/>
        <v>5108515.3599999994</v>
      </c>
      <c r="I143" s="118">
        <v>1475436.79</v>
      </c>
      <c r="J143" s="118">
        <v>4427706.6900000004</v>
      </c>
      <c r="K143" s="123">
        <f t="shared" si="10"/>
        <v>9.7507028988600541E-3</v>
      </c>
      <c r="L143" s="77">
        <f t="shared" si="11"/>
        <v>5121293.3099999996</v>
      </c>
      <c r="M143" s="77">
        <v>0</v>
      </c>
    </row>
    <row r="144" spans="1:13">
      <c r="A144" s="133">
        <v>3062</v>
      </c>
      <c r="B144" s="127" t="s">
        <v>152</v>
      </c>
      <c r="C144" s="128">
        <v>178000</v>
      </c>
      <c r="D144" s="128">
        <v>230000</v>
      </c>
      <c r="E144" s="128">
        <v>19405</v>
      </c>
      <c r="F144" s="128">
        <v>65842</v>
      </c>
      <c r="G144" s="129">
        <f t="shared" si="8"/>
        <v>1.4337246612509713E-4</v>
      </c>
      <c r="H144" s="128">
        <f t="shared" si="9"/>
        <v>164158</v>
      </c>
      <c r="I144" s="128">
        <v>16707.13</v>
      </c>
      <c r="J144" s="128">
        <v>53064.05</v>
      </c>
      <c r="K144" s="129">
        <f t="shared" si="10"/>
        <v>1.168577375120245E-4</v>
      </c>
      <c r="L144" s="80">
        <f t="shared" si="11"/>
        <v>176935.95</v>
      </c>
      <c r="M144" s="80">
        <v>0</v>
      </c>
    </row>
    <row r="145" spans="1:13" hidden="1">
      <c r="A145" s="133">
        <v>3092</v>
      </c>
      <c r="B145" s="127" t="s">
        <v>153</v>
      </c>
      <c r="C145" s="128">
        <v>10000</v>
      </c>
      <c r="D145" s="128">
        <v>10000</v>
      </c>
      <c r="E145" s="128">
        <v>0</v>
      </c>
      <c r="F145" s="128">
        <v>0</v>
      </c>
      <c r="G145" s="129">
        <f t="shared" si="8"/>
        <v>0</v>
      </c>
      <c r="H145" s="128">
        <f t="shared" si="9"/>
        <v>10000</v>
      </c>
      <c r="I145" s="128">
        <v>0</v>
      </c>
      <c r="J145" s="128">
        <v>0</v>
      </c>
      <c r="K145" s="129">
        <f t="shared" si="10"/>
        <v>0</v>
      </c>
      <c r="L145" s="80">
        <f t="shared" si="11"/>
        <v>10000</v>
      </c>
      <c r="M145" s="80">
        <v>0</v>
      </c>
    </row>
    <row r="146" spans="1:13">
      <c r="A146" s="133">
        <v>3122</v>
      </c>
      <c r="B146" s="127" t="s">
        <v>154</v>
      </c>
      <c r="C146" s="128">
        <v>9309000</v>
      </c>
      <c r="D146" s="128">
        <v>9309000</v>
      </c>
      <c r="E146" s="128">
        <v>1458729.6600000001</v>
      </c>
      <c r="F146" s="128">
        <v>4374642.6400000006</v>
      </c>
      <c r="G146" s="129">
        <f t="shared" si="8"/>
        <v>9.5258847500502061E-3</v>
      </c>
      <c r="H146" s="128">
        <f t="shared" si="9"/>
        <v>4934357.3599999994</v>
      </c>
      <c r="I146" s="128">
        <v>1458729.6600000001</v>
      </c>
      <c r="J146" s="128">
        <v>4374642.6400000006</v>
      </c>
      <c r="K146" s="129">
        <f t="shared" si="10"/>
        <v>9.6338451613480307E-3</v>
      </c>
      <c r="L146" s="80">
        <f t="shared" si="11"/>
        <v>4934357.3599999994</v>
      </c>
      <c r="M146" s="80">
        <v>0</v>
      </c>
    </row>
    <row r="147" spans="1:13" s="29" customFormat="1">
      <c r="A147" s="121" t="s">
        <v>155</v>
      </c>
      <c r="B147" s="122" t="s">
        <v>156</v>
      </c>
      <c r="C147" s="118">
        <v>66945000</v>
      </c>
      <c r="D147" s="118">
        <v>58214743.600000001</v>
      </c>
      <c r="E147" s="118">
        <v>8625224.8000000007</v>
      </c>
      <c r="F147" s="118">
        <v>26163981.100000001</v>
      </c>
      <c r="G147" s="123">
        <f t="shared" si="8"/>
        <v>5.6972669328960723E-2</v>
      </c>
      <c r="H147" s="118">
        <f t="shared" si="9"/>
        <v>32050762.5</v>
      </c>
      <c r="I147" s="118">
        <v>8595980.040000001</v>
      </c>
      <c r="J147" s="118">
        <v>25984334.11999999</v>
      </c>
      <c r="K147" s="123">
        <f t="shared" si="10"/>
        <v>5.7222743006229281E-2</v>
      </c>
      <c r="L147" s="77">
        <f t="shared" si="11"/>
        <v>32230409.480000012</v>
      </c>
      <c r="M147" s="77">
        <v>0</v>
      </c>
    </row>
    <row r="148" spans="1:13" hidden="1">
      <c r="A148" s="126" t="s">
        <v>157</v>
      </c>
      <c r="B148" s="127" t="s">
        <v>158</v>
      </c>
      <c r="C148" s="128">
        <v>0</v>
      </c>
      <c r="D148" s="128">
        <v>0</v>
      </c>
      <c r="E148" s="128">
        <v>0</v>
      </c>
      <c r="F148" s="128">
        <v>0</v>
      </c>
      <c r="G148" s="129">
        <f t="shared" si="8"/>
        <v>0</v>
      </c>
      <c r="H148" s="128">
        <f t="shared" si="9"/>
        <v>0</v>
      </c>
      <c r="I148" s="128">
        <v>0</v>
      </c>
      <c r="J148" s="128">
        <v>0</v>
      </c>
      <c r="K148" s="129">
        <f t="shared" si="10"/>
        <v>0</v>
      </c>
      <c r="L148" s="80">
        <f t="shared" si="11"/>
        <v>0</v>
      </c>
      <c r="M148" s="80">
        <v>0</v>
      </c>
    </row>
    <row r="149" spans="1:13">
      <c r="A149" s="126" t="s">
        <v>159</v>
      </c>
      <c r="B149" s="127" t="s">
        <v>154</v>
      </c>
      <c r="C149" s="128">
        <v>66505000</v>
      </c>
      <c r="D149" s="128">
        <v>57774743.600000001</v>
      </c>
      <c r="E149" s="128">
        <v>8554554.1600000001</v>
      </c>
      <c r="F149" s="128">
        <v>25954178.720000003</v>
      </c>
      <c r="G149" s="129">
        <f t="shared" si="8"/>
        <v>5.6515819831382971E-2</v>
      </c>
      <c r="H149" s="128">
        <f t="shared" si="9"/>
        <v>31820564.879999999</v>
      </c>
      <c r="I149" s="128">
        <v>8525309.4000000004</v>
      </c>
      <c r="J149" s="128">
        <v>25774531.739999991</v>
      </c>
      <c r="K149" s="129">
        <f t="shared" si="10"/>
        <v>5.6760715862589885E-2</v>
      </c>
      <c r="L149" s="80">
        <f t="shared" si="11"/>
        <v>32000211.860000011</v>
      </c>
      <c r="M149" s="80">
        <v>0</v>
      </c>
    </row>
    <row r="150" spans="1:13" hidden="1">
      <c r="A150" s="126" t="s">
        <v>160</v>
      </c>
      <c r="B150" s="127" t="s">
        <v>161</v>
      </c>
      <c r="C150" s="128">
        <v>0</v>
      </c>
      <c r="D150" s="128">
        <v>0</v>
      </c>
      <c r="E150" s="128">
        <v>0</v>
      </c>
      <c r="F150" s="128">
        <v>0</v>
      </c>
      <c r="G150" s="129">
        <f t="shared" si="8"/>
        <v>0</v>
      </c>
      <c r="H150" s="128">
        <f t="shared" si="9"/>
        <v>0</v>
      </c>
      <c r="I150" s="128">
        <v>0</v>
      </c>
      <c r="J150" s="128">
        <v>0</v>
      </c>
      <c r="K150" s="129">
        <f t="shared" si="10"/>
        <v>0</v>
      </c>
      <c r="L150" s="80">
        <f t="shared" si="11"/>
        <v>0</v>
      </c>
      <c r="M150" s="80">
        <v>0</v>
      </c>
    </row>
    <row r="151" spans="1:13" hidden="1">
      <c r="A151" s="126" t="s">
        <v>162</v>
      </c>
      <c r="B151" s="127" t="s">
        <v>163</v>
      </c>
      <c r="C151" s="128">
        <v>0</v>
      </c>
      <c r="D151" s="128">
        <v>0</v>
      </c>
      <c r="E151" s="128">
        <v>0</v>
      </c>
      <c r="F151" s="128">
        <v>0</v>
      </c>
      <c r="G151" s="129">
        <f t="shared" si="8"/>
        <v>0</v>
      </c>
      <c r="H151" s="128">
        <f t="shared" si="9"/>
        <v>0</v>
      </c>
      <c r="I151" s="128">
        <v>0</v>
      </c>
      <c r="J151" s="128">
        <v>0</v>
      </c>
      <c r="K151" s="129">
        <f t="shared" si="10"/>
        <v>0</v>
      </c>
      <c r="L151" s="80">
        <f t="shared" si="11"/>
        <v>0</v>
      </c>
      <c r="M151" s="80">
        <v>0</v>
      </c>
    </row>
    <row r="152" spans="1:13" hidden="1">
      <c r="A152" s="126" t="s">
        <v>164</v>
      </c>
      <c r="B152" s="127" t="s">
        <v>165</v>
      </c>
      <c r="C152" s="128">
        <v>0</v>
      </c>
      <c r="D152" s="128">
        <v>0</v>
      </c>
      <c r="E152" s="128">
        <v>0</v>
      </c>
      <c r="F152" s="128">
        <v>0</v>
      </c>
      <c r="G152" s="129">
        <f t="shared" si="8"/>
        <v>0</v>
      </c>
      <c r="H152" s="128">
        <f t="shared" si="9"/>
        <v>0</v>
      </c>
      <c r="I152" s="128">
        <v>0</v>
      </c>
      <c r="J152" s="128">
        <v>0</v>
      </c>
      <c r="K152" s="129">
        <f t="shared" si="10"/>
        <v>0</v>
      </c>
      <c r="L152" s="80">
        <f t="shared" si="11"/>
        <v>0</v>
      </c>
      <c r="M152" s="80">
        <v>0</v>
      </c>
    </row>
    <row r="153" spans="1:13">
      <c r="A153" s="126" t="s">
        <v>166</v>
      </c>
      <c r="B153" s="127" t="s">
        <v>167</v>
      </c>
      <c r="C153" s="128">
        <v>435000</v>
      </c>
      <c r="D153" s="128">
        <v>435000</v>
      </c>
      <c r="E153" s="128">
        <v>70670.64</v>
      </c>
      <c r="F153" s="128">
        <v>209802.38</v>
      </c>
      <c r="G153" s="129">
        <f t="shared" si="8"/>
        <v>4.5684949757775824E-4</v>
      </c>
      <c r="H153" s="128">
        <f t="shared" si="9"/>
        <v>225197.62</v>
      </c>
      <c r="I153" s="128">
        <v>70670.64</v>
      </c>
      <c r="J153" s="128">
        <v>209802.37999999998</v>
      </c>
      <c r="K153" s="129">
        <f t="shared" si="10"/>
        <v>4.6202714363939454E-4</v>
      </c>
      <c r="L153" s="80">
        <f t="shared" si="11"/>
        <v>225197.62000000002</v>
      </c>
      <c r="M153" s="80">
        <v>0</v>
      </c>
    </row>
    <row r="154" spans="1:13" hidden="1">
      <c r="A154" s="126" t="s">
        <v>168</v>
      </c>
      <c r="B154" s="127" t="s">
        <v>169</v>
      </c>
      <c r="C154" s="128">
        <v>0</v>
      </c>
      <c r="D154" s="128">
        <v>0</v>
      </c>
      <c r="E154" s="128">
        <v>0</v>
      </c>
      <c r="F154" s="128">
        <v>0</v>
      </c>
      <c r="G154" s="129">
        <f t="shared" si="8"/>
        <v>0</v>
      </c>
      <c r="H154" s="128">
        <f t="shared" si="9"/>
        <v>0</v>
      </c>
      <c r="I154" s="128">
        <v>0</v>
      </c>
      <c r="J154" s="128">
        <v>0</v>
      </c>
      <c r="K154" s="129">
        <f t="shared" si="10"/>
        <v>0</v>
      </c>
      <c r="L154" s="80">
        <f t="shared" si="11"/>
        <v>0</v>
      </c>
      <c r="M154" s="80">
        <v>0</v>
      </c>
    </row>
    <row r="155" spans="1:13">
      <c r="A155" s="126" t="s">
        <v>170</v>
      </c>
      <c r="B155" s="127" t="s">
        <v>171</v>
      </c>
      <c r="C155" s="128">
        <v>5000</v>
      </c>
      <c r="D155" s="128">
        <v>5000</v>
      </c>
      <c r="E155" s="128">
        <v>0</v>
      </c>
      <c r="F155" s="128">
        <v>0</v>
      </c>
      <c r="G155" s="129">
        <f t="shared" si="8"/>
        <v>0</v>
      </c>
      <c r="H155" s="128">
        <f t="shared" si="9"/>
        <v>5000</v>
      </c>
      <c r="I155" s="128">
        <v>0</v>
      </c>
      <c r="J155" s="128">
        <v>0</v>
      </c>
      <c r="K155" s="129">
        <f t="shared" si="10"/>
        <v>0</v>
      </c>
      <c r="L155" s="80">
        <f t="shared" si="11"/>
        <v>5000</v>
      </c>
      <c r="M155" s="80">
        <v>0</v>
      </c>
    </row>
    <row r="156" spans="1:13" hidden="1">
      <c r="A156" s="126" t="s">
        <v>172</v>
      </c>
      <c r="B156" s="127" t="s">
        <v>173</v>
      </c>
      <c r="C156" s="128">
        <v>0</v>
      </c>
      <c r="D156" s="128">
        <v>0</v>
      </c>
      <c r="E156" s="128">
        <v>0</v>
      </c>
      <c r="F156" s="128">
        <v>0</v>
      </c>
      <c r="G156" s="129">
        <f t="shared" si="8"/>
        <v>0</v>
      </c>
      <c r="H156" s="128">
        <f t="shared" si="9"/>
        <v>0</v>
      </c>
      <c r="I156" s="128">
        <v>0</v>
      </c>
      <c r="J156" s="128">
        <v>0</v>
      </c>
      <c r="K156" s="129">
        <f t="shared" si="10"/>
        <v>0</v>
      </c>
      <c r="L156" s="80">
        <f t="shared" si="11"/>
        <v>0</v>
      </c>
      <c r="M156" s="80">
        <v>0</v>
      </c>
    </row>
    <row r="157" spans="1:13" hidden="1">
      <c r="A157" s="169">
        <v>4331</v>
      </c>
      <c r="B157" s="127" t="s">
        <v>203</v>
      </c>
      <c r="C157" s="128">
        <v>0</v>
      </c>
      <c r="D157" s="128">
        <v>0</v>
      </c>
      <c r="E157" s="128">
        <v>0</v>
      </c>
      <c r="F157" s="128">
        <v>0</v>
      </c>
      <c r="G157" s="129">
        <f t="shared" si="8"/>
        <v>0</v>
      </c>
      <c r="H157" s="128">
        <f t="shared" si="9"/>
        <v>0</v>
      </c>
      <c r="I157" s="128">
        <v>0</v>
      </c>
      <c r="J157" s="128">
        <v>0</v>
      </c>
      <c r="K157" s="129">
        <f t="shared" si="10"/>
        <v>0</v>
      </c>
      <c r="L157" s="80">
        <f t="shared" si="11"/>
        <v>0</v>
      </c>
      <c r="M157" s="80">
        <v>0</v>
      </c>
    </row>
    <row r="158" spans="1:13" s="29" customFormat="1" hidden="1">
      <c r="A158" s="121" t="s">
        <v>176</v>
      </c>
      <c r="B158" s="122" t="s">
        <v>177</v>
      </c>
      <c r="C158" s="118">
        <v>0</v>
      </c>
      <c r="D158" s="118">
        <v>0</v>
      </c>
      <c r="E158" s="118">
        <v>0</v>
      </c>
      <c r="F158" s="118">
        <v>0</v>
      </c>
      <c r="G158" s="123">
        <f t="shared" si="8"/>
        <v>0</v>
      </c>
      <c r="H158" s="118">
        <f t="shared" si="9"/>
        <v>0</v>
      </c>
      <c r="I158" s="118">
        <v>0</v>
      </c>
      <c r="J158" s="118">
        <v>0</v>
      </c>
      <c r="K158" s="123">
        <f t="shared" si="10"/>
        <v>0</v>
      </c>
      <c r="L158" s="77">
        <f t="shared" si="11"/>
        <v>0</v>
      </c>
      <c r="M158" s="77">
        <v>0</v>
      </c>
    </row>
    <row r="159" spans="1:13" hidden="1">
      <c r="A159" s="126" t="s">
        <v>178</v>
      </c>
      <c r="B159" s="127" t="s">
        <v>179</v>
      </c>
      <c r="C159" s="128">
        <v>0</v>
      </c>
      <c r="D159" s="128">
        <v>0</v>
      </c>
      <c r="E159" s="128">
        <v>0</v>
      </c>
      <c r="F159" s="128">
        <v>0</v>
      </c>
      <c r="G159" s="129">
        <f t="shared" si="8"/>
        <v>0</v>
      </c>
      <c r="H159" s="128">
        <f t="shared" si="9"/>
        <v>0</v>
      </c>
      <c r="I159" s="128">
        <v>0</v>
      </c>
      <c r="J159" s="128">
        <v>0</v>
      </c>
      <c r="K159" s="129">
        <f t="shared" si="10"/>
        <v>0</v>
      </c>
      <c r="L159" s="80">
        <f t="shared" si="11"/>
        <v>0</v>
      </c>
      <c r="M159" s="80">
        <v>0</v>
      </c>
    </row>
    <row r="160" spans="1:13" s="29" customFormat="1">
      <c r="A160" s="121" t="s">
        <v>180</v>
      </c>
      <c r="B160" s="122" t="s">
        <v>181</v>
      </c>
      <c r="C160" s="118">
        <v>26059000</v>
      </c>
      <c r="D160" s="118">
        <v>26059000</v>
      </c>
      <c r="E160" s="118">
        <v>4092345.4000000004</v>
      </c>
      <c r="F160" s="118">
        <v>12289174.860000001</v>
      </c>
      <c r="G160" s="123">
        <f t="shared" si="8"/>
        <v>2.6759960303768805E-2</v>
      </c>
      <c r="H160" s="118">
        <f t="shared" si="9"/>
        <v>13769825.139999999</v>
      </c>
      <c r="I160" s="118">
        <v>4091845.4000000004</v>
      </c>
      <c r="J160" s="118">
        <v>12286823.26</v>
      </c>
      <c r="K160" s="123">
        <f t="shared" si="10"/>
        <v>2.7058062235613699E-2</v>
      </c>
      <c r="L160" s="77">
        <f t="shared" si="11"/>
        <v>13772176.74</v>
      </c>
      <c r="M160" s="77">
        <v>0</v>
      </c>
    </row>
    <row r="161" spans="1:13">
      <c r="A161" s="126" t="s">
        <v>182</v>
      </c>
      <c r="B161" s="127" t="s">
        <v>154</v>
      </c>
      <c r="C161" s="128">
        <v>26059000</v>
      </c>
      <c r="D161" s="128">
        <v>26059000</v>
      </c>
      <c r="E161" s="128">
        <v>4092345.4000000004</v>
      </c>
      <c r="F161" s="128">
        <v>12289174.860000001</v>
      </c>
      <c r="G161" s="129">
        <f t="shared" si="8"/>
        <v>2.6759960303768805E-2</v>
      </c>
      <c r="H161" s="128">
        <f t="shared" si="9"/>
        <v>13769825.139999999</v>
      </c>
      <c r="I161" s="128">
        <v>4091845.4000000004</v>
      </c>
      <c r="J161" s="128">
        <v>12286823.26</v>
      </c>
      <c r="K161" s="129">
        <f t="shared" si="10"/>
        <v>2.7058062235613699E-2</v>
      </c>
      <c r="L161" s="80">
        <f t="shared" si="11"/>
        <v>13772176.74</v>
      </c>
      <c r="M161" s="80">
        <v>0</v>
      </c>
    </row>
    <row r="162" spans="1:13" hidden="1">
      <c r="A162" s="126" t="s">
        <v>183</v>
      </c>
      <c r="B162" s="127" t="s">
        <v>184</v>
      </c>
      <c r="C162" s="128">
        <v>0</v>
      </c>
      <c r="D162" s="128">
        <v>0</v>
      </c>
      <c r="E162" s="128">
        <v>0</v>
      </c>
      <c r="F162" s="128">
        <v>0</v>
      </c>
      <c r="G162" s="129">
        <f t="shared" si="8"/>
        <v>0</v>
      </c>
      <c r="H162" s="128">
        <f t="shared" si="9"/>
        <v>0</v>
      </c>
      <c r="I162" s="128">
        <v>0</v>
      </c>
      <c r="J162" s="128">
        <v>0</v>
      </c>
      <c r="K162" s="129">
        <f t="shared" si="10"/>
        <v>0</v>
      </c>
      <c r="L162" s="80">
        <f t="shared" si="11"/>
        <v>0</v>
      </c>
      <c r="M162" s="80">
        <v>0</v>
      </c>
    </row>
    <row r="163" spans="1:13" hidden="1">
      <c r="A163" s="126" t="s">
        <v>185</v>
      </c>
      <c r="B163" s="127" t="s">
        <v>186</v>
      </c>
      <c r="C163" s="128">
        <v>0</v>
      </c>
      <c r="D163" s="128">
        <v>0</v>
      </c>
      <c r="E163" s="128">
        <v>0</v>
      </c>
      <c r="F163" s="128">
        <v>0</v>
      </c>
      <c r="G163" s="129">
        <f t="shared" si="8"/>
        <v>0</v>
      </c>
      <c r="H163" s="128">
        <f t="shared" si="9"/>
        <v>0</v>
      </c>
      <c r="I163" s="128">
        <v>0</v>
      </c>
      <c r="J163" s="128">
        <v>0</v>
      </c>
      <c r="K163" s="129">
        <f t="shared" si="10"/>
        <v>0</v>
      </c>
      <c r="L163" s="80">
        <f t="shared" si="11"/>
        <v>0</v>
      </c>
      <c r="M163" s="80">
        <v>0</v>
      </c>
    </row>
    <row r="164" spans="1:13" hidden="1">
      <c r="A164" s="126" t="s">
        <v>187</v>
      </c>
      <c r="B164" s="127" t="s">
        <v>188</v>
      </c>
      <c r="C164" s="128">
        <v>0</v>
      </c>
      <c r="D164" s="128">
        <v>0</v>
      </c>
      <c r="E164" s="128">
        <v>0</v>
      </c>
      <c r="F164" s="128">
        <v>0</v>
      </c>
      <c r="G164" s="129">
        <f t="shared" si="8"/>
        <v>0</v>
      </c>
      <c r="H164" s="128">
        <f t="shared" si="9"/>
        <v>0</v>
      </c>
      <c r="I164" s="128">
        <v>0</v>
      </c>
      <c r="J164" s="128">
        <v>0</v>
      </c>
      <c r="K164" s="129">
        <f t="shared" si="10"/>
        <v>0</v>
      </c>
      <c r="L164" s="80">
        <f t="shared" si="11"/>
        <v>0</v>
      </c>
      <c r="M164" s="80">
        <v>0</v>
      </c>
    </row>
    <row r="165" spans="1:13" ht="12.75" hidden="1" customHeight="1">
      <c r="A165" s="126" t="s">
        <v>190</v>
      </c>
      <c r="B165" s="127" t="s">
        <v>191</v>
      </c>
      <c r="C165" s="128">
        <v>0</v>
      </c>
      <c r="D165" s="128">
        <v>0</v>
      </c>
      <c r="E165" s="128">
        <v>0</v>
      </c>
      <c r="F165" s="128">
        <v>0</v>
      </c>
      <c r="G165" s="129">
        <f t="shared" si="8"/>
        <v>0</v>
      </c>
      <c r="H165" s="128">
        <f t="shared" si="9"/>
        <v>0</v>
      </c>
      <c r="I165" s="128">
        <v>0</v>
      </c>
      <c r="J165" s="128">
        <v>0</v>
      </c>
      <c r="K165" s="129">
        <f t="shared" si="10"/>
        <v>0</v>
      </c>
      <c r="L165" s="80">
        <f t="shared" si="11"/>
        <v>0</v>
      </c>
      <c r="M165" s="80">
        <v>0</v>
      </c>
    </row>
    <row r="166" spans="1:13" s="29" customFormat="1">
      <c r="A166" s="121" t="s">
        <v>192</v>
      </c>
      <c r="B166" s="122" t="s">
        <v>193</v>
      </c>
      <c r="C166" s="118">
        <v>19573000</v>
      </c>
      <c r="D166" s="118">
        <v>18719000</v>
      </c>
      <c r="E166" s="118">
        <v>2627784.7399999998</v>
      </c>
      <c r="F166" s="118">
        <v>7270288.7299999995</v>
      </c>
      <c r="G166" s="123">
        <f t="shared" si="8"/>
        <v>1.5831220568354554E-2</v>
      </c>
      <c r="H166" s="118">
        <f t="shared" si="9"/>
        <v>11448711.27</v>
      </c>
      <c r="I166" s="118">
        <v>2297868.2599999998</v>
      </c>
      <c r="J166" s="118">
        <v>6899958.6100000013</v>
      </c>
      <c r="K166" s="123">
        <f t="shared" si="10"/>
        <v>1.5195100111868837E-2</v>
      </c>
      <c r="L166" s="77">
        <f t="shared" si="11"/>
        <v>11819041.389999999</v>
      </c>
      <c r="M166" s="77">
        <v>0</v>
      </c>
    </row>
    <row r="167" spans="1:13">
      <c r="A167" s="126" t="s">
        <v>194</v>
      </c>
      <c r="B167" s="127" t="s">
        <v>154</v>
      </c>
      <c r="C167" s="128">
        <v>443000</v>
      </c>
      <c r="D167" s="128">
        <v>443000</v>
      </c>
      <c r="E167" s="128">
        <v>0</v>
      </c>
      <c r="F167" s="128">
        <v>66600</v>
      </c>
      <c r="G167" s="129">
        <f t="shared" si="8"/>
        <v>1.4502302852178653E-4</v>
      </c>
      <c r="H167" s="128">
        <f t="shared" si="9"/>
        <v>376400</v>
      </c>
      <c r="I167" s="128">
        <v>12092.52</v>
      </c>
      <c r="J167" s="128">
        <v>38278.880000000005</v>
      </c>
      <c r="K167" s="129">
        <f t="shared" si="10"/>
        <v>8.4297812008210545E-5</v>
      </c>
      <c r="L167" s="80">
        <f t="shared" si="11"/>
        <v>404721.12</v>
      </c>
      <c r="M167" s="80">
        <v>0</v>
      </c>
    </row>
    <row r="168" spans="1:13" ht="12.75" hidden="1" customHeight="1">
      <c r="A168" s="126" t="s">
        <v>195</v>
      </c>
      <c r="B168" s="127" t="s">
        <v>173</v>
      </c>
      <c r="C168" s="128">
        <v>0</v>
      </c>
      <c r="D168" s="128">
        <v>0</v>
      </c>
      <c r="E168" s="128">
        <v>0</v>
      </c>
      <c r="F168" s="128">
        <v>0</v>
      </c>
      <c r="G168" s="129">
        <f t="shared" si="8"/>
        <v>0</v>
      </c>
      <c r="H168" s="128">
        <f t="shared" si="9"/>
        <v>0</v>
      </c>
      <c r="I168" s="128">
        <v>0</v>
      </c>
      <c r="J168" s="128">
        <v>0</v>
      </c>
      <c r="K168" s="129">
        <f t="shared" si="10"/>
        <v>0</v>
      </c>
      <c r="L168" s="80">
        <f t="shared" si="11"/>
        <v>0</v>
      </c>
      <c r="M168" s="80">
        <v>0</v>
      </c>
    </row>
    <row r="169" spans="1:13" hidden="1">
      <c r="A169" s="126" t="s">
        <v>196</v>
      </c>
      <c r="B169" s="127" t="s">
        <v>197</v>
      </c>
      <c r="C169" s="128">
        <v>20000</v>
      </c>
      <c r="D169" s="128">
        <v>20000</v>
      </c>
      <c r="E169" s="128">
        <v>0</v>
      </c>
      <c r="F169" s="128">
        <v>0</v>
      </c>
      <c r="G169" s="129">
        <f t="shared" si="8"/>
        <v>0</v>
      </c>
      <c r="H169" s="128">
        <f t="shared" si="9"/>
        <v>20000</v>
      </c>
      <c r="I169" s="128">
        <v>0</v>
      </c>
      <c r="J169" s="128">
        <v>0</v>
      </c>
      <c r="K169" s="129">
        <f t="shared" si="10"/>
        <v>0</v>
      </c>
      <c r="L169" s="80">
        <f t="shared" si="11"/>
        <v>20000</v>
      </c>
      <c r="M169" s="80">
        <v>0</v>
      </c>
    </row>
    <row r="170" spans="1:13" hidden="1">
      <c r="A170" s="126" t="s">
        <v>198</v>
      </c>
      <c r="B170" s="127" t="s">
        <v>199</v>
      </c>
      <c r="C170" s="128">
        <v>10000</v>
      </c>
      <c r="D170" s="128">
        <v>10000</v>
      </c>
      <c r="E170" s="128">
        <v>0</v>
      </c>
      <c r="F170" s="128">
        <v>0</v>
      </c>
      <c r="G170" s="129">
        <f t="shared" si="8"/>
        <v>0</v>
      </c>
      <c r="H170" s="128">
        <f t="shared" si="9"/>
        <v>10000</v>
      </c>
      <c r="I170" s="128">
        <v>0</v>
      </c>
      <c r="J170" s="128">
        <v>0</v>
      </c>
      <c r="K170" s="129">
        <f t="shared" si="10"/>
        <v>0</v>
      </c>
      <c r="L170" s="80">
        <f t="shared" si="11"/>
        <v>10000</v>
      </c>
      <c r="M170" s="80">
        <v>0</v>
      </c>
    </row>
    <row r="171" spans="1:13">
      <c r="A171" s="126" t="s">
        <v>200</v>
      </c>
      <c r="B171" s="127" t="s">
        <v>175</v>
      </c>
      <c r="C171" s="128">
        <v>903000</v>
      </c>
      <c r="D171" s="128">
        <v>903000</v>
      </c>
      <c r="E171" s="128">
        <v>256764.64</v>
      </c>
      <c r="F171" s="128">
        <v>288019.31</v>
      </c>
      <c r="G171" s="129">
        <f t="shared" si="8"/>
        <v>6.2716865779212133E-4</v>
      </c>
      <c r="H171" s="128">
        <f t="shared" si="9"/>
        <v>614980.68999999994</v>
      </c>
      <c r="I171" s="128">
        <v>17310.64</v>
      </c>
      <c r="J171" s="128">
        <v>48565.31</v>
      </c>
      <c r="K171" s="129">
        <f t="shared" si="10"/>
        <v>1.0695060494195407E-4</v>
      </c>
      <c r="L171" s="80">
        <f t="shared" si="11"/>
        <v>854434.69</v>
      </c>
      <c r="M171" s="80">
        <v>0</v>
      </c>
    </row>
    <row r="172" spans="1:13">
      <c r="A172" s="126" t="s">
        <v>201</v>
      </c>
      <c r="B172" s="127" t="s">
        <v>191</v>
      </c>
      <c r="C172" s="128">
        <v>18197000</v>
      </c>
      <c r="D172" s="128">
        <v>17343000</v>
      </c>
      <c r="E172" s="128">
        <v>2371020.0999999996</v>
      </c>
      <c r="F172" s="128">
        <v>6915669.4199999999</v>
      </c>
      <c r="G172" s="129">
        <f t="shared" si="8"/>
        <v>1.5059028882040646E-2</v>
      </c>
      <c r="H172" s="128">
        <f t="shared" si="9"/>
        <v>10427330.58</v>
      </c>
      <c r="I172" s="128">
        <v>2268465.0999999996</v>
      </c>
      <c r="J172" s="128">
        <v>6813114.4200000009</v>
      </c>
      <c r="K172" s="129">
        <f t="shared" si="10"/>
        <v>1.5003851694918672E-2</v>
      </c>
      <c r="L172" s="80">
        <f t="shared" si="11"/>
        <v>10529885.579999998</v>
      </c>
      <c r="M172" s="80">
        <v>0</v>
      </c>
    </row>
    <row r="173" spans="1:13" hidden="1">
      <c r="A173" s="126" t="s">
        <v>202</v>
      </c>
      <c r="B173" s="127" t="s">
        <v>203</v>
      </c>
      <c r="C173" s="128">
        <v>0</v>
      </c>
      <c r="D173" s="128">
        <v>0</v>
      </c>
      <c r="E173" s="128">
        <v>0</v>
      </c>
      <c r="F173" s="128">
        <v>0</v>
      </c>
      <c r="G173" s="129">
        <f t="shared" si="8"/>
        <v>0</v>
      </c>
      <c r="H173" s="128">
        <f t="shared" si="9"/>
        <v>0</v>
      </c>
      <c r="I173" s="128">
        <v>0</v>
      </c>
      <c r="J173" s="128">
        <v>0</v>
      </c>
      <c r="K173" s="129">
        <f t="shared" si="10"/>
        <v>0</v>
      </c>
      <c r="L173" s="80">
        <f t="shared" si="11"/>
        <v>0</v>
      </c>
      <c r="M173" s="80">
        <v>0</v>
      </c>
    </row>
    <row r="174" spans="1:13" s="29" customFormat="1">
      <c r="A174" s="121" t="s">
        <v>204</v>
      </c>
      <c r="B174" s="122" t="s">
        <v>205</v>
      </c>
      <c r="C174" s="118">
        <v>422526000</v>
      </c>
      <c r="D174" s="118">
        <v>423614000</v>
      </c>
      <c r="E174" s="118">
        <v>70582944.650000006</v>
      </c>
      <c r="F174" s="118">
        <v>214583477.77999997</v>
      </c>
      <c r="G174" s="123">
        <f t="shared" si="8"/>
        <v>0.46726044772361991</v>
      </c>
      <c r="H174" s="118">
        <f t="shared" si="9"/>
        <v>209030522.22000003</v>
      </c>
      <c r="I174" s="118">
        <v>70584259.769999996</v>
      </c>
      <c r="J174" s="118">
        <v>211752977.78</v>
      </c>
      <c r="K174" s="123">
        <f t="shared" si="10"/>
        <v>0.46632275325394112</v>
      </c>
      <c r="L174" s="77">
        <f t="shared" si="11"/>
        <v>211861022.22</v>
      </c>
      <c r="M174" s="77">
        <v>0</v>
      </c>
    </row>
    <row r="175" spans="1:13" hidden="1">
      <c r="A175" s="126" t="s">
        <v>206</v>
      </c>
      <c r="B175" s="127" t="s">
        <v>154</v>
      </c>
      <c r="C175" s="128">
        <v>0</v>
      </c>
      <c r="D175" s="128">
        <v>0</v>
      </c>
      <c r="E175" s="128">
        <v>0</v>
      </c>
      <c r="F175" s="128">
        <v>0</v>
      </c>
      <c r="G175" s="129">
        <f t="shared" si="8"/>
        <v>0</v>
      </c>
      <c r="H175" s="128">
        <f t="shared" si="9"/>
        <v>0</v>
      </c>
      <c r="I175" s="128">
        <v>0</v>
      </c>
      <c r="J175" s="128">
        <v>0</v>
      </c>
      <c r="K175" s="129">
        <f t="shared" si="10"/>
        <v>0</v>
      </c>
      <c r="L175" s="80">
        <f t="shared" si="11"/>
        <v>0</v>
      </c>
      <c r="M175" s="80">
        <v>0</v>
      </c>
    </row>
    <row r="176" spans="1:13">
      <c r="A176" s="126" t="s">
        <v>207</v>
      </c>
      <c r="B176" s="127" t="s">
        <v>208</v>
      </c>
      <c r="C176" s="128">
        <v>422526000</v>
      </c>
      <c r="D176" s="128">
        <v>423614000</v>
      </c>
      <c r="E176" s="128">
        <v>70582944.650000006</v>
      </c>
      <c r="F176" s="128">
        <v>214583477.77999997</v>
      </c>
      <c r="G176" s="129">
        <f t="shared" si="8"/>
        <v>0.46726044772361991</v>
      </c>
      <c r="H176" s="128">
        <f t="shared" si="9"/>
        <v>209030522.22000003</v>
      </c>
      <c r="I176" s="128">
        <v>70584259.769999996</v>
      </c>
      <c r="J176" s="128">
        <v>211752977.78</v>
      </c>
      <c r="K176" s="129">
        <f t="shared" si="10"/>
        <v>0.46632275325394112</v>
      </c>
      <c r="L176" s="80">
        <f t="shared" si="11"/>
        <v>211861022.22</v>
      </c>
      <c r="M176" s="80">
        <v>0</v>
      </c>
    </row>
    <row r="177" spans="1:13" s="29" customFormat="1">
      <c r="A177" s="27">
        <v>10</v>
      </c>
      <c r="B177" s="122" t="s">
        <v>209</v>
      </c>
      <c r="C177" s="118">
        <v>110906000</v>
      </c>
      <c r="D177" s="118">
        <v>111473000</v>
      </c>
      <c r="E177" s="118">
        <v>16927780.09</v>
      </c>
      <c r="F177" s="118">
        <v>51181790.420000002</v>
      </c>
      <c r="G177" s="123">
        <f t="shared" si="8"/>
        <v>0.11144952330143787</v>
      </c>
      <c r="H177" s="118">
        <f t="shared" si="9"/>
        <v>60291209.579999998</v>
      </c>
      <c r="I177" s="118">
        <v>16907231.73</v>
      </c>
      <c r="J177" s="118">
        <v>51079146.790000007</v>
      </c>
      <c r="K177" s="123">
        <f t="shared" si="10"/>
        <v>0.11248658042354455</v>
      </c>
      <c r="L177" s="77">
        <f t="shared" si="11"/>
        <v>60393853.209999993</v>
      </c>
      <c r="M177" s="77">
        <v>0</v>
      </c>
    </row>
    <row r="178" spans="1:13">
      <c r="A178" s="126" t="s">
        <v>210</v>
      </c>
      <c r="B178" s="127" t="s">
        <v>211</v>
      </c>
      <c r="C178" s="128">
        <v>101846000</v>
      </c>
      <c r="D178" s="128">
        <v>102113000</v>
      </c>
      <c r="E178" s="128">
        <v>15564091.08</v>
      </c>
      <c r="F178" s="128">
        <v>47035354.339999996</v>
      </c>
      <c r="G178" s="129">
        <f t="shared" si="8"/>
        <v>0.10242056357330565</v>
      </c>
      <c r="H178" s="128">
        <f t="shared" si="9"/>
        <v>55077645.660000004</v>
      </c>
      <c r="I178" s="128">
        <v>15557181.15</v>
      </c>
      <c r="J178" s="128">
        <v>46959959.990000002</v>
      </c>
      <c r="K178" s="129">
        <f t="shared" si="10"/>
        <v>0.10341530052995564</v>
      </c>
      <c r="L178" s="80">
        <f t="shared" si="11"/>
        <v>55153040.009999998</v>
      </c>
      <c r="M178" s="80">
        <v>0</v>
      </c>
    </row>
    <row r="179" spans="1:13">
      <c r="A179" s="126" t="s">
        <v>212</v>
      </c>
      <c r="B179" s="127" t="s">
        <v>213</v>
      </c>
      <c r="C179" s="128">
        <v>5890000</v>
      </c>
      <c r="D179" s="128">
        <v>5890000</v>
      </c>
      <c r="E179" s="128">
        <v>848152.13</v>
      </c>
      <c r="F179" s="128">
        <v>2608795.13</v>
      </c>
      <c r="G179" s="129">
        <f t="shared" si="8"/>
        <v>5.6807112694517688E-3</v>
      </c>
      <c r="H179" s="128">
        <f t="shared" si="9"/>
        <v>3281204.87</v>
      </c>
      <c r="I179" s="128">
        <v>848152.13</v>
      </c>
      <c r="J179" s="128">
        <v>2608795.13</v>
      </c>
      <c r="K179" s="129">
        <f t="shared" si="10"/>
        <v>5.7450928929131456E-3</v>
      </c>
      <c r="L179" s="80">
        <f t="shared" si="11"/>
        <v>3281204.87</v>
      </c>
      <c r="M179" s="80">
        <v>0</v>
      </c>
    </row>
    <row r="180" spans="1:13">
      <c r="A180" s="126" t="s">
        <v>214</v>
      </c>
      <c r="B180" s="127" t="s">
        <v>215</v>
      </c>
      <c r="C180" s="128">
        <v>1360000</v>
      </c>
      <c r="D180" s="128">
        <v>1360000</v>
      </c>
      <c r="E180" s="128">
        <v>196649.97</v>
      </c>
      <c r="F180" s="128">
        <v>585900.06999999995</v>
      </c>
      <c r="G180" s="129">
        <f t="shared" si="8"/>
        <v>1.2758108492871882E-3</v>
      </c>
      <c r="H180" s="128">
        <f t="shared" si="9"/>
        <v>774099.93</v>
      </c>
      <c r="I180" s="128">
        <v>196649.97</v>
      </c>
      <c r="J180" s="128">
        <v>585900.06999999995</v>
      </c>
      <c r="K180" s="129">
        <f t="shared" si="10"/>
        <v>1.2902700903594199E-3</v>
      </c>
      <c r="L180" s="80">
        <f t="shared" si="11"/>
        <v>774099.93</v>
      </c>
      <c r="M180" s="80">
        <v>0</v>
      </c>
    </row>
    <row r="181" spans="1:13">
      <c r="A181" s="126" t="s">
        <v>216</v>
      </c>
      <c r="B181" s="127" t="s">
        <v>217</v>
      </c>
      <c r="C181" s="128">
        <v>1810000</v>
      </c>
      <c r="D181" s="128">
        <v>2110000</v>
      </c>
      <c r="E181" s="128">
        <v>318886.91000000003</v>
      </c>
      <c r="F181" s="128">
        <v>951740.88</v>
      </c>
      <c r="G181" s="129">
        <f t="shared" si="8"/>
        <v>2.0724376093932467E-3</v>
      </c>
      <c r="H181" s="128">
        <f t="shared" si="9"/>
        <v>1158259.1200000001</v>
      </c>
      <c r="I181" s="128">
        <v>305248.48</v>
      </c>
      <c r="J181" s="128">
        <v>924491.60000000009</v>
      </c>
      <c r="K181" s="129">
        <f t="shared" si="10"/>
        <v>2.0359169103163358E-3</v>
      </c>
      <c r="L181" s="80">
        <f t="shared" si="11"/>
        <v>1185508.3999999999</v>
      </c>
      <c r="M181" s="80">
        <v>0</v>
      </c>
    </row>
    <row r="182" spans="1:13" hidden="1">
      <c r="A182" s="126" t="s">
        <v>319</v>
      </c>
      <c r="B182" s="127" t="s">
        <v>203</v>
      </c>
      <c r="C182" s="128">
        <v>0</v>
      </c>
      <c r="D182" s="128">
        <v>0</v>
      </c>
      <c r="E182" s="128">
        <v>0</v>
      </c>
      <c r="F182" s="128">
        <v>0</v>
      </c>
      <c r="G182" s="129">
        <f t="shared" si="8"/>
        <v>0</v>
      </c>
      <c r="H182" s="128">
        <f t="shared" si="9"/>
        <v>0</v>
      </c>
      <c r="I182" s="128">
        <v>0</v>
      </c>
      <c r="J182" s="128">
        <v>0</v>
      </c>
      <c r="K182" s="129">
        <f t="shared" si="10"/>
        <v>0</v>
      </c>
      <c r="L182" s="80">
        <f t="shared" si="11"/>
        <v>0</v>
      </c>
      <c r="M182" s="80">
        <v>0</v>
      </c>
    </row>
    <row r="183" spans="1:13" s="29" customFormat="1">
      <c r="A183" s="27">
        <v>11</v>
      </c>
      <c r="B183" s="122" t="s">
        <v>219</v>
      </c>
      <c r="C183" s="118">
        <v>125000</v>
      </c>
      <c r="D183" s="118">
        <v>355000</v>
      </c>
      <c r="E183" s="118">
        <v>48868.02</v>
      </c>
      <c r="F183" s="118">
        <v>149920.63999999998</v>
      </c>
      <c r="G183" s="123">
        <f t="shared" si="8"/>
        <v>3.2645563439526263E-4</v>
      </c>
      <c r="H183" s="118">
        <f t="shared" si="9"/>
        <v>205079.36000000002</v>
      </c>
      <c r="I183" s="118">
        <v>48868.02</v>
      </c>
      <c r="J183" s="118">
        <v>149920.64000000001</v>
      </c>
      <c r="K183" s="123">
        <f t="shared" si="10"/>
        <v>3.3015547808270802E-4</v>
      </c>
      <c r="L183" s="77">
        <f t="shared" si="11"/>
        <v>205079.36</v>
      </c>
      <c r="M183" s="77">
        <v>0</v>
      </c>
    </row>
    <row r="184" spans="1:13">
      <c r="A184" s="126" t="s">
        <v>220</v>
      </c>
      <c r="B184" s="127" t="s">
        <v>154</v>
      </c>
      <c r="C184" s="128">
        <v>125000</v>
      </c>
      <c r="D184" s="128">
        <v>355000</v>
      </c>
      <c r="E184" s="128">
        <v>48868.02</v>
      </c>
      <c r="F184" s="128">
        <v>149920.63999999998</v>
      </c>
      <c r="G184" s="129">
        <f t="shared" si="8"/>
        <v>3.2645563439526263E-4</v>
      </c>
      <c r="H184" s="128">
        <f t="shared" si="9"/>
        <v>205079.36000000002</v>
      </c>
      <c r="I184" s="128">
        <v>48868.02</v>
      </c>
      <c r="J184" s="128">
        <v>149920.64000000001</v>
      </c>
      <c r="K184" s="129">
        <f t="shared" si="10"/>
        <v>3.3015547808270802E-4</v>
      </c>
      <c r="L184" s="80">
        <f t="shared" si="11"/>
        <v>205079.36</v>
      </c>
      <c r="M184" s="80">
        <v>0</v>
      </c>
    </row>
    <row r="185" spans="1:13" hidden="1">
      <c r="A185" s="126" t="s">
        <v>221</v>
      </c>
      <c r="B185" s="127" t="s">
        <v>175</v>
      </c>
      <c r="C185" s="128">
        <v>0</v>
      </c>
      <c r="D185" s="128">
        <v>0</v>
      </c>
      <c r="E185" s="128">
        <v>0</v>
      </c>
      <c r="F185" s="128">
        <v>0</v>
      </c>
      <c r="G185" s="129">
        <f t="shared" si="8"/>
        <v>0</v>
      </c>
      <c r="H185" s="128">
        <f t="shared" si="9"/>
        <v>0</v>
      </c>
      <c r="I185" s="128">
        <v>0</v>
      </c>
      <c r="J185" s="128">
        <v>0</v>
      </c>
      <c r="K185" s="129">
        <f t="shared" si="10"/>
        <v>0</v>
      </c>
      <c r="L185" s="80">
        <f t="shared" si="11"/>
        <v>0</v>
      </c>
      <c r="M185" s="80">
        <v>0</v>
      </c>
    </row>
    <row r="186" spans="1:13" hidden="1">
      <c r="A186" s="126" t="s">
        <v>222</v>
      </c>
      <c r="B186" s="127" t="s">
        <v>203</v>
      </c>
      <c r="C186" s="128">
        <v>0</v>
      </c>
      <c r="D186" s="128">
        <v>0</v>
      </c>
      <c r="E186" s="128">
        <v>0</v>
      </c>
      <c r="F186" s="128">
        <v>0</v>
      </c>
      <c r="G186" s="129">
        <f t="shared" si="8"/>
        <v>0</v>
      </c>
      <c r="H186" s="128">
        <f t="shared" si="9"/>
        <v>0</v>
      </c>
      <c r="I186" s="128">
        <v>0</v>
      </c>
      <c r="J186" s="128">
        <v>0</v>
      </c>
      <c r="K186" s="129">
        <f t="shared" si="10"/>
        <v>0</v>
      </c>
      <c r="L186" s="80">
        <f t="shared" si="11"/>
        <v>0</v>
      </c>
      <c r="M186" s="80">
        <v>0</v>
      </c>
    </row>
    <row r="187" spans="1:13" hidden="1">
      <c r="A187" s="126" t="s">
        <v>223</v>
      </c>
      <c r="B187" s="127" t="s">
        <v>224</v>
      </c>
      <c r="C187" s="128">
        <v>0</v>
      </c>
      <c r="D187" s="128">
        <v>0</v>
      </c>
      <c r="E187" s="128">
        <v>0</v>
      </c>
      <c r="F187" s="128">
        <v>0</v>
      </c>
      <c r="G187" s="129">
        <f t="shared" si="8"/>
        <v>0</v>
      </c>
      <c r="H187" s="128">
        <f t="shared" si="9"/>
        <v>0</v>
      </c>
      <c r="I187" s="128">
        <v>0</v>
      </c>
      <c r="J187" s="128">
        <v>0</v>
      </c>
      <c r="K187" s="129">
        <f t="shared" si="10"/>
        <v>0</v>
      </c>
      <c r="L187" s="80">
        <f t="shared" si="11"/>
        <v>0</v>
      </c>
      <c r="M187" s="80">
        <v>0</v>
      </c>
    </row>
    <row r="188" spans="1:13" s="29" customFormat="1">
      <c r="A188" s="27">
        <v>12</v>
      </c>
      <c r="B188" s="122" t="s">
        <v>225</v>
      </c>
      <c r="C188" s="118">
        <v>188886000</v>
      </c>
      <c r="D188" s="118">
        <v>189386000</v>
      </c>
      <c r="E188" s="118">
        <v>31613392.27</v>
      </c>
      <c r="F188" s="118">
        <v>92505712.560000002</v>
      </c>
      <c r="G188" s="123">
        <f t="shared" si="8"/>
        <v>0.20143331217743346</v>
      </c>
      <c r="H188" s="118">
        <f t="shared" si="9"/>
        <v>96880287.439999998</v>
      </c>
      <c r="I188" s="118">
        <v>30589544.480000004</v>
      </c>
      <c r="J188" s="118">
        <v>91207046.310000002</v>
      </c>
      <c r="K188" s="123">
        <f t="shared" si="10"/>
        <v>0.20085630623635103</v>
      </c>
      <c r="L188" s="77">
        <f t="shared" si="11"/>
        <v>98178953.689999998</v>
      </c>
      <c r="M188" s="77">
        <v>0</v>
      </c>
    </row>
    <row r="189" spans="1:13">
      <c r="A189" s="126" t="s">
        <v>226</v>
      </c>
      <c r="B189" s="127" t="s">
        <v>227</v>
      </c>
      <c r="C189" s="128">
        <v>134899000</v>
      </c>
      <c r="D189" s="128">
        <v>134899000</v>
      </c>
      <c r="E189" s="128">
        <v>23341672.52</v>
      </c>
      <c r="F189" s="128">
        <v>67293588.320000008</v>
      </c>
      <c r="G189" s="129">
        <f t="shared" si="8"/>
        <v>0.14653333300697782</v>
      </c>
      <c r="H189" s="128">
        <f t="shared" si="9"/>
        <v>67605411.679999992</v>
      </c>
      <c r="I189" s="128">
        <v>22237350.260000005</v>
      </c>
      <c r="J189" s="128">
        <v>66005212.350000001</v>
      </c>
      <c r="K189" s="129">
        <f t="shared" si="10"/>
        <v>0.14535678635953603</v>
      </c>
      <c r="L189" s="80">
        <f t="shared" si="11"/>
        <v>68893787.650000006</v>
      </c>
      <c r="M189" s="80">
        <v>0</v>
      </c>
    </row>
    <row r="190" spans="1:13">
      <c r="A190" s="126" t="s">
        <v>228</v>
      </c>
      <c r="B190" s="127" t="s">
        <v>229</v>
      </c>
      <c r="C190" s="128">
        <v>53987000</v>
      </c>
      <c r="D190" s="128">
        <v>54487000</v>
      </c>
      <c r="E190" s="128">
        <v>8271719.75</v>
      </c>
      <c r="F190" s="128">
        <v>25212124.240000002</v>
      </c>
      <c r="G190" s="129">
        <f t="shared" si="8"/>
        <v>5.4899979170455651E-2</v>
      </c>
      <c r="H190" s="128">
        <f t="shared" si="9"/>
        <v>29274875.759999998</v>
      </c>
      <c r="I190" s="128">
        <v>8352194.2200000007</v>
      </c>
      <c r="J190" s="128">
        <v>25201833.960000001</v>
      </c>
      <c r="K190" s="129">
        <f t="shared" si="10"/>
        <v>5.5499519876815E-2</v>
      </c>
      <c r="L190" s="80">
        <f t="shared" si="11"/>
        <v>29285166.039999999</v>
      </c>
      <c r="M190" s="80">
        <v>0</v>
      </c>
    </row>
    <row r="191" spans="1:13" hidden="1">
      <c r="A191" s="126" t="s">
        <v>230</v>
      </c>
      <c r="B191" s="127" t="s">
        <v>231</v>
      </c>
      <c r="C191" s="128">
        <v>0</v>
      </c>
      <c r="D191" s="128">
        <v>0</v>
      </c>
      <c r="E191" s="128">
        <v>0</v>
      </c>
      <c r="F191" s="128">
        <v>0</v>
      </c>
      <c r="G191" s="129">
        <f t="shared" si="8"/>
        <v>0</v>
      </c>
      <c r="H191" s="128">
        <f t="shared" si="9"/>
        <v>0</v>
      </c>
      <c r="I191" s="128">
        <v>0</v>
      </c>
      <c r="J191" s="128">
        <v>0</v>
      </c>
      <c r="K191" s="129">
        <f t="shared" si="10"/>
        <v>0</v>
      </c>
      <c r="L191" s="80">
        <f t="shared" si="11"/>
        <v>0</v>
      </c>
      <c r="M191" s="80">
        <v>0</v>
      </c>
    </row>
    <row r="192" spans="1:13" s="29" customFormat="1">
      <c r="A192" s="27">
        <v>13</v>
      </c>
      <c r="B192" s="122" t="s">
        <v>232</v>
      </c>
      <c r="C192" s="118">
        <v>4412000</v>
      </c>
      <c r="D192" s="118">
        <v>4412000</v>
      </c>
      <c r="E192" s="118">
        <v>665341.32000000007</v>
      </c>
      <c r="F192" s="118">
        <v>1988775.1700000002</v>
      </c>
      <c r="G192" s="123">
        <f t="shared" si="8"/>
        <v>4.330603576611575E-3</v>
      </c>
      <c r="H192" s="118">
        <f t="shared" si="9"/>
        <v>2423224.83</v>
      </c>
      <c r="I192" s="118">
        <v>650341.32000000007</v>
      </c>
      <c r="J192" s="118">
        <v>1958555.17</v>
      </c>
      <c r="K192" s="123">
        <f t="shared" si="10"/>
        <v>4.3131333917912126E-3</v>
      </c>
      <c r="L192" s="77">
        <f t="shared" si="11"/>
        <v>2453444.83</v>
      </c>
      <c r="M192" s="77">
        <v>0</v>
      </c>
    </row>
    <row r="193" spans="1:13">
      <c r="A193" s="126" t="str">
        <f t="shared" ref="A193:B197" si="12">A66</f>
        <v>13122</v>
      </c>
      <c r="B193" s="127" t="str">
        <f t="shared" si="12"/>
        <v>ADMINISTRAÇÃO GERAL</v>
      </c>
      <c r="C193" s="128">
        <v>4397000</v>
      </c>
      <c r="D193" s="128">
        <v>4397000</v>
      </c>
      <c r="E193" s="128">
        <v>665341.32000000007</v>
      </c>
      <c r="F193" s="128">
        <v>1988775.1700000002</v>
      </c>
      <c r="G193" s="129">
        <f t="shared" si="8"/>
        <v>4.330603576611575E-3</v>
      </c>
      <c r="H193" s="128">
        <f t="shared" si="9"/>
        <v>2408224.83</v>
      </c>
      <c r="I193" s="128">
        <v>650341.32000000007</v>
      </c>
      <c r="J193" s="128">
        <v>1958555.17</v>
      </c>
      <c r="K193" s="129">
        <f t="shared" si="10"/>
        <v>4.3131333917912126E-3</v>
      </c>
      <c r="L193" s="80">
        <f t="shared" si="11"/>
        <v>2438444.83</v>
      </c>
      <c r="M193" s="80">
        <v>0</v>
      </c>
    </row>
    <row r="194" spans="1:13" hidden="1">
      <c r="A194" s="126" t="str">
        <f t="shared" si="12"/>
        <v>13131</v>
      </c>
      <c r="B194" s="127" t="str">
        <f t="shared" si="12"/>
        <v>COMUNICAÇÃO SOCIAL</v>
      </c>
      <c r="C194" s="128">
        <v>0</v>
      </c>
      <c r="D194" s="128">
        <v>0</v>
      </c>
      <c r="E194" s="128">
        <v>0</v>
      </c>
      <c r="F194" s="128">
        <v>0</v>
      </c>
      <c r="G194" s="129">
        <f t="shared" si="8"/>
        <v>0</v>
      </c>
      <c r="H194" s="128">
        <f t="shared" si="9"/>
        <v>0</v>
      </c>
      <c r="I194" s="128">
        <v>0</v>
      </c>
      <c r="J194" s="128">
        <v>0</v>
      </c>
      <c r="K194" s="129">
        <f t="shared" si="10"/>
        <v>0</v>
      </c>
      <c r="L194" s="80">
        <f t="shared" si="11"/>
        <v>0</v>
      </c>
      <c r="M194" s="80">
        <v>0</v>
      </c>
    </row>
    <row r="195" spans="1:13" hidden="1">
      <c r="A195" s="126" t="str">
        <f t="shared" si="12"/>
        <v>13243</v>
      </c>
      <c r="B195" s="127" t="str">
        <f t="shared" si="12"/>
        <v>ASSISTÊNCIA À CRIANÇA E AO ADOLESCENTE</v>
      </c>
      <c r="C195" s="128">
        <v>0</v>
      </c>
      <c r="D195" s="128">
        <v>0</v>
      </c>
      <c r="E195" s="128">
        <v>0</v>
      </c>
      <c r="F195" s="128">
        <v>0</v>
      </c>
      <c r="G195" s="129">
        <f t="shared" si="8"/>
        <v>0</v>
      </c>
      <c r="H195" s="128">
        <f t="shared" si="9"/>
        <v>0</v>
      </c>
      <c r="I195" s="128">
        <v>0</v>
      </c>
      <c r="J195" s="128">
        <v>0</v>
      </c>
      <c r="K195" s="129">
        <f t="shared" si="10"/>
        <v>0</v>
      </c>
      <c r="L195" s="80">
        <f t="shared" si="11"/>
        <v>0</v>
      </c>
      <c r="M195" s="80">
        <v>0</v>
      </c>
    </row>
    <row r="196" spans="1:13" hidden="1">
      <c r="A196" s="126" t="str">
        <f t="shared" si="12"/>
        <v>13391</v>
      </c>
      <c r="B196" s="127" t="str">
        <f t="shared" si="12"/>
        <v>PAT. HISTÓRICO, ARTÍSTICO E ARQUEOLÓGICO</v>
      </c>
      <c r="C196" s="128">
        <v>0</v>
      </c>
      <c r="D196" s="128">
        <v>0</v>
      </c>
      <c r="E196" s="128">
        <v>0</v>
      </c>
      <c r="F196" s="128">
        <v>0</v>
      </c>
      <c r="G196" s="129">
        <f t="shared" si="8"/>
        <v>0</v>
      </c>
      <c r="H196" s="128">
        <f t="shared" si="9"/>
        <v>0</v>
      </c>
      <c r="I196" s="128">
        <v>0</v>
      </c>
      <c r="J196" s="128">
        <v>0</v>
      </c>
      <c r="K196" s="129">
        <f t="shared" si="10"/>
        <v>0</v>
      </c>
      <c r="L196" s="80">
        <f t="shared" si="11"/>
        <v>0</v>
      </c>
      <c r="M196" s="80">
        <v>0</v>
      </c>
    </row>
    <row r="197" spans="1:13">
      <c r="A197" s="126" t="str">
        <f t="shared" si="12"/>
        <v>13392</v>
      </c>
      <c r="B197" s="127" t="str">
        <f t="shared" si="12"/>
        <v>DIFUSÃO CULTURAL</v>
      </c>
      <c r="C197" s="128">
        <v>15000</v>
      </c>
      <c r="D197" s="128">
        <v>15000</v>
      </c>
      <c r="E197" s="128">
        <v>0</v>
      </c>
      <c r="F197" s="128">
        <v>0</v>
      </c>
      <c r="G197" s="129">
        <f t="shared" si="8"/>
        <v>0</v>
      </c>
      <c r="H197" s="128">
        <f t="shared" si="9"/>
        <v>15000</v>
      </c>
      <c r="I197" s="128">
        <v>0</v>
      </c>
      <c r="J197" s="128">
        <v>0</v>
      </c>
      <c r="K197" s="129">
        <f t="shared" si="10"/>
        <v>0</v>
      </c>
      <c r="L197" s="80">
        <f t="shared" si="11"/>
        <v>15000</v>
      </c>
      <c r="M197" s="80">
        <v>0</v>
      </c>
    </row>
    <row r="198" spans="1:13" s="29" customFormat="1" hidden="1">
      <c r="A198" s="27">
        <v>14</v>
      </c>
      <c r="B198" s="135" t="s">
        <v>240</v>
      </c>
      <c r="C198" s="118">
        <v>0</v>
      </c>
      <c r="D198" s="118">
        <v>0</v>
      </c>
      <c r="E198" s="118">
        <v>0</v>
      </c>
      <c r="F198" s="118">
        <v>0</v>
      </c>
      <c r="G198" s="123">
        <f t="shared" si="8"/>
        <v>0</v>
      </c>
      <c r="H198" s="118">
        <f t="shared" si="9"/>
        <v>0</v>
      </c>
      <c r="I198" s="118">
        <v>0</v>
      </c>
      <c r="J198" s="118">
        <v>0</v>
      </c>
      <c r="K198" s="123">
        <f t="shared" si="10"/>
        <v>0</v>
      </c>
      <c r="L198" s="77">
        <f t="shared" si="11"/>
        <v>0</v>
      </c>
      <c r="M198" s="77">
        <v>0</v>
      </c>
    </row>
    <row r="199" spans="1:13" hidden="1">
      <c r="A199" s="126" t="s">
        <v>241</v>
      </c>
      <c r="B199" s="136" t="s">
        <v>242</v>
      </c>
      <c r="C199" s="128">
        <v>0</v>
      </c>
      <c r="D199" s="128">
        <v>0</v>
      </c>
      <c r="E199" s="128">
        <v>0</v>
      </c>
      <c r="F199" s="128">
        <v>0</v>
      </c>
      <c r="G199" s="129">
        <f t="shared" si="8"/>
        <v>0</v>
      </c>
      <c r="H199" s="128">
        <f t="shared" si="9"/>
        <v>0</v>
      </c>
      <c r="I199" s="128">
        <v>0</v>
      </c>
      <c r="J199" s="128">
        <v>0</v>
      </c>
      <c r="K199" s="129">
        <f t="shared" si="10"/>
        <v>0</v>
      </c>
      <c r="L199" s="80">
        <f t="shared" si="11"/>
        <v>0</v>
      </c>
      <c r="M199" s="80">
        <v>0</v>
      </c>
    </row>
    <row r="200" spans="1:13" s="29" customFormat="1">
      <c r="A200" s="27">
        <v>15</v>
      </c>
      <c r="B200" s="122" t="s">
        <v>243</v>
      </c>
      <c r="C200" s="118">
        <v>11886000</v>
      </c>
      <c r="D200" s="118">
        <v>11866000</v>
      </c>
      <c r="E200" s="118">
        <v>1746824.54</v>
      </c>
      <c r="F200" s="118">
        <v>5289345.370000001</v>
      </c>
      <c r="G200" s="123">
        <f t="shared" si="8"/>
        <v>1.151767093776411E-2</v>
      </c>
      <c r="H200" s="118">
        <f t="shared" si="9"/>
        <v>6576654.629999999</v>
      </c>
      <c r="I200" s="118">
        <v>1731762.85</v>
      </c>
      <c r="J200" s="118">
        <v>5215449.7100000009</v>
      </c>
      <c r="K200" s="123">
        <f t="shared" si="10"/>
        <v>1.1485471863122855E-2</v>
      </c>
      <c r="L200" s="77">
        <f t="shared" si="11"/>
        <v>6650550.2899999991</v>
      </c>
      <c r="M200" s="77">
        <v>0</v>
      </c>
    </row>
    <row r="201" spans="1:13">
      <c r="A201" s="126" t="s">
        <v>244</v>
      </c>
      <c r="B201" s="127" t="s">
        <v>154</v>
      </c>
      <c r="C201" s="128">
        <v>11886000</v>
      </c>
      <c r="D201" s="128">
        <v>11866000</v>
      </c>
      <c r="E201" s="128">
        <v>1746824.54</v>
      </c>
      <c r="F201" s="128">
        <v>5289345.370000001</v>
      </c>
      <c r="G201" s="129">
        <f t="shared" si="8"/>
        <v>1.151767093776411E-2</v>
      </c>
      <c r="H201" s="128">
        <f t="shared" si="9"/>
        <v>6576654.629999999</v>
      </c>
      <c r="I201" s="128">
        <v>1731762.85</v>
      </c>
      <c r="J201" s="128">
        <v>5215449.7100000009</v>
      </c>
      <c r="K201" s="129">
        <f t="shared" si="10"/>
        <v>1.1485471863122855E-2</v>
      </c>
      <c r="L201" s="80">
        <f t="shared" si="11"/>
        <v>6650550.2899999991</v>
      </c>
      <c r="M201" s="80">
        <v>0</v>
      </c>
    </row>
    <row r="202" spans="1:13" hidden="1">
      <c r="A202" s="126" t="s">
        <v>245</v>
      </c>
      <c r="B202" s="127" t="s">
        <v>165</v>
      </c>
      <c r="C202" s="128">
        <v>0</v>
      </c>
      <c r="D202" s="128">
        <v>0</v>
      </c>
      <c r="E202" s="128">
        <v>0</v>
      </c>
      <c r="F202" s="128">
        <v>0</v>
      </c>
      <c r="G202" s="129">
        <f t="shared" si="8"/>
        <v>0</v>
      </c>
      <c r="H202" s="128">
        <f t="shared" si="9"/>
        <v>0</v>
      </c>
      <c r="I202" s="128">
        <v>0</v>
      </c>
      <c r="J202" s="128">
        <v>0</v>
      </c>
      <c r="K202" s="129">
        <f t="shared" si="10"/>
        <v>0</v>
      </c>
      <c r="L202" s="80">
        <f t="shared" si="11"/>
        <v>0</v>
      </c>
      <c r="M202" s="80">
        <v>0</v>
      </c>
    </row>
    <row r="203" spans="1:13" hidden="1">
      <c r="A203" s="126" t="s">
        <v>246</v>
      </c>
      <c r="B203" s="127" t="str">
        <f>B76</f>
        <v>COMUNICAÇÃO SOCIAL</v>
      </c>
      <c r="C203" s="128">
        <v>0</v>
      </c>
      <c r="D203" s="128">
        <v>0</v>
      </c>
      <c r="E203" s="128">
        <v>0</v>
      </c>
      <c r="F203" s="128">
        <v>0</v>
      </c>
      <c r="G203" s="129">
        <f t="shared" si="8"/>
        <v>0</v>
      </c>
      <c r="H203" s="128">
        <f t="shared" si="9"/>
        <v>0</v>
      </c>
      <c r="I203" s="128">
        <v>0</v>
      </c>
      <c r="J203" s="128">
        <v>0</v>
      </c>
      <c r="K203" s="129">
        <f t="shared" si="10"/>
        <v>0</v>
      </c>
      <c r="L203" s="80">
        <f t="shared" si="11"/>
        <v>0</v>
      </c>
      <c r="M203" s="80">
        <v>0</v>
      </c>
    </row>
    <row r="204" spans="1:13" hidden="1">
      <c r="A204" s="126" t="s">
        <v>247</v>
      </c>
      <c r="B204" s="127" t="s">
        <v>239</v>
      </c>
      <c r="C204" s="128">
        <v>0</v>
      </c>
      <c r="D204" s="128">
        <v>0</v>
      </c>
      <c r="E204" s="128">
        <v>0</v>
      </c>
      <c r="F204" s="128">
        <v>0</v>
      </c>
      <c r="G204" s="129">
        <f t="shared" si="8"/>
        <v>0</v>
      </c>
      <c r="H204" s="128">
        <f t="shared" si="9"/>
        <v>0</v>
      </c>
      <c r="I204" s="128">
        <v>0</v>
      </c>
      <c r="J204" s="128">
        <v>0</v>
      </c>
      <c r="K204" s="129">
        <f t="shared" si="10"/>
        <v>0</v>
      </c>
      <c r="L204" s="80">
        <f t="shared" si="11"/>
        <v>0</v>
      </c>
      <c r="M204" s="80">
        <v>0</v>
      </c>
    </row>
    <row r="205" spans="1:13" hidden="1">
      <c r="A205" s="126" t="s">
        <v>248</v>
      </c>
      <c r="B205" s="127" t="s">
        <v>249</v>
      </c>
      <c r="C205" s="128">
        <v>0</v>
      </c>
      <c r="D205" s="128">
        <v>0</v>
      </c>
      <c r="E205" s="128">
        <v>0</v>
      </c>
      <c r="F205" s="128">
        <v>0</v>
      </c>
      <c r="G205" s="129">
        <f t="shared" ref="G205:G246" si="13">F205/$F$246</f>
        <v>0</v>
      </c>
      <c r="H205" s="128">
        <f t="shared" ref="H205:H239" si="14">D205-F205</f>
        <v>0</v>
      </c>
      <c r="I205" s="128">
        <v>0</v>
      </c>
      <c r="J205" s="128">
        <v>0</v>
      </c>
      <c r="K205" s="129">
        <f t="shared" ref="K205:K246" si="15">J205/$J$246</f>
        <v>0</v>
      </c>
      <c r="L205" s="80">
        <f t="shared" ref="L205:L234" si="16">D205-J205</f>
        <v>0</v>
      </c>
      <c r="M205" s="80">
        <v>0</v>
      </c>
    </row>
    <row r="206" spans="1:13" hidden="1">
      <c r="A206" s="126" t="s">
        <v>250</v>
      </c>
      <c r="B206" s="127" t="s">
        <v>251</v>
      </c>
      <c r="C206" s="128">
        <v>0</v>
      </c>
      <c r="D206" s="128">
        <v>0</v>
      </c>
      <c r="E206" s="128">
        <v>0</v>
      </c>
      <c r="F206" s="128">
        <v>0</v>
      </c>
      <c r="G206" s="129">
        <f t="shared" si="13"/>
        <v>0</v>
      </c>
      <c r="H206" s="128">
        <f t="shared" si="14"/>
        <v>0</v>
      </c>
      <c r="I206" s="128">
        <v>0</v>
      </c>
      <c r="J206" s="128">
        <v>0</v>
      </c>
      <c r="K206" s="129">
        <f t="shared" si="15"/>
        <v>0</v>
      </c>
      <c r="L206" s="80">
        <f t="shared" si="16"/>
        <v>0</v>
      </c>
      <c r="M206" s="80">
        <v>0</v>
      </c>
    </row>
    <row r="207" spans="1:13" hidden="1">
      <c r="A207" s="126" t="s">
        <v>252</v>
      </c>
      <c r="B207" s="127" t="s">
        <v>253</v>
      </c>
      <c r="C207" s="128">
        <v>0</v>
      </c>
      <c r="D207" s="128">
        <v>0</v>
      </c>
      <c r="E207" s="128">
        <v>0</v>
      </c>
      <c r="F207" s="128">
        <v>0</v>
      </c>
      <c r="G207" s="129">
        <f t="shared" si="13"/>
        <v>0</v>
      </c>
      <c r="H207" s="128">
        <f t="shared" si="14"/>
        <v>0</v>
      </c>
      <c r="I207" s="128">
        <v>0</v>
      </c>
      <c r="J207" s="128">
        <v>0</v>
      </c>
      <c r="K207" s="129">
        <f t="shared" si="15"/>
        <v>0</v>
      </c>
      <c r="L207" s="80">
        <f t="shared" si="16"/>
        <v>0</v>
      </c>
      <c r="M207" s="80">
        <v>0</v>
      </c>
    </row>
    <row r="208" spans="1:13" hidden="1">
      <c r="A208" s="126" t="s">
        <v>254</v>
      </c>
      <c r="B208" s="127" t="s">
        <v>255</v>
      </c>
      <c r="C208" s="128">
        <v>0</v>
      </c>
      <c r="D208" s="128">
        <v>0</v>
      </c>
      <c r="E208" s="128">
        <v>0</v>
      </c>
      <c r="F208" s="128">
        <v>0</v>
      </c>
      <c r="G208" s="129">
        <f t="shared" si="13"/>
        <v>0</v>
      </c>
      <c r="H208" s="128">
        <f t="shared" si="14"/>
        <v>0</v>
      </c>
      <c r="I208" s="128">
        <v>0</v>
      </c>
      <c r="J208" s="128">
        <v>0</v>
      </c>
      <c r="K208" s="129">
        <f t="shared" si="15"/>
        <v>0</v>
      </c>
      <c r="L208" s="80">
        <f t="shared" si="16"/>
        <v>0</v>
      </c>
      <c r="M208" s="80">
        <v>0</v>
      </c>
    </row>
    <row r="209" spans="1:13" hidden="1">
      <c r="A209" s="126" t="s">
        <v>256</v>
      </c>
      <c r="B209" s="127" t="s">
        <v>257</v>
      </c>
      <c r="C209" s="128">
        <v>0</v>
      </c>
      <c r="D209" s="128">
        <v>0</v>
      </c>
      <c r="E209" s="128">
        <v>0</v>
      </c>
      <c r="F209" s="128">
        <v>0</v>
      </c>
      <c r="G209" s="129">
        <f t="shared" si="13"/>
        <v>0</v>
      </c>
      <c r="H209" s="128">
        <f t="shared" si="14"/>
        <v>0</v>
      </c>
      <c r="I209" s="128">
        <v>0</v>
      </c>
      <c r="J209" s="128">
        <v>0</v>
      </c>
      <c r="K209" s="129">
        <f t="shared" si="15"/>
        <v>0</v>
      </c>
      <c r="L209" s="80">
        <f t="shared" si="16"/>
        <v>0</v>
      </c>
      <c r="M209" s="80">
        <v>0</v>
      </c>
    </row>
    <row r="210" spans="1:13" s="29" customFormat="1">
      <c r="A210" s="27">
        <v>16</v>
      </c>
      <c r="B210" s="122" t="s">
        <v>258</v>
      </c>
      <c r="C210" s="118">
        <v>5000</v>
      </c>
      <c r="D210" s="118">
        <v>5000</v>
      </c>
      <c r="E210" s="118">
        <v>0</v>
      </c>
      <c r="F210" s="118">
        <v>0</v>
      </c>
      <c r="G210" s="123">
        <f t="shared" si="13"/>
        <v>0</v>
      </c>
      <c r="H210" s="118">
        <f t="shared" si="14"/>
        <v>5000</v>
      </c>
      <c r="I210" s="118">
        <v>0</v>
      </c>
      <c r="J210" s="118">
        <v>0</v>
      </c>
      <c r="K210" s="123">
        <f t="shared" si="15"/>
        <v>0</v>
      </c>
      <c r="L210" s="77">
        <f t="shared" si="16"/>
        <v>5000</v>
      </c>
      <c r="M210" s="77">
        <v>0</v>
      </c>
    </row>
    <row r="211" spans="1:13" hidden="1">
      <c r="A211" s="137">
        <v>16451</v>
      </c>
      <c r="B211" s="127" t="s">
        <v>249</v>
      </c>
      <c r="C211" s="128">
        <v>0</v>
      </c>
      <c r="D211" s="128">
        <v>0</v>
      </c>
      <c r="E211" s="128">
        <v>0</v>
      </c>
      <c r="F211" s="128">
        <v>0</v>
      </c>
      <c r="G211" s="129">
        <f t="shared" si="13"/>
        <v>0</v>
      </c>
      <c r="H211" s="128">
        <f t="shared" si="14"/>
        <v>0</v>
      </c>
      <c r="I211" s="128">
        <v>0</v>
      </c>
      <c r="J211" s="128">
        <v>0</v>
      </c>
      <c r="K211" s="129">
        <f t="shared" si="15"/>
        <v>0</v>
      </c>
      <c r="L211" s="80">
        <f t="shared" si="16"/>
        <v>0</v>
      </c>
      <c r="M211" s="80">
        <v>0</v>
      </c>
    </row>
    <row r="212" spans="1:13">
      <c r="A212" s="126" t="s">
        <v>259</v>
      </c>
      <c r="B212" s="127" t="s">
        <v>260</v>
      </c>
      <c r="C212" s="128">
        <v>5000</v>
      </c>
      <c r="D212" s="128">
        <v>5000</v>
      </c>
      <c r="E212" s="128">
        <v>0</v>
      </c>
      <c r="F212" s="128">
        <v>0</v>
      </c>
      <c r="G212" s="129">
        <f t="shared" si="13"/>
        <v>0</v>
      </c>
      <c r="H212" s="128">
        <f t="shared" si="14"/>
        <v>5000</v>
      </c>
      <c r="I212" s="128">
        <v>0</v>
      </c>
      <c r="J212" s="128">
        <v>0</v>
      </c>
      <c r="K212" s="129">
        <f t="shared" si="15"/>
        <v>0</v>
      </c>
      <c r="L212" s="80">
        <f t="shared" si="16"/>
        <v>5000</v>
      </c>
      <c r="M212" s="80">
        <v>0</v>
      </c>
    </row>
    <row r="213" spans="1:13" hidden="1">
      <c r="A213" s="27">
        <v>17</v>
      </c>
      <c r="B213" s="122" t="s">
        <v>261</v>
      </c>
      <c r="C213" s="118">
        <v>0</v>
      </c>
      <c r="D213" s="118">
        <v>0</v>
      </c>
      <c r="E213" s="118">
        <v>0</v>
      </c>
      <c r="F213" s="118">
        <v>0</v>
      </c>
      <c r="G213" s="123">
        <f t="shared" si="13"/>
        <v>0</v>
      </c>
      <c r="H213" s="118">
        <f t="shared" si="14"/>
        <v>0</v>
      </c>
      <c r="I213" s="118">
        <v>0</v>
      </c>
      <c r="J213" s="118">
        <v>0</v>
      </c>
      <c r="K213" s="123">
        <f t="shared" si="15"/>
        <v>0</v>
      </c>
      <c r="L213" s="77">
        <f t="shared" si="16"/>
        <v>0</v>
      </c>
      <c r="M213" s="80">
        <v>0</v>
      </c>
    </row>
    <row r="214" spans="1:13" hidden="1">
      <c r="A214" s="137">
        <v>17131</v>
      </c>
      <c r="B214" s="127" t="s">
        <v>173</v>
      </c>
      <c r="C214" s="128">
        <v>0</v>
      </c>
      <c r="D214" s="128">
        <v>0</v>
      </c>
      <c r="E214" s="128">
        <v>0</v>
      </c>
      <c r="F214" s="128">
        <v>0</v>
      </c>
      <c r="G214" s="129">
        <f t="shared" si="13"/>
        <v>0</v>
      </c>
      <c r="H214" s="128">
        <f t="shared" si="14"/>
        <v>0</v>
      </c>
      <c r="I214" s="128">
        <v>0</v>
      </c>
      <c r="J214" s="128">
        <v>0</v>
      </c>
      <c r="K214" s="129">
        <f t="shared" si="15"/>
        <v>0</v>
      </c>
      <c r="L214" s="80">
        <f t="shared" si="16"/>
        <v>0</v>
      </c>
      <c r="M214" s="80">
        <v>0</v>
      </c>
    </row>
    <row r="215" spans="1:13" hidden="1">
      <c r="A215" s="137">
        <v>17512</v>
      </c>
      <c r="B215" s="127" t="s">
        <v>262</v>
      </c>
      <c r="C215" s="128">
        <v>0</v>
      </c>
      <c r="D215" s="128">
        <v>0</v>
      </c>
      <c r="E215" s="128">
        <v>0</v>
      </c>
      <c r="F215" s="128">
        <v>0</v>
      </c>
      <c r="G215" s="129">
        <f t="shared" si="13"/>
        <v>0</v>
      </c>
      <c r="H215" s="128">
        <f t="shared" si="14"/>
        <v>0</v>
      </c>
      <c r="I215" s="128">
        <v>0</v>
      </c>
      <c r="J215" s="128">
        <v>0</v>
      </c>
      <c r="K215" s="129">
        <f t="shared" si="15"/>
        <v>0</v>
      </c>
      <c r="L215" s="80">
        <f t="shared" si="16"/>
        <v>0</v>
      </c>
      <c r="M215" s="80">
        <v>0</v>
      </c>
    </row>
    <row r="216" spans="1:13" hidden="1">
      <c r="A216" s="137">
        <v>17542</v>
      </c>
      <c r="B216" s="127" t="s">
        <v>255</v>
      </c>
      <c r="C216" s="128">
        <v>0</v>
      </c>
      <c r="D216" s="128">
        <v>0</v>
      </c>
      <c r="E216" s="128">
        <v>0</v>
      </c>
      <c r="F216" s="128">
        <v>0</v>
      </c>
      <c r="G216" s="129">
        <f t="shared" si="13"/>
        <v>0</v>
      </c>
      <c r="H216" s="128">
        <f t="shared" si="14"/>
        <v>0</v>
      </c>
      <c r="I216" s="128">
        <v>0</v>
      </c>
      <c r="J216" s="128">
        <v>0</v>
      </c>
      <c r="K216" s="129">
        <f t="shared" si="15"/>
        <v>0</v>
      </c>
      <c r="L216" s="80">
        <f t="shared" si="16"/>
        <v>0</v>
      </c>
      <c r="M216" s="80">
        <v>0</v>
      </c>
    </row>
    <row r="217" spans="1:13" s="29" customFormat="1">
      <c r="A217" s="27">
        <v>18</v>
      </c>
      <c r="B217" s="122" t="s">
        <v>263</v>
      </c>
      <c r="C217" s="118">
        <v>10126000</v>
      </c>
      <c r="D217" s="118">
        <v>10126000</v>
      </c>
      <c r="E217" s="118">
        <v>1545206.44</v>
      </c>
      <c r="F217" s="118">
        <v>4656770.75</v>
      </c>
      <c r="G217" s="123">
        <f t="shared" si="13"/>
        <v>1.0140225184634704E-2</v>
      </c>
      <c r="H217" s="118">
        <f t="shared" si="14"/>
        <v>5469229.25</v>
      </c>
      <c r="I217" s="118">
        <v>1528149.46</v>
      </c>
      <c r="J217" s="118">
        <v>4625364.3500000006</v>
      </c>
      <c r="K217" s="123">
        <f t="shared" si="15"/>
        <v>1.0185984920294924E-2</v>
      </c>
      <c r="L217" s="77">
        <f t="shared" si="16"/>
        <v>5500635.6499999994</v>
      </c>
      <c r="M217" s="77">
        <v>0</v>
      </c>
    </row>
    <row r="218" spans="1:13" hidden="1">
      <c r="A218" s="126" t="s">
        <v>265</v>
      </c>
      <c r="B218" s="127" t="s">
        <v>173</v>
      </c>
      <c r="C218" s="128">
        <v>0</v>
      </c>
      <c r="D218" s="128">
        <v>0</v>
      </c>
      <c r="E218" s="128">
        <v>0</v>
      </c>
      <c r="F218" s="128">
        <v>0</v>
      </c>
      <c r="G218" s="129">
        <f t="shared" si="13"/>
        <v>0</v>
      </c>
      <c r="H218" s="128">
        <f t="shared" si="14"/>
        <v>0</v>
      </c>
      <c r="I218" s="128">
        <v>0</v>
      </c>
      <c r="J218" s="128">
        <v>0</v>
      </c>
      <c r="K218" s="129">
        <f t="shared" si="15"/>
        <v>0</v>
      </c>
      <c r="L218" s="80">
        <f t="shared" si="16"/>
        <v>0</v>
      </c>
      <c r="M218" s="80">
        <v>0</v>
      </c>
    </row>
    <row r="219" spans="1:13" ht="12.75" customHeight="1">
      <c r="A219" s="126" t="s">
        <v>264</v>
      </c>
      <c r="B219" s="127" t="s">
        <v>154</v>
      </c>
      <c r="C219" s="128">
        <v>10126000</v>
      </c>
      <c r="D219" s="128">
        <v>10126000</v>
      </c>
      <c r="E219" s="128">
        <v>1545206.44</v>
      </c>
      <c r="F219" s="128">
        <v>4656770.75</v>
      </c>
      <c r="G219" s="129">
        <f t="shared" si="13"/>
        <v>1.0140225184634704E-2</v>
      </c>
      <c r="H219" s="128">
        <f t="shared" si="14"/>
        <v>5469229.25</v>
      </c>
      <c r="I219" s="128">
        <v>1528149.46</v>
      </c>
      <c r="J219" s="128">
        <v>4625364.3500000006</v>
      </c>
      <c r="K219" s="129">
        <f t="shared" si="15"/>
        <v>1.0185984920294924E-2</v>
      </c>
      <c r="L219" s="80">
        <f t="shared" si="16"/>
        <v>5500635.6499999994</v>
      </c>
      <c r="M219" s="80">
        <v>0</v>
      </c>
    </row>
    <row r="220" spans="1:13" hidden="1">
      <c r="A220" s="126" t="s">
        <v>267</v>
      </c>
      <c r="B220" s="127" t="s">
        <v>249</v>
      </c>
      <c r="C220" s="128">
        <v>0</v>
      </c>
      <c r="D220" s="128">
        <v>0</v>
      </c>
      <c r="E220" s="128">
        <v>0</v>
      </c>
      <c r="F220" s="128">
        <v>0</v>
      </c>
      <c r="G220" s="129">
        <f t="shared" si="13"/>
        <v>0</v>
      </c>
      <c r="H220" s="128">
        <f t="shared" si="14"/>
        <v>0</v>
      </c>
      <c r="I220" s="128">
        <v>0</v>
      </c>
      <c r="J220" s="128">
        <v>0</v>
      </c>
      <c r="K220" s="129">
        <f t="shared" si="15"/>
        <v>0</v>
      </c>
      <c r="L220" s="80">
        <f t="shared" si="16"/>
        <v>0</v>
      </c>
      <c r="M220" s="80">
        <v>0</v>
      </c>
    </row>
    <row r="221" spans="1:13" hidden="1">
      <c r="A221" s="126" t="s">
        <v>268</v>
      </c>
      <c r="B221" s="127" t="s">
        <v>269</v>
      </c>
      <c r="C221" s="128">
        <v>0</v>
      </c>
      <c r="D221" s="128">
        <v>0</v>
      </c>
      <c r="E221" s="128">
        <v>0</v>
      </c>
      <c r="F221" s="128">
        <v>0</v>
      </c>
      <c r="G221" s="129">
        <f t="shared" si="13"/>
        <v>0</v>
      </c>
      <c r="H221" s="128">
        <f t="shared" si="14"/>
        <v>0</v>
      </c>
      <c r="I221" s="128">
        <v>0</v>
      </c>
      <c r="J221" s="128">
        <v>0</v>
      </c>
      <c r="K221" s="129">
        <f t="shared" si="15"/>
        <v>0</v>
      </c>
      <c r="L221" s="80">
        <f t="shared" si="16"/>
        <v>0</v>
      </c>
      <c r="M221" s="80">
        <v>0</v>
      </c>
    </row>
    <row r="222" spans="1:13" hidden="1">
      <c r="A222" s="126" t="s">
        <v>270</v>
      </c>
      <c r="B222" s="127" t="s">
        <v>255</v>
      </c>
      <c r="C222" s="128">
        <v>0</v>
      </c>
      <c r="D222" s="128">
        <v>0</v>
      </c>
      <c r="E222" s="128">
        <v>0</v>
      </c>
      <c r="F222" s="128">
        <v>0</v>
      </c>
      <c r="G222" s="129">
        <f t="shared" si="13"/>
        <v>0</v>
      </c>
      <c r="H222" s="128">
        <f t="shared" si="14"/>
        <v>0</v>
      </c>
      <c r="I222" s="128">
        <v>0</v>
      </c>
      <c r="J222" s="128">
        <v>0</v>
      </c>
      <c r="K222" s="129">
        <f t="shared" si="15"/>
        <v>0</v>
      </c>
      <c r="L222" s="80">
        <f t="shared" si="16"/>
        <v>0</v>
      </c>
      <c r="M222" s="80">
        <v>0</v>
      </c>
    </row>
    <row r="223" spans="1:13" hidden="1">
      <c r="A223" s="126" t="s">
        <v>271</v>
      </c>
      <c r="B223" s="127" t="s">
        <v>257</v>
      </c>
      <c r="C223" s="128">
        <v>0</v>
      </c>
      <c r="D223" s="128">
        <v>0</v>
      </c>
      <c r="E223" s="128">
        <v>0</v>
      </c>
      <c r="F223" s="128">
        <v>0</v>
      </c>
      <c r="G223" s="129">
        <f t="shared" si="13"/>
        <v>0</v>
      </c>
      <c r="H223" s="128">
        <f t="shared" si="14"/>
        <v>0</v>
      </c>
      <c r="I223" s="128">
        <v>0</v>
      </c>
      <c r="J223" s="128">
        <v>0</v>
      </c>
      <c r="K223" s="129">
        <f t="shared" si="15"/>
        <v>0</v>
      </c>
      <c r="L223" s="80">
        <f t="shared" si="16"/>
        <v>0</v>
      </c>
      <c r="M223" s="80">
        <v>0</v>
      </c>
    </row>
    <row r="224" spans="1:13" hidden="1">
      <c r="A224" s="126" t="s">
        <v>272</v>
      </c>
      <c r="B224" s="127" t="s">
        <v>273</v>
      </c>
      <c r="C224" s="128">
        <v>0</v>
      </c>
      <c r="D224" s="128">
        <v>0</v>
      </c>
      <c r="E224" s="128">
        <v>0</v>
      </c>
      <c r="F224" s="128">
        <v>0</v>
      </c>
      <c r="G224" s="129">
        <f t="shared" si="13"/>
        <v>0</v>
      </c>
      <c r="H224" s="128">
        <f t="shared" si="14"/>
        <v>0</v>
      </c>
      <c r="I224" s="128">
        <v>0</v>
      </c>
      <c r="J224" s="128">
        <v>0</v>
      </c>
      <c r="K224" s="129">
        <f t="shared" si="15"/>
        <v>0</v>
      </c>
      <c r="L224" s="80">
        <f t="shared" si="16"/>
        <v>0</v>
      </c>
      <c r="M224" s="80">
        <v>0</v>
      </c>
    </row>
    <row r="225" spans="1:13" hidden="1">
      <c r="A225" s="126" t="s">
        <v>274</v>
      </c>
      <c r="B225" s="127" t="s">
        <v>275</v>
      </c>
      <c r="C225" s="128">
        <v>0</v>
      </c>
      <c r="D225" s="128">
        <v>0</v>
      </c>
      <c r="E225" s="128">
        <v>0</v>
      </c>
      <c r="F225" s="128">
        <v>0</v>
      </c>
      <c r="G225" s="129">
        <f t="shared" si="13"/>
        <v>0</v>
      </c>
      <c r="H225" s="128">
        <f t="shared" si="14"/>
        <v>0</v>
      </c>
      <c r="I225" s="128">
        <v>0</v>
      </c>
      <c r="J225" s="128">
        <v>0</v>
      </c>
      <c r="K225" s="129">
        <f t="shared" si="15"/>
        <v>0</v>
      </c>
      <c r="L225" s="80">
        <f t="shared" si="16"/>
        <v>0</v>
      </c>
      <c r="M225" s="80">
        <v>0</v>
      </c>
    </row>
    <row r="226" spans="1:13" s="29" customFormat="1" hidden="1">
      <c r="A226" s="27">
        <v>22</v>
      </c>
      <c r="B226" s="122" t="s">
        <v>279</v>
      </c>
      <c r="C226" s="118">
        <v>0</v>
      </c>
      <c r="D226" s="118">
        <v>0</v>
      </c>
      <c r="E226" s="118">
        <v>0</v>
      </c>
      <c r="F226" s="118">
        <v>0</v>
      </c>
      <c r="G226" s="123">
        <f t="shared" si="13"/>
        <v>0</v>
      </c>
      <c r="H226" s="118">
        <f t="shared" si="14"/>
        <v>0</v>
      </c>
      <c r="I226" s="118">
        <v>0</v>
      </c>
      <c r="J226" s="118">
        <v>0</v>
      </c>
      <c r="K226" s="123">
        <f t="shared" si="15"/>
        <v>0</v>
      </c>
      <c r="L226" s="77">
        <f t="shared" si="16"/>
        <v>0</v>
      </c>
      <c r="M226" s="77">
        <v>0</v>
      </c>
    </row>
    <row r="227" spans="1:13" hidden="1">
      <c r="A227" s="126" t="s">
        <v>280</v>
      </c>
      <c r="B227" s="127" t="s">
        <v>281</v>
      </c>
      <c r="C227" s="128">
        <v>0</v>
      </c>
      <c r="D227" s="128">
        <v>0</v>
      </c>
      <c r="E227" s="128">
        <v>0</v>
      </c>
      <c r="F227" s="128">
        <v>0</v>
      </c>
      <c r="G227" s="129">
        <f t="shared" si="13"/>
        <v>0</v>
      </c>
      <c r="H227" s="128">
        <f t="shared" si="14"/>
        <v>0</v>
      </c>
      <c r="I227" s="128">
        <v>0</v>
      </c>
      <c r="J227" s="128">
        <v>0</v>
      </c>
      <c r="K227" s="129">
        <f t="shared" si="15"/>
        <v>0</v>
      </c>
      <c r="L227" s="80">
        <f t="shared" si="16"/>
        <v>0</v>
      </c>
      <c r="M227" s="80">
        <v>0</v>
      </c>
    </row>
    <row r="228" spans="1:13" s="29" customFormat="1">
      <c r="A228" s="27">
        <v>23</v>
      </c>
      <c r="B228" s="122" t="s">
        <v>282</v>
      </c>
      <c r="C228" s="118">
        <v>6684000</v>
      </c>
      <c r="D228" s="118">
        <v>6684000</v>
      </c>
      <c r="E228" s="118">
        <v>981239.3600000001</v>
      </c>
      <c r="F228" s="118">
        <v>3007632.49</v>
      </c>
      <c r="G228" s="123">
        <f t="shared" si="13"/>
        <v>6.549188774479308E-3</v>
      </c>
      <c r="H228" s="118">
        <f t="shared" si="14"/>
        <v>3676367.51</v>
      </c>
      <c r="I228" s="118">
        <v>971562.29</v>
      </c>
      <c r="J228" s="118">
        <v>2810023.99</v>
      </c>
      <c r="K228" s="123">
        <f t="shared" si="15"/>
        <v>6.1882394168163149E-3</v>
      </c>
      <c r="L228" s="77">
        <f t="shared" si="16"/>
        <v>3873976.01</v>
      </c>
      <c r="M228" s="77">
        <v>0</v>
      </c>
    </row>
    <row r="229" spans="1:13">
      <c r="A229" s="126" t="s">
        <v>283</v>
      </c>
      <c r="B229" s="127" t="s">
        <v>154</v>
      </c>
      <c r="C229" s="128">
        <v>4601000</v>
      </c>
      <c r="D229" s="128">
        <v>4601000</v>
      </c>
      <c r="E229" s="128">
        <v>690308.54</v>
      </c>
      <c r="F229" s="128">
        <v>2063711.1600000001</v>
      </c>
      <c r="G229" s="129">
        <f t="shared" si="13"/>
        <v>4.493778414675814E-3</v>
      </c>
      <c r="H229" s="128">
        <f t="shared" si="14"/>
        <v>2537288.84</v>
      </c>
      <c r="I229" s="128">
        <v>682308.54</v>
      </c>
      <c r="J229" s="128">
        <v>2055711.1600000001</v>
      </c>
      <c r="K229" s="129">
        <f t="shared" si="15"/>
        <v>4.5270904715305257E-3</v>
      </c>
      <c r="L229" s="80">
        <f t="shared" si="16"/>
        <v>2545288.84</v>
      </c>
      <c r="M229" s="80">
        <v>0</v>
      </c>
    </row>
    <row r="230" spans="1:13" hidden="1">
      <c r="A230" s="126" t="s">
        <v>285</v>
      </c>
      <c r="B230" s="127" t="s">
        <v>286</v>
      </c>
      <c r="C230" s="128">
        <v>0</v>
      </c>
      <c r="D230" s="128">
        <v>0</v>
      </c>
      <c r="E230" s="128">
        <v>0</v>
      </c>
      <c r="F230" s="128">
        <v>0</v>
      </c>
      <c r="G230" s="129">
        <f t="shared" si="13"/>
        <v>0</v>
      </c>
      <c r="H230" s="128">
        <f t="shared" si="14"/>
        <v>0</v>
      </c>
      <c r="I230" s="128">
        <v>0</v>
      </c>
      <c r="J230" s="128">
        <v>0</v>
      </c>
      <c r="K230" s="129">
        <f t="shared" si="15"/>
        <v>0</v>
      </c>
      <c r="L230" s="80">
        <f t="shared" si="16"/>
        <v>0</v>
      </c>
      <c r="M230" s="80">
        <v>0</v>
      </c>
    </row>
    <row r="231" spans="1:13">
      <c r="A231" s="126" t="s">
        <v>287</v>
      </c>
      <c r="B231" s="127" t="s">
        <v>288</v>
      </c>
      <c r="C231" s="128">
        <v>2051000</v>
      </c>
      <c r="D231" s="128">
        <v>2051000</v>
      </c>
      <c r="E231" s="128">
        <v>290930.82</v>
      </c>
      <c r="F231" s="128">
        <v>943921.33000000007</v>
      </c>
      <c r="G231" s="129">
        <f t="shared" si="13"/>
        <v>2.055410359803494E-3</v>
      </c>
      <c r="H231" s="128">
        <f t="shared" si="14"/>
        <v>1107078.67</v>
      </c>
      <c r="I231" s="128">
        <v>289253.75</v>
      </c>
      <c r="J231" s="128">
        <v>754312.83000000007</v>
      </c>
      <c r="K231" s="129">
        <f t="shared" si="15"/>
        <v>1.6611489452857888E-3</v>
      </c>
      <c r="L231" s="80">
        <f t="shared" si="16"/>
        <v>1296687.17</v>
      </c>
      <c r="M231" s="80">
        <v>0</v>
      </c>
    </row>
    <row r="232" spans="1:13">
      <c r="A232" s="126" t="s">
        <v>289</v>
      </c>
      <c r="B232" s="127" t="s">
        <v>290</v>
      </c>
      <c r="C232" s="128">
        <v>32000</v>
      </c>
      <c r="D232" s="128">
        <v>32000</v>
      </c>
      <c r="E232" s="128">
        <v>0</v>
      </c>
      <c r="F232" s="128">
        <v>0</v>
      </c>
      <c r="G232" s="129">
        <f t="shared" si="13"/>
        <v>0</v>
      </c>
      <c r="H232" s="128">
        <f t="shared" si="14"/>
        <v>32000</v>
      </c>
      <c r="I232" s="128">
        <v>0</v>
      </c>
      <c r="J232" s="128">
        <v>0</v>
      </c>
      <c r="K232" s="129">
        <f t="shared" si="15"/>
        <v>0</v>
      </c>
      <c r="L232" s="80">
        <f t="shared" si="16"/>
        <v>32000</v>
      </c>
      <c r="M232" s="80">
        <v>0</v>
      </c>
    </row>
    <row r="233" spans="1:13" s="29" customFormat="1">
      <c r="A233" s="27">
        <v>27</v>
      </c>
      <c r="B233" s="122" t="s">
        <v>291</v>
      </c>
      <c r="C233" s="118">
        <v>5430000</v>
      </c>
      <c r="D233" s="118">
        <v>5430000</v>
      </c>
      <c r="E233" s="118">
        <v>838741.88</v>
      </c>
      <c r="F233" s="118">
        <v>2546132.09</v>
      </c>
      <c r="G233" s="123">
        <f t="shared" si="13"/>
        <v>5.5442610616862759E-3</v>
      </c>
      <c r="H233" s="118">
        <f t="shared" si="14"/>
        <v>2883867.91</v>
      </c>
      <c r="I233" s="118">
        <v>840096.51</v>
      </c>
      <c r="J233" s="118">
        <v>2529795.9000000004</v>
      </c>
      <c r="K233" s="123">
        <f t="shared" si="15"/>
        <v>5.5711206596781781E-3</v>
      </c>
      <c r="L233" s="77">
        <f t="shared" si="16"/>
        <v>2900204.0999999996</v>
      </c>
      <c r="M233" s="77">
        <v>0</v>
      </c>
    </row>
    <row r="234" spans="1:13">
      <c r="A234" s="126" t="s">
        <v>292</v>
      </c>
      <c r="B234" s="127" t="s">
        <v>154</v>
      </c>
      <c r="C234" s="128">
        <v>5380000</v>
      </c>
      <c r="D234" s="128">
        <v>5380000</v>
      </c>
      <c r="E234" s="128">
        <v>838741.88</v>
      </c>
      <c r="F234" s="128">
        <v>2546132.09</v>
      </c>
      <c r="G234" s="129">
        <f t="shared" si="13"/>
        <v>5.5442610616862759E-3</v>
      </c>
      <c r="H234" s="128">
        <f t="shared" si="14"/>
        <v>2833867.91</v>
      </c>
      <c r="I234" s="128">
        <v>840096.51</v>
      </c>
      <c r="J234" s="128">
        <v>2529795.9000000004</v>
      </c>
      <c r="K234" s="129">
        <f t="shared" si="15"/>
        <v>5.5711206596781781E-3</v>
      </c>
      <c r="L234" s="80">
        <f t="shared" si="16"/>
        <v>2850204.0999999996</v>
      </c>
      <c r="M234" s="80">
        <v>0</v>
      </c>
    </row>
    <row r="235" spans="1:13">
      <c r="A235" s="126" t="s">
        <v>294</v>
      </c>
      <c r="B235" s="127" t="s">
        <v>295</v>
      </c>
      <c r="C235" s="128">
        <v>50000</v>
      </c>
      <c r="D235" s="128">
        <v>50000</v>
      </c>
      <c r="E235" s="128">
        <v>0</v>
      </c>
      <c r="F235" s="128">
        <v>0</v>
      </c>
      <c r="G235" s="129">
        <f t="shared" si="13"/>
        <v>0</v>
      </c>
      <c r="H235" s="128">
        <f t="shared" si="14"/>
        <v>50000</v>
      </c>
      <c r="I235" s="128">
        <v>0</v>
      </c>
      <c r="J235" s="128">
        <v>0</v>
      </c>
      <c r="K235" s="129">
        <f t="shared" si="15"/>
        <v>0</v>
      </c>
      <c r="L235" s="170">
        <f t="shared" ref="L235:L239" si="17">IF(J235=0,0,J235/D235*100)</f>
        <v>0</v>
      </c>
      <c r="M235" s="131">
        <v>0</v>
      </c>
    </row>
    <row r="236" spans="1:13" hidden="1">
      <c r="A236" s="126" t="s">
        <v>298</v>
      </c>
      <c r="B236" s="127" t="s">
        <v>299</v>
      </c>
      <c r="C236" s="128">
        <v>0</v>
      </c>
      <c r="D236" s="128">
        <v>0</v>
      </c>
      <c r="E236" s="128">
        <v>0</v>
      </c>
      <c r="F236" s="128">
        <v>0</v>
      </c>
      <c r="G236" s="129">
        <f t="shared" si="13"/>
        <v>0</v>
      </c>
      <c r="H236" s="128">
        <f t="shared" si="14"/>
        <v>0</v>
      </c>
      <c r="I236" s="128">
        <v>0</v>
      </c>
      <c r="J236" s="128">
        <v>0</v>
      </c>
      <c r="K236" s="129">
        <f t="shared" si="15"/>
        <v>0</v>
      </c>
      <c r="L236" s="170">
        <f t="shared" si="17"/>
        <v>0</v>
      </c>
      <c r="M236" s="131">
        <v>0</v>
      </c>
    </row>
    <row r="237" spans="1:13" s="29" customFormat="1">
      <c r="A237" s="27">
        <v>28</v>
      </c>
      <c r="B237" s="122" t="s">
        <v>300</v>
      </c>
      <c r="C237" s="118">
        <v>36750000</v>
      </c>
      <c r="D237" s="118">
        <v>43886787</v>
      </c>
      <c r="E237" s="118">
        <v>6273454.5899999999</v>
      </c>
      <c r="F237" s="118">
        <v>25560104.529999997</v>
      </c>
      <c r="G237" s="123">
        <f t="shared" si="13"/>
        <v>5.5657714238348879E-2</v>
      </c>
      <c r="H237" s="118">
        <f t="shared" si="14"/>
        <v>18326682.470000003</v>
      </c>
      <c r="I237" s="118">
        <v>6273454.5899999999</v>
      </c>
      <c r="J237" s="118">
        <v>25560104.529999997</v>
      </c>
      <c r="K237" s="123">
        <f t="shared" si="15"/>
        <v>5.6288503910776652E-2</v>
      </c>
      <c r="L237" s="171">
        <f t="shared" si="17"/>
        <v>58.241002081104718</v>
      </c>
      <c r="M237" s="125">
        <v>0</v>
      </c>
    </row>
    <row r="238" spans="1:13" hidden="1">
      <c r="A238" s="126" t="s">
        <v>301</v>
      </c>
      <c r="B238" s="127" t="s">
        <v>302</v>
      </c>
      <c r="C238" s="128">
        <v>0</v>
      </c>
      <c r="D238" s="128">
        <v>0</v>
      </c>
      <c r="E238" s="128">
        <v>0</v>
      </c>
      <c r="F238" s="128">
        <v>0</v>
      </c>
      <c r="G238" s="129">
        <f t="shared" si="13"/>
        <v>0</v>
      </c>
      <c r="H238" s="128">
        <f t="shared" si="14"/>
        <v>0</v>
      </c>
      <c r="I238" s="128">
        <v>0</v>
      </c>
      <c r="J238" s="128">
        <v>0</v>
      </c>
      <c r="K238" s="129">
        <f t="shared" si="15"/>
        <v>0</v>
      </c>
      <c r="L238" s="170">
        <f t="shared" si="17"/>
        <v>0</v>
      </c>
      <c r="M238" s="125">
        <v>0</v>
      </c>
    </row>
    <row r="239" spans="1:13">
      <c r="A239" s="126" t="s">
        <v>303</v>
      </c>
      <c r="B239" s="127" t="s">
        <v>304</v>
      </c>
      <c r="C239" s="128">
        <v>36750000</v>
      </c>
      <c r="D239" s="128">
        <v>36750000</v>
      </c>
      <c r="E239" s="128">
        <v>6273454.5899999999</v>
      </c>
      <c r="F239" s="128">
        <v>18423317.969999999</v>
      </c>
      <c r="G239" s="129">
        <f t="shared" si="13"/>
        <v>4.0117197709147935E-2</v>
      </c>
      <c r="H239" s="128">
        <f t="shared" si="14"/>
        <v>18326682.030000001</v>
      </c>
      <c r="I239" s="128">
        <v>6273454.5899999999</v>
      </c>
      <c r="J239" s="128">
        <v>18423317.969999999</v>
      </c>
      <c r="K239" s="129">
        <f t="shared" si="15"/>
        <v>4.057186090090794E-2</v>
      </c>
      <c r="L239" s="170">
        <f t="shared" si="17"/>
        <v>50.131477469387754</v>
      </c>
      <c r="M239" s="125">
        <v>0</v>
      </c>
    </row>
    <row r="240" spans="1:13" hidden="1">
      <c r="A240" s="126" t="s">
        <v>305</v>
      </c>
      <c r="B240" s="127" t="s">
        <v>306</v>
      </c>
      <c r="C240" s="128">
        <v>0</v>
      </c>
      <c r="D240" s="128">
        <v>0</v>
      </c>
      <c r="E240" s="128">
        <v>0</v>
      </c>
      <c r="F240" s="128">
        <v>0</v>
      </c>
      <c r="G240" s="129">
        <f t="shared" ref="G240:G245" si="18">F240/$F$246</f>
        <v>0</v>
      </c>
      <c r="H240" s="128">
        <f t="shared" ref="H240:H245" si="19">D240-F240</f>
        <v>0</v>
      </c>
      <c r="I240" s="128">
        <v>0</v>
      </c>
      <c r="J240" s="128">
        <v>0</v>
      </c>
      <c r="K240" s="129">
        <f t="shared" ref="K240:K245" si="20">J240/$J$246</f>
        <v>0</v>
      </c>
      <c r="L240" s="170">
        <f t="shared" ref="L240:L245" si="21">IF(J240=0,0,J240/D240*100)</f>
        <v>0</v>
      </c>
      <c r="M240" s="125">
        <v>0</v>
      </c>
    </row>
    <row r="241" spans="1:13" hidden="1">
      <c r="A241" s="126" t="s">
        <v>307</v>
      </c>
      <c r="B241" s="127" t="s">
        <v>275</v>
      </c>
      <c r="C241" s="128">
        <v>0</v>
      </c>
      <c r="D241" s="128">
        <v>7136787</v>
      </c>
      <c r="E241" s="128">
        <v>0</v>
      </c>
      <c r="F241" s="128">
        <v>7136786.5599999996</v>
      </c>
      <c r="G241" s="129">
        <f t="shared" si="18"/>
        <v>1.5540516529200944E-2</v>
      </c>
      <c r="H241" s="128">
        <f t="shared" si="19"/>
        <v>0.44000000040978193</v>
      </c>
      <c r="I241" s="128">
        <v>0</v>
      </c>
      <c r="J241" s="128">
        <v>7136786.5599999996</v>
      </c>
      <c r="K241" s="129">
        <f t="shared" si="20"/>
        <v>1.5716643009868719E-2</v>
      </c>
      <c r="L241" s="170">
        <f t="shared" si="21"/>
        <v>99.999993834760645</v>
      </c>
      <c r="M241" s="125">
        <v>0</v>
      </c>
    </row>
    <row r="242" spans="1:13" s="29" customFormat="1" hidden="1">
      <c r="A242" s="27">
        <v>99</v>
      </c>
      <c r="B242" s="122" t="s">
        <v>107</v>
      </c>
      <c r="C242" s="118">
        <v>0</v>
      </c>
      <c r="D242" s="118">
        <v>0</v>
      </c>
      <c r="E242" s="118">
        <v>0</v>
      </c>
      <c r="F242" s="118">
        <v>0</v>
      </c>
      <c r="G242" s="123">
        <f t="shared" si="18"/>
        <v>0</v>
      </c>
      <c r="H242" s="118">
        <f t="shared" si="19"/>
        <v>0</v>
      </c>
      <c r="I242" s="118">
        <v>0</v>
      </c>
      <c r="J242" s="118">
        <v>0</v>
      </c>
      <c r="K242" s="123">
        <f t="shared" si="20"/>
        <v>0</v>
      </c>
      <c r="L242" s="171">
        <f t="shared" si="21"/>
        <v>0</v>
      </c>
      <c r="M242" s="125">
        <v>0</v>
      </c>
    </row>
    <row r="243" spans="1:13" hidden="1">
      <c r="A243" s="126" t="s">
        <v>311</v>
      </c>
      <c r="B243" s="127" t="s">
        <v>107</v>
      </c>
      <c r="C243" s="128">
        <v>0</v>
      </c>
      <c r="D243" s="128">
        <v>0</v>
      </c>
      <c r="E243" s="128">
        <v>0</v>
      </c>
      <c r="F243" s="128">
        <v>0</v>
      </c>
      <c r="G243" s="129">
        <f t="shared" si="18"/>
        <v>0</v>
      </c>
      <c r="H243" s="128">
        <f t="shared" si="19"/>
        <v>0</v>
      </c>
      <c r="I243" s="128">
        <v>0</v>
      </c>
      <c r="J243" s="128">
        <v>0</v>
      </c>
      <c r="K243" s="129">
        <f t="shared" si="20"/>
        <v>0</v>
      </c>
      <c r="L243" s="170">
        <f t="shared" si="21"/>
        <v>0</v>
      </c>
      <c r="M243" s="125">
        <v>0</v>
      </c>
    </row>
    <row r="244" spans="1:13" s="29" customFormat="1" hidden="1">
      <c r="A244" s="27">
        <v>77</v>
      </c>
      <c r="B244" s="122" t="s">
        <v>310</v>
      </c>
      <c r="C244" s="118">
        <v>0</v>
      </c>
      <c r="D244" s="118">
        <v>0</v>
      </c>
      <c r="E244" s="118">
        <v>0</v>
      </c>
      <c r="F244" s="118">
        <v>0</v>
      </c>
      <c r="G244" s="123">
        <f t="shared" si="18"/>
        <v>0</v>
      </c>
      <c r="H244" s="118">
        <f t="shared" si="19"/>
        <v>0</v>
      </c>
      <c r="I244" s="118">
        <v>0</v>
      </c>
      <c r="J244" s="118">
        <v>0</v>
      </c>
      <c r="K244" s="123">
        <f t="shared" si="20"/>
        <v>0</v>
      </c>
      <c r="L244" s="171">
        <f t="shared" si="21"/>
        <v>0</v>
      </c>
      <c r="M244" s="125">
        <v>0</v>
      </c>
    </row>
    <row r="245" spans="1:13" hidden="1">
      <c r="A245" s="139">
        <v>77777</v>
      </c>
      <c r="B245" s="172" t="s">
        <v>310</v>
      </c>
      <c r="C245" s="128">
        <v>0</v>
      </c>
      <c r="D245" s="128">
        <v>0</v>
      </c>
      <c r="E245" s="128">
        <v>0</v>
      </c>
      <c r="F245" s="128">
        <v>0</v>
      </c>
      <c r="G245" s="129">
        <f t="shared" si="18"/>
        <v>0</v>
      </c>
      <c r="H245" s="128">
        <f t="shared" si="19"/>
        <v>0</v>
      </c>
      <c r="I245" s="128">
        <v>0</v>
      </c>
      <c r="J245" s="128">
        <v>0</v>
      </c>
      <c r="K245" s="141">
        <f t="shared" si="20"/>
        <v>0</v>
      </c>
      <c r="L245" s="173">
        <f t="shared" si="21"/>
        <v>0</v>
      </c>
      <c r="M245" s="143">
        <v>0</v>
      </c>
    </row>
    <row r="246" spans="1:13">
      <c r="A246" s="160"/>
      <c r="B246" s="161" t="s">
        <v>313</v>
      </c>
      <c r="C246" s="162">
        <f>C139</f>
        <v>936000000</v>
      </c>
      <c r="D246" s="162">
        <f>D139</f>
        <v>935969530.60000002</v>
      </c>
      <c r="E246" s="162">
        <f>E139</f>
        <v>150569631.05000001</v>
      </c>
      <c r="F246" s="162">
        <f>F139</f>
        <v>459237409.94</v>
      </c>
      <c r="G246" s="174">
        <f t="shared" si="13"/>
        <v>1</v>
      </c>
      <c r="H246" s="162">
        <f>H139</f>
        <v>476732120.66000003</v>
      </c>
      <c r="I246" s="162">
        <f>I139</f>
        <v>149108749.79999998</v>
      </c>
      <c r="J246" s="162">
        <f>J139</f>
        <v>454091026.66000003</v>
      </c>
      <c r="K246" s="174">
        <f t="shared" si="15"/>
        <v>1</v>
      </c>
      <c r="L246" s="164">
        <f>D246-J246</f>
        <v>481878503.94</v>
      </c>
      <c r="M246" s="165">
        <v>0</v>
      </c>
    </row>
    <row r="247" spans="1:13" ht="12" thickBot="1">
      <c r="A247" s="149"/>
      <c r="B247" s="149"/>
      <c r="C247" s="175"/>
      <c r="D247" s="175"/>
      <c r="E247" s="175"/>
      <c r="F247" s="175"/>
      <c r="G247" s="176"/>
      <c r="H247" s="175"/>
      <c r="I247" s="175"/>
      <c r="J247" s="175"/>
      <c r="K247" s="176"/>
      <c r="L247" s="177"/>
      <c r="M247" s="175"/>
    </row>
    <row r="248" spans="1:13" s="55" customFormat="1" ht="16.5" customHeight="1" thickBot="1">
      <c r="A248" s="969" t="s">
        <v>320</v>
      </c>
      <c r="B248" s="970"/>
      <c r="C248" s="970"/>
      <c r="D248" s="970"/>
      <c r="E248" s="970"/>
      <c r="F248" s="970"/>
      <c r="G248" s="970"/>
      <c r="H248" s="970"/>
      <c r="I248" s="970"/>
      <c r="J248" s="970"/>
      <c r="K248" s="970"/>
      <c r="L248" s="970"/>
      <c r="M248" s="971"/>
    </row>
    <row r="249" spans="1:13">
      <c r="A249" s="149"/>
      <c r="B249" s="149"/>
      <c r="C249" s="175"/>
      <c r="D249" s="175"/>
      <c r="E249" s="175"/>
      <c r="F249" s="175"/>
      <c r="G249" s="176"/>
      <c r="H249" s="175"/>
      <c r="I249" s="175"/>
      <c r="J249" s="175"/>
      <c r="K249" s="176"/>
      <c r="L249" s="177"/>
      <c r="M249" s="175"/>
    </row>
    <row r="250" spans="1:13" ht="20.25" customHeight="1">
      <c r="A250" s="966" t="s">
        <v>321</v>
      </c>
      <c r="B250" s="967"/>
      <c r="C250" s="950" t="s">
        <v>81</v>
      </c>
      <c r="D250" s="950" t="s">
        <v>82</v>
      </c>
      <c r="E250" s="952" t="s">
        <v>83</v>
      </c>
      <c r="F250" s="972"/>
      <c r="G250" s="953"/>
      <c r="H250" s="6" t="s">
        <v>140</v>
      </c>
      <c r="I250" s="952" t="s">
        <v>85</v>
      </c>
      <c r="J250" s="972"/>
      <c r="K250" s="953"/>
      <c r="L250" s="69" t="s">
        <v>140</v>
      </c>
      <c r="M250" s="973" t="s">
        <v>317</v>
      </c>
    </row>
    <row r="251" spans="1:13" ht="14.25" customHeight="1">
      <c r="A251" s="966"/>
      <c r="B251" s="967"/>
      <c r="C251" s="951"/>
      <c r="D251" s="951"/>
      <c r="E251" s="6" t="s">
        <v>10</v>
      </c>
      <c r="F251" s="6" t="str">
        <f>F137</f>
        <v>JAN a JUN  / 2021</v>
      </c>
      <c r="G251" s="6" t="s">
        <v>11</v>
      </c>
      <c r="H251" s="113"/>
      <c r="I251" s="6" t="s">
        <v>10</v>
      </c>
      <c r="J251" s="6" t="str">
        <f>F251</f>
        <v>JAN a JUN  / 2021</v>
      </c>
      <c r="K251" s="6" t="s">
        <v>11</v>
      </c>
      <c r="L251" s="70"/>
      <c r="M251" s="974"/>
    </row>
    <row r="252" spans="1:13" ht="16.5">
      <c r="A252" s="966"/>
      <c r="B252" s="967"/>
      <c r="C252" s="968"/>
      <c r="D252" s="7" t="s">
        <v>12</v>
      </c>
      <c r="E252" s="7"/>
      <c r="F252" s="7" t="s">
        <v>13</v>
      </c>
      <c r="G252" s="114" t="s">
        <v>142</v>
      </c>
      <c r="H252" s="7" t="s">
        <v>143</v>
      </c>
      <c r="I252" s="7"/>
      <c r="J252" s="7" t="s">
        <v>90</v>
      </c>
      <c r="K252" s="114" t="s">
        <v>144</v>
      </c>
      <c r="L252" s="8" t="s">
        <v>145</v>
      </c>
      <c r="M252" s="8" t="s">
        <v>92</v>
      </c>
    </row>
    <row r="253" spans="1:13">
      <c r="A253" s="179"/>
      <c r="B253" s="180"/>
      <c r="C253" s="181"/>
      <c r="D253" s="181"/>
      <c r="E253" s="181"/>
      <c r="F253" s="181"/>
      <c r="G253" s="182"/>
      <c r="H253" s="181"/>
      <c r="I253" s="181"/>
      <c r="J253" s="181"/>
      <c r="K253" s="182"/>
      <c r="L253" s="183"/>
      <c r="M253" s="148"/>
    </row>
    <row r="254" spans="1:13">
      <c r="A254" s="149"/>
      <c r="B254" s="64" t="s">
        <v>322</v>
      </c>
      <c r="C254" s="145">
        <f>C11</f>
        <v>8127000000</v>
      </c>
      <c r="D254" s="145">
        <f>D11</f>
        <v>8819203118.1000004</v>
      </c>
      <c r="E254" s="145">
        <f>E11</f>
        <v>1369771416.6100001</v>
      </c>
      <c r="F254" s="145">
        <f>F11</f>
        <v>4127164936.0599995</v>
      </c>
      <c r="G254" s="146">
        <f>F254/$F$129</f>
        <v>0.89986979438458548</v>
      </c>
      <c r="H254" s="145">
        <f>D254-F254</f>
        <v>4692038182.0400009</v>
      </c>
      <c r="I254" s="145">
        <f>I11</f>
        <v>1228749879.8399997</v>
      </c>
      <c r="J254" s="145">
        <f>J11</f>
        <v>3595033548.1200004</v>
      </c>
      <c r="K254" s="146">
        <f>J254/$J$257</f>
        <v>0.88785451811280169</v>
      </c>
      <c r="L254" s="147">
        <f t="shared" ref="L254:M254" si="22">L11</f>
        <v>5224169569.9799995</v>
      </c>
      <c r="M254" s="125">
        <f t="shared" si="22"/>
        <v>0</v>
      </c>
    </row>
    <row r="255" spans="1:13">
      <c r="A255" s="149"/>
      <c r="B255" s="64" t="s">
        <v>318</v>
      </c>
      <c r="C255" s="145">
        <f>C139</f>
        <v>936000000</v>
      </c>
      <c r="D255" s="145">
        <f>D139</f>
        <v>935969530.60000002</v>
      </c>
      <c r="E255" s="145">
        <f>E139</f>
        <v>150569631.05000001</v>
      </c>
      <c r="F255" s="145">
        <f>F139</f>
        <v>459237409.94</v>
      </c>
      <c r="G255" s="146">
        <f>F255/$F$129</f>
        <v>0.10013020561541465</v>
      </c>
      <c r="H255" s="145">
        <f>D255-F255</f>
        <v>476732120.66000003</v>
      </c>
      <c r="I255" s="145">
        <f>I139</f>
        <v>149108749.79999998</v>
      </c>
      <c r="J255" s="145">
        <f>J139</f>
        <v>454091026.66000003</v>
      </c>
      <c r="K255" s="146">
        <f>J255/$J$257</f>
        <v>0.11214548188719829</v>
      </c>
      <c r="L255" s="147">
        <f t="shared" ref="L255:M255" si="23">L139</f>
        <v>481878503.94</v>
      </c>
      <c r="M255" s="125">
        <f t="shared" si="23"/>
        <v>0</v>
      </c>
    </row>
    <row r="256" spans="1:13">
      <c r="A256" s="184"/>
      <c r="B256" s="185"/>
      <c r="C256" s="156"/>
      <c r="D256" s="156"/>
      <c r="E256" s="156"/>
      <c r="F256" s="156"/>
      <c r="G256" s="157"/>
      <c r="H256" s="156"/>
      <c r="I256" s="156"/>
      <c r="J256" s="156"/>
      <c r="K256" s="157"/>
      <c r="L256" s="158"/>
      <c r="M256" s="148"/>
    </row>
    <row r="257" spans="1:13">
      <c r="A257" s="160"/>
      <c r="B257" s="161" t="s">
        <v>313</v>
      </c>
      <c r="C257" s="162">
        <f>C254+C255</f>
        <v>9063000000</v>
      </c>
      <c r="D257" s="162">
        <f t="shared" ref="D257:I257" si="24">D254+D255</f>
        <v>9755172648.7000008</v>
      </c>
      <c r="E257" s="162">
        <f t="shared" si="24"/>
        <v>1520341047.6600001</v>
      </c>
      <c r="F257" s="162">
        <f t="shared" si="24"/>
        <v>4586402345.999999</v>
      </c>
      <c r="G257" s="174">
        <f>SUM(G254:G255)</f>
        <v>1.0000000000000002</v>
      </c>
      <c r="H257" s="162">
        <f t="shared" si="24"/>
        <v>5168770302.7000008</v>
      </c>
      <c r="I257" s="162">
        <f t="shared" si="24"/>
        <v>1377858629.6399996</v>
      </c>
      <c r="J257" s="162">
        <f>J254+J255</f>
        <v>4049124574.7800002</v>
      </c>
      <c r="K257" s="174">
        <f>SUM(K254:K255)</f>
        <v>1</v>
      </c>
      <c r="L257" s="164">
        <f>SUM(L254:L255)</f>
        <v>5706048073.9199991</v>
      </c>
      <c r="M257" s="165">
        <f>M254+M255</f>
        <v>0</v>
      </c>
    </row>
    <row r="258" spans="1:13">
      <c r="A258" s="55">
        <v>0</v>
      </c>
      <c r="B258" s="186"/>
      <c r="D258" s="26"/>
      <c r="K258" s="26"/>
    </row>
    <row r="259" spans="1:13">
      <c r="A259" s="55" t="s">
        <v>323</v>
      </c>
      <c r="B259" s="186"/>
      <c r="C259" s="26"/>
      <c r="D259" s="26"/>
      <c r="K259" s="26"/>
      <c r="M259" s="107"/>
    </row>
    <row r="260" spans="1:13">
      <c r="A260" s="960" t="s">
        <v>324</v>
      </c>
      <c r="B260" s="960"/>
      <c r="C260" s="960"/>
      <c r="D260" s="960"/>
      <c r="E260" s="960"/>
      <c r="F260" s="960"/>
      <c r="G260" s="960"/>
      <c r="K260" s="26"/>
      <c r="M260" s="107"/>
    </row>
    <row r="261" spans="1:13" ht="23.25" customHeight="1">
      <c r="A261" s="961" t="s">
        <v>325</v>
      </c>
      <c r="B261" s="961"/>
      <c r="C261" s="961"/>
      <c r="D261" s="961"/>
      <c r="E261" s="961"/>
      <c r="F261" s="961"/>
      <c r="G261" s="961"/>
      <c r="H261" s="961"/>
      <c r="I261" s="961"/>
      <c r="J261" s="961"/>
      <c r="K261" s="961"/>
      <c r="L261" s="961"/>
      <c r="M261" s="961"/>
    </row>
    <row r="262" spans="1:13" ht="32.25" customHeight="1">
      <c r="A262" s="961" t="s">
        <v>326</v>
      </c>
      <c r="B262" s="961"/>
      <c r="C262" s="961"/>
      <c r="D262" s="961"/>
      <c r="E262" s="961"/>
      <c r="F262" s="961"/>
      <c r="G262" s="961"/>
      <c r="H262" s="961"/>
      <c r="I262" s="961"/>
      <c r="J262" s="961"/>
      <c r="K262" s="961"/>
      <c r="L262" s="961"/>
      <c r="M262" s="961"/>
    </row>
    <row r="263" spans="1:13">
      <c r="A263" s="187"/>
      <c r="B263" s="187"/>
      <c r="C263" s="187"/>
      <c r="D263" s="187"/>
      <c r="E263" s="187"/>
      <c r="F263" s="187"/>
      <c r="G263" s="187"/>
      <c r="K263" s="26"/>
      <c r="M263" s="107"/>
    </row>
    <row r="264" spans="1:13">
      <c r="D264" s="962"/>
      <c r="E264" s="962"/>
      <c r="F264" s="962"/>
      <c r="G264" s="962"/>
      <c r="H264" s="962"/>
      <c r="I264" s="962"/>
      <c r="J264" s="962"/>
      <c r="K264" s="26"/>
    </row>
    <row r="265" spans="1:13">
      <c r="A265" s="2" t="s">
        <v>1093</v>
      </c>
      <c r="C265" s="62"/>
      <c r="D265" s="58"/>
      <c r="E265" s="58"/>
      <c r="J265" s="62"/>
      <c r="K265" s="26"/>
      <c r="M265" s="58"/>
    </row>
    <row r="266" spans="1:13">
      <c r="A266" s="2" t="s">
        <v>1094</v>
      </c>
      <c r="C266" s="62"/>
      <c r="D266" s="58"/>
      <c r="E266" s="58"/>
      <c r="J266" s="62"/>
      <c r="K266" s="26"/>
      <c r="M266" s="58"/>
    </row>
    <row r="267" spans="1:13">
      <c r="A267" s="2" t="s">
        <v>1095</v>
      </c>
      <c r="C267" s="62"/>
      <c r="D267" s="58"/>
      <c r="E267" s="58"/>
      <c r="J267" s="62"/>
      <c r="K267" s="26"/>
      <c r="M267" s="58"/>
    </row>
    <row r="268" spans="1:13">
      <c r="A268" s="2" t="s">
        <v>1096</v>
      </c>
      <c r="K268" s="26"/>
    </row>
    <row r="269" spans="1:13">
      <c r="K269" s="26"/>
    </row>
    <row r="270" spans="1:13" ht="12" thickBot="1"/>
    <row r="271" spans="1:13" ht="17.25" customHeight="1" thickBot="1">
      <c r="A271" s="963" t="s">
        <v>327</v>
      </c>
      <c r="B271" s="964"/>
      <c r="C271" s="964"/>
      <c r="D271" s="964"/>
      <c r="E271" s="964"/>
      <c r="F271" s="964"/>
      <c r="G271" s="964"/>
      <c r="H271" s="964"/>
      <c r="I271" s="964"/>
      <c r="J271" s="964"/>
      <c r="K271" s="964"/>
      <c r="L271" s="964"/>
      <c r="M271" s="965"/>
    </row>
    <row r="272" spans="1:13">
      <c r="A272" s="9"/>
      <c r="B272" s="9"/>
      <c r="C272" s="9"/>
      <c r="D272" s="9"/>
      <c r="E272" s="9"/>
      <c r="F272" s="9"/>
      <c r="G272" s="9"/>
      <c r="H272" s="9"/>
      <c r="I272" s="9"/>
      <c r="J272" s="9"/>
      <c r="K272" s="9"/>
      <c r="L272" s="9"/>
      <c r="M272" s="9"/>
    </row>
    <row r="273" spans="1:13">
      <c r="A273" s="966" t="s">
        <v>139</v>
      </c>
      <c r="B273" s="967"/>
      <c r="C273" s="950" t="s">
        <v>81</v>
      </c>
      <c r="D273" s="950" t="s">
        <v>82</v>
      </c>
      <c r="E273" s="946" t="s">
        <v>83</v>
      </c>
      <c r="F273" s="946"/>
      <c r="G273" s="950" t="s">
        <v>11</v>
      </c>
      <c r="H273" s="6" t="s">
        <v>140</v>
      </c>
      <c r="I273" s="946" t="s">
        <v>85</v>
      </c>
      <c r="J273" s="946"/>
      <c r="K273" s="950" t="s">
        <v>11</v>
      </c>
      <c r="L273" s="69" t="s">
        <v>140</v>
      </c>
      <c r="M273" s="944" t="s">
        <v>328</v>
      </c>
    </row>
    <row r="274" spans="1:13">
      <c r="A274" s="966"/>
      <c r="B274" s="967"/>
      <c r="C274" s="951"/>
      <c r="D274" s="951"/>
      <c r="E274" s="6" t="s">
        <v>10</v>
      </c>
      <c r="F274" s="6" t="str">
        <f>F137</f>
        <v>JAN a JUN  / 2021</v>
      </c>
      <c r="G274" s="951"/>
      <c r="H274" s="113"/>
      <c r="I274" s="6" t="s">
        <v>10</v>
      </c>
      <c r="J274" s="6" t="str">
        <f>F274</f>
        <v>JAN a JUN  / 2021</v>
      </c>
      <c r="K274" s="951"/>
      <c r="L274" s="70"/>
      <c r="M274" s="945"/>
    </row>
    <row r="275" spans="1:13">
      <c r="A275" s="966"/>
      <c r="B275" s="967"/>
      <c r="C275" s="968"/>
      <c r="D275" s="7" t="s">
        <v>12</v>
      </c>
      <c r="E275" s="7" t="s">
        <v>13</v>
      </c>
      <c r="F275" s="7" t="s">
        <v>329</v>
      </c>
      <c r="G275" s="7"/>
      <c r="H275" s="7" t="s">
        <v>143</v>
      </c>
      <c r="I275" s="7" t="s">
        <v>90</v>
      </c>
      <c r="J275" s="7" t="s">
        <v>91</v>
      </c>
      <c r="K275" s="7"/>
      <c r="L275" s="8" t="s">
        <v>145</v>
      </c>
      <c r="M275" s="8" t="s">
        <v>330</v>
      </c>
    </row>
    <row r="276" spans="1:13" ht="12">
      <c r="A276" s="71"/>
      <c r="B276" s="188" t="s">
        <v>331</v>
      </c>
      <c r="C276" s="73">
        <f>C386+C381+C375+C369+C367+C355+C348+C338+C330+C326+C321+C315+C312+C304+C297+C295+C284+C280+C278+C351+C336+C365</f>
        <v>9063000000</v>
      </c>
      <c r="D276" s="73">
        <f t="shared" ref="D276:J276" si="25">D386+D381+D375+D369+D367+D355+D348+D338+D330+D326+D321+D315+D312+D304+D297+D295+D284+D280+D278+D351+D336+D365</f>
        <v>9755172648.6999989</v>
      </c>
      <c r="E276" s="73">
        <f t="shared" si="25"/>
        <v>1520341047.6599998</v>
      </c>
      <c r="F276" s="73">
        <f t="shared" si="25"/>
        <v>4586402346</v>
      </c>
      <c r="G276" s="30">
        <f>F276/$F$129*100</f>
        <v>100.00000000000003</v>
      </c>
      <c r="H276" s="30">
        <f>D276-F276</f>
        <v>5168770302.6999989</v>
      </c>
      <c r="I276" s="73">
        <f t="shared" si="25"/>
        <v>1377858629.6399999</v>
      </c>
      <c r="J276" s="73">
        <f t="shared" si="25"/>
        <v>4049124574.7800002</v>
      </c>
      <c r="K276" s="30">
        <f>J276/$J$129*100</f>
        <v>100</v>
      </c>
      <c r="L276" s="30">
        <f>D276-J276</f>
        <v>5706048073.9199982</v>
      </c>
      <c r="M276" s="74">
        <v>0</v>
      </c>
    </row>
    <row r="277" spans="1:13">
      <c r="A277" s="67"/>
      <c r="B277" s="117"/>
      <c r="C277" s="68"/>
      <c r="D277" s="68"/>
      <c r="E277" s="68"/>
      <c r="F277" s="68"/>
      <c r="G277" s="68"/>
      <c r="H277" s="68"/>
      <c r="I277" s="68"/>
      <c r="J277" s="68"/>
      <c r="K277" s="68"/>
      <c r="L277" s="68"/>
      <c r="M277" s="120"/>
    </row>
    <row r="278" spans="1:13">
      <c r="A278" s="121" t="s">
        <v>147</v>
      </c>
      <c r="B278" s="122" t="s">
        <v>148</v>
      </c>
      <c r="C278" s="118">
        <f t="shared" ref="C278:F279" si="26">SUMIF($A$8:$A$246,$A278,C$8:C$246)</f>
        <v>147950000</v>
      </c>
      <c r="D278" s="118">
        <f t="shared" si="26"/>
        <v>147950000</v>
      </c>
      <c r="E278" s="118">
        <f t="shared" si="26"/>
        <v>20739058.380000003</v>
      </c>
      <c r="F278" s="118">
        <f t="shared" si="26"/>
        <v>67186174.150000006</v>
      </c>
      <c r="G278" s="30">
        <f t="shared" ref="G278:G341" si="27">F278/$F$129*100</f>
        <v>1.4648992626779898</v>
      </c>
      <c r="H278" s="30">
        <f t="shared" ref="H278:H341" si="28">D278-F278</f>
        <v>80763825.849999994</v>
      </c>
      <c r="I278" s="118">
        <f>SUMIF($A$8:$A$246,$A278,I$8:I$246)</f>
        <v>20583004.09</v>
      </c>
      <c r="J278" s="118">
        <f>SUMIF($A$8:$A$246,$A278,J$8:J$246)</f>
        <v>57265625.159999996</v>
      </c>
      <c r="K278" s="30">
        <f t="shared" ref="K278:K341" si="29">J278/$J$129*100</f>
        <v>1.4142717543609138</v>
      </c>
      <c r="L278" s="30">
        <f t="shared" ref="L278:L341" si="30">D278-J278</f>
        <v>90684374.840000004</v>
      </c>
      <c r="M278" s="125">
        <v>0</v>
      </c>
    </row>
    <row r="279" spans="1:13">
      <c r="A279" s="126" t="s">
        <v>149</v>
      </c>
      <c r="B279" s="127" t="s">
        <v>150</v>
      </c>
      <c r="C279" s="128">
        <f t="shared" si="26"/>
        <v>147950000</v>
      </c>
      <c r="D279" s="128">
        <f t="shared" si="26"/>
        <v>147950000</v>
      </c>
      <c r="E279" s="128">
        <f t="shared" si="26"/>
        <v>20739058.380000003</v>
      </c>
      <c r="F279" s="128">
        <f t="shared" si="26"/>
        <v>67186174.150000006</v>
      </c>
      <c r="G279" s="17">
        <f t="shared" si="27"/>
        <v>1.4648992626779898</v>
      </c>
      <c r="H279" s="17">
        <f t="shared" si="28"/>
        <v>80763825.849999994</v>
      </c>
      <c r="I279" s="128">
        <f>SUMIF($A$8:$A$246,$A279,I$8:I$246)</f>
        <v>20583004.09</v>
      </c>
      <c r="J279" s="128">
        <f>SUMIF($A$8:$A$246,$A279,J$8:J$246)</f>
        <v>57265625.159999996</v>
      </c>
      <c r="K279" s="17">
        <f t="shared" si="29"/>
        <v>1.4142717543609138</v>
      </c>
      <c r="L279" s="17">
        <f t="shared" si="30"/>
        <v>90684374.840000004</v>
      </c>
      <c r="M279" s="131">
        <v>0</v>
      </c>
    </row>
    <row r="280" spans="1:13">
      <c r="A280" s="132">
        <v>3</v>
      </c>
      <c r="B280" s="122" t="s">
        <v>151</v>
      </c>
      <c r="C280" s="118">
        <f>SUM(C281:C283)</f>
        <v>59849000</v>
      </c>
      <c r="D280" s="118">
        <f>SUM(D281:D283)</f>
        <v>61776844.219999999</v>
      </c>
      <c r="E280" s="118">
        <f>SUM(E281:E283)</f>
        <v>8699179.0599999987</v>
      </c>
      <c r="F280" s="118">
        <f>SUM(F281:F283)</f>
        <v>27616369.740000002</v>
      </c>
      <c r="G280" s="30">
        <f t="shared" si="27"/>
        <v>0.6021357843601628</v>
      </c>
      <c r="H280" s="30">
        <f t="shared" si="28"/>
        <v>34160474.479999997</v>
      </c>
      <c r="I280" s="118">
        <f>SUM(I281:I283)</f>
        <v>8567875.3300000001</v>
      </c>
      <c r="J280" s="118">
        <f>SUM(J281:J283)</f>
        <v>27180150.660000004</v>
      </c>
      <c r="K280" s="30">
        <f t="shared" si="29"/>
        <v>0.67125992688127589</v>
      </c>
      <c r="L280" s="30">
        <f t="shared" si="30"/>
        <v>34596693.559999995</v>
      </c>
      <c r="M280" s="125">
        <v>0</v>
      </c>
    </row>
    <row r="281" spans="1:13">
      <c r="A281" s="133">
        <v>3062</v>
      </c>
      <c r="B281" s="127" t="s">
        <v>152</v>
      </c>
      <c r="C281" s="128">
        <f t="shared" ref="C281:F300" si="31">SUMIF($A$8:$A$246,$A281,C$8:C$246)</f>
        <v>3480000</v>
      </c>
      <c r="D281" s="128">
        <f t="shared" si="31"/>
        <v>3907844.2199999997</v>
      </c>
      <c r="E281" s="128">
        <f t="shared" si="31"/>
        <v>484290.38</v>
      </c>
      <c r="F281" s="128">
        <f t="shared" si="31"/>
        <v>1408167.5499999998</v>
      </c>
      <c r="G281" s="17">
        <f t="shared" si="27"/>
        <v>3.0703096757922342E-2</v>
      </c>
      <c r="H281" s="17">
        <f t="shared" si="28"/>
        <v>2499676.67</v>
      </c>
      <c r="I281" s="128">
        <f t="shared" ref="I281:J300" si="32">SUMIF($A$8:$A$246,$A281,I$8:I$246)</f>
        <v>365111.67000000004</v>
      </c>
      <c r="J281" s="128">
        <f t="shared" si="32"/>
        <v>984073.49000000022</v>
      </c>
      <c r="K281" s="17">
        <f t="shared" si="29"/>
        <v>2.43033641426917E-2</v>
      </c>
      <c r="L281" s="17">
        <f t="shared" si="30"/>
        <v>2923770.7299999995</v>
      </c>
      <c r="M281" s="131">
        <v>0</v>
      </c>
    </row>
    <row r="282" spans="1:13">
      <c r="A282" s="133">
        <v>3092</v>
      </c>
      <c r="B282" s="127" t="s">
        <v>153</v>
      </c>
      <c r="C282" s="128">
        <f t="shared" si="31"/>
        <v>16100000</v>
      </c>
      <c r="D282" s="128">
        <f t="shared" si="31"/>
        <v>16100000</v>
      </c>
      <c r="E282" s="128">
        <f t="shared" si="31"/>
        <v>2066685.42</v>
      </c>
      <c r="F282" s="128">
        <f t="shared" si="31"/>
        <v>6182610.1399999997</v>
      </c>
      <c r="G282" s="17">
        <f t="shared" si="27"/>
        <v>0.13480304765220005</v>
      </c>
      <c r="H282" s="17">
        <f t="shared" si="28"/>
        <v>9917389.8599999994</v>
      </c>
      <c r="I282" s="128">
        <f t="shared" si="32"/>
        <v>2054560.4</v>
      </c>
      <c r="J282" s="128">
        <f t="shared" si="32"/>
        <v>6170485.120000001</v>
      </c>
      <c r="K282" s="17">
        <f t="shared" si="29"/>
        <v>0.15239059717828662</v>
      </c>
      <c r="L282" s="17">
        <f t="shared" si="30"/>
        <v>9929514.879999999</v>
      </c>
      <c r="M282" s="131">
        <v>0</v>
      </c>
    </row>
    <row r="283" spans="1:13">
      <c r="A283" s="133">
        <v>3122</v>
      </c>
      <c r="B283" s="127" t="s">
        <v>154</v>
      </c>
      <c r="C283" s="128">
        <f t="shared" si="31"/>
        <v>40269000</v>
      </c>
      <c r="D283" s="128">
        <f t="shared" si="31"/>
        <v>41769000</v>
      </c>
      <c r="E283" s="128">
        <f t="shared" si="31"/>
        <v>6148203.2599999998</v>
      </c>
      <c r="F283" s="128">
        <f t="shared" si="31"/>
        <v>20025592.050000001</v>
      </c>
      <c r="G283" s="17">
        <f t="shared" si="27"/>
        <v>0.43662963995004034</v>
      </c>
      <c r="H283" s="17">
        <f t="shared" si="28"/>
        <v>21743407.949999999</v>
      </c>
      <c r="I283" s="128">
        <f t="shared" si="32"/>
        <v>6148203.2599999998</v>
      </c>
      <c r="J283" s="128">
        <f t="shared" si="32"/>
        <v>20025592.050000004</v>
      </c>
      <c r="K283" s="17">
        <f t="shared" si="29"/>
        <v>0.49456596556029764</v>
      </c>
      <c r="L283" s="17">
        <f t="shared" si="30"/>
        <v>21743407.949999996</v>
      </c>
      <c r="M283" s="131">
        <v>0</v>
      </c>
    </row>
    <row r="284" spans="1:13">
      <c r="A284" s="121" t="s">
        <v>155</v>
      </c>
      <c r="B284" s="122" t="s">
        <v>156</v>
      </c>
      <c r="C284" s="118">
        <f t="shared" si="31"/>
        <v>623230000</v>
      </c>
      <c r="D284" s="118">
        <f t="shared" si="31"/>
        <v>639698952.61000001</v>
      </c>
      <c r="E284" s="118">
        <f t="shared" si="31"/>
        <v>90490548.659999967</v>
      </c>
      <c r="F284" s="118">
        <f t="shared" si="31"/>
        <v>285970623.75999999</v>
      </c>
      <c r="G284" s="30">
        <f t="shared" si="27"/>
        <v>6.2351839674381688</v>
      </c>
      <c r="H284" s="30">
        <f t="shared" si="28"/>
        <v>353728328.85000002</v>
      </c>
      <c r="I284" s="118">
        <f t="shared" si="32"/>
        <v>90683502.870000005</v>
      </c>
      <c r="J284" s="118">
        <f t="shared" si="32"/>
        <v>264131746.04999995</v>
      </c>
      <c r="K284" s="30">
        <f t="shared" si="29"/>
        <v>6.5231815216342399</v>
      </c>
      <c r="L284" s="30">
        <f t="shared" si="30"/>
        <v>375567206.56000006</v>
      </c>
      <c r="M284" s="125">
        <v>0</v>
      </c>
    </row>
    <row r="285" spans="1:13">
      <c r="A285" s="126" t="s">
        <v>157</v>
      </c>
      <c r="B285" s="127" t="s">
        <v>158</v>
      </c>
      <c r="C285" s="128">
        <f t="shared" si="31"/>
        <v>10000</v>
      </c>
      <c r="D285" s="128">
        <f t="shared" si="31"/>
        <v>10000</v>
      </c>
      <c r="E285" s="128">
        <f t="shared" si="31"/>
        <v>0</v>
      </c>
      <c r="F285" s="128">
        <f t="shared" si="31"/>
        <v>0</v>
      </c>
      <c r="G285" s="17">
        <f t="shared" si="27"/>
        <v>0</v>
      </c>
      <c r="H285" s="17">
        <f t="shared" si="28"/>
        <v>10000</v>
      </c>
      <c r="I285" s="128">
        <f t="shared" si="32"/>
        <v>0</v>
      </c>
      <c r="J285" s="128">
        <f t="shared" si="32"/>
        <v>0</v>
      </c>
      <c r="K285" s="17">
        <f t="shared" si="29"/>
        <v>0</v>
      </c>
      <c r="L285" s="17">
        <f t="shared" si="30"/>
        <v>10000</v>
      </c>
      <c r="M285" s="131">
        <v>0</v>
      </c>
    </row>
    <row r="286" spans="1:13">
      <c r="A286" s="126" t="s">
        <v>159</v>
      </c>
      <c r="B286" s="127" t="s">
        <v>154</v>
      </c>
      <c r="C286" s="128">
        <f t="shared" si="31"/>
        <v>515381000</v>
      </c>
      <c r="D286" s="128">
        <f t="shared" si="31"/>
        <v>518647374.56</v>
      </c>
      <c r="E286" s="128">
        <f t="shared" si="31"/>
        <v>78156281.529999971</v>
      </c>
      <c r="F286" s="128">
        <f t="shared" si="31"/>
        <v>243307149.91999999</v>
      </c>
      <c r="G286" s="17">
        <f t="shared" si="27"/>
        <v>5.3049674137769172</v>
      </c>
      <c r="H286" s="17">
        <f t="shared" si="28"/>
        <v>275340224.63999999</v>
      </c>
      <c r="I286" s="128">
        <f t="shared" si="32"/>
        <v>78058711.090000004</v>
      </c>
      <c r="J286" s="128">
        <f t="shared" si="32"/>
        <v>229787324.96999991</v>
      </c>
      <c r="K286" s="17">
        <f t="shared" si="29"/>
        <v>5.6749877838096614</v>
      </c>
      <c r="L286" s="17">
        <f t="shared" si="30"/>
        <v>288860049.59000009</v>
      </c>
      <c r="M286" s="131">
        <v>0</v>
      </c>
    </row>
    <row r="287" spans="1:13" hidden="1">
      <c r="A287" s="126" t="s">
        <v>160</v>
      </c>
      <c r="B287" s="127" t="s">
        <v>161</v>
      </c>
      <c r="C287" s="128">
        <f t="shared" si="31"/>
        <v>0</v>
      </c>
      <c r="D287" s="128">
        <f t="shared" si="31"/>
        <v>0</v>
      </c>
      <c r="E287" s="128">
        <f t="shared" si="31"/>
        <v>0</v>
      </c>
      <c r="F287" s="128">
        <f t="shared" si="31"/>
        <v>0</v>
      </c>
      <c r="G287" s="17">
        <f t="shared" si="27"/>
        <v>0</v>
      </c>
      <c r="H287" s="17">
        <f t="shared" si="28"/>
        <v>0</v>
      </c>
      <c r="I287" s="128">
        <f t="shared" si="32"/>
        <v>0</v>
      </c>
      <c r="J287" s="128">
        <f t="shared" si="32"/>
        <v>0</v>
      </c>
      <c r="K287" s="17">
        <f t="shared" si="29"/>
        <v>0</v>
      </c>
      <c r="L287" s="17">
        <f t="shared" si="30"/>
        <v>0</v>
      </c>
      <c r="M287" s="131">
        <v>0</v>
      </c>
    </row>
    <row r="288" spans="1:13">
      <c r="A288" s="126" t="s">
        <v>162</v>
      </c>
      <c r="B288" s="127" t="s">
        <v>163</v>
      </c>
      <c r="C288" s="128">
        <f t="shared" si="31"/>
        <v>0</v>
      </c>
      <c r="D288" s="128">
        <f t="shared" si="31"/>
        <v>0</v>
      </c>
      <c r="E288" s="128">
        <f t="shared" si="31"/>
        <v>0</v>
      </c>
      <c r="F288" s="128">
        <f t="shared" si="31"/>
        <v>0</v>
      </c>
      <c r="G288" s="17">
        <f t="shared" si="27"/>
        <v>0</v>
      </c>
      <c r="H288" s="17">
        <f t="shared" si="28"/>
        <v>0</v>
      </c>
      <c r="I288" s="128">
        <f t="shared" si="32"/>
        <v>0</v>
      </c>
      <c r="J288" s="128">
        <f t="shared" si="32"/>
        <v>0</v>
      </c>
      <c r="K288" s="17">
        <f t="shared" si="29"/>
        <v>0</v>
      </c>
      <c r="L288" s="17">
        <f t="shared" si="30"/>
        <v>0</v>
      </c>
      <c r="M288" s="131">
        <v>0</v>
      </c>
    </row>
    <row r="289" spans="1:13" hidden="1">
      <c r="A289" s="126" t="s">
        <v>164</v>
      </c>
      <c r="B289" s="127" t="s">
        <v>165</v>
      </c>
      <c r="C289" s="128">
        <f t="shared" si="31"/>
        <v>0</v>
      </c>
      <c r="D289" s="128">
        <f t="shared" si="31"/>
        <v>0</v>
      </c>
      <c r="E289" s="128">
        <f t="shared" si="31"/>
        <v>0</v>
      </c>
      <c r="F289" s="128">
        <f t="shared" si="31"/>
        <v>0</v>
      </c>
      <c r="G289" s="17">
        <f t="shared" si="27"/>
        <v>0</v>
      </c>
      <c r="H289" s="17">
        <f t="shared" si="28"/>
        <v>0</v>
      </c>
      <c r="I289" s="128">
        <f t="shared" si="32"/>
        <v>0</v>
      </c>
      <c r="J289" s="128">
        <f t="shared" si="32"/>
        <v>0</v>
      </c>
      <c r="K289" s="17">
        <f t="shared" si="29"/>
        <v>0</v>
      </c>
      <c r="L289" s="17">
        <f t="shared" si="30"/>
        <v>0</v>
      </c>
      <c r="M289" s="131">
        <v>0</v>
      </c>
    </row>
    <row r="290" spans="1:13">
      <c r="A290" s="126" t="s">
        <v>166</v>
      </c>
      <c r="B290" s="127" t="s">
        <v>167</v>
      </c>
      <c r="C290" s="128">
        <f t="shared" si="31"/>
        <v>54447000</v>
      </c>
      <c r="D290" s="128">
        <f t="shared" si="31"/>
        <v>66693238.259999998</v>
      </c>
      <c r="E290" s="128">
        <f t="shared" si="31"/>
        <v>8961254.6400000006</v>
      </c>
      <c r="F290" s="128">
        <f t="shared" si="31"/>
        <v>27093432.059999999</v>
      </c>
      <c r="G290" s="17">
        <f t="shared" si="27"/>
        <v>0.59073386973189035</v>
      </c>
      <c r="H290" s="17">
        <f t="shared" si="28"/>
        <v>39599806.200000003</v>
      </c>
      <c r="I290" s="128">
        <f t="shared" si="32"/>
        <v>8786096.9900000002</v>
      </c>
      <c r="J290" s="128">
        <f t="shared" si="32"/>
        <v>22400560.599999998</v>
      </c>
      <c r="K290" s="17">
        <f t="shared" si="29"/>
        <v>0.55321984261788448</v>
      </c>
      <c r="L290" s="17">
        <f t="shared" si="30"/>
        <v>44292677.659999996</v>
      </c>
      <c r="M290" s="131">
        <v>0</v>
      </c>
    </row>
    <row r="291" spans="1:13">
      <c r="A291" s="126" t="s">
        <v>168</v>
      </c>
      <c r="B291" s="127" t="s">
        <v>169</v>
      </c>
      <c r="C291" s="128">
        <f t="shared" si="31"/>
        <v>1106000</v>
      </c>
      <c r="D291" s="128">
        <f t="shared" si="31"/>
        <v>1963731.9599999997</v>
      </c>
      <c r="E291" s="128">
        <f t="shared" si="31"/>
        <v>350521.66</v>
      </c>
      <c r="F291" s="128">
        <f t="shared" si="31"/>
        <v>1036235.98</v>
      </c>
      <c r="G291" s="17">
        <f t="shared" si="27"/>
        <v>2.2593656243520513E-2</v>
      </c>
      <c r="H291" s="17">
        <f t="shared" si="28"/>
        <v>927495.97999999975</v>
      </c>
      <c r="I291" s="128">
        <f t="shared" si="32"/>
        <v>326970.65999999997</v>
      </c>
      <c r="J291" s="128">
        <f t="shared" si="32"/>
        <v>830891.64999999991</v>
      </c>
      <c r="K291" s="17">
        <f t="shared" si="29"/>
        <v>2.0520278757912618E-2</v>
      </c>
      <c r="L291" s="17">
        <f t="shared" si="30"/>
        <v>1132840.3099999998</v>
      </c>
      <c r="M291" s="131">
        <v>0</v>
      </c>
    </row>
    <row r="292" spans="1:13">
      <c r="A292" s="126" t="s">
        <v>170</v>
      </c>
      <c r="B292" s="127" t="s">
        <v>171</v>
      </c>
      <c r="C292" s="128">
        <f t="shared" si="31"/>
        <v>34676000</v>
      </c>
      <c r="D292" s="128">
        <f t="shared" si="31"/>
        <v>34774607.829999998</v>
      </c>
      <c r="E292" s="128">
        <f t="shared" si="31"/>
        <v>1482410.83</v>
      </c>
      <c r="F292" s="128">
        <f t="shared" si="31"/>
        <v>5477065.1999999993</v>
      </c>
      <c r="G292" s="17">
        <f t="shared" si="27"/>
        <v>0.11941964064222989</v>
      </c>
      <c r="H292" s="17">
        <f t="shared" si="28"/>
        <v>29297542.629999999</v>
      </c>
      <c r="I292" s="128">
        <f t="shared" si="32"/>
        <v>720438.09</v>
      </c>
      <c r="J292" s="128">
        <f t="shared" si="32"/>
        <v>3528879.78</v>
      </c>
      <c r="K292" s="17">
        <f t="shared" si="29"/>
        <v>8.7151672289354873E-2</v>
      </c>
      <c r="L292" s="17">
        <f t="shared" si="30"/>
        <v>31245728.049999997</v>
      </c>
      <c r="M292" s="131">
        <v>0</v>
      </c>
    </row>
    <row r="293" spans="1:13">
      <c r="A293" s="126" t="s">
        <v>172</v>
      </c>
      <c r="B293" s="127" t="s">
        <v>173</v>
      </c>
      <c r="C293" s="128">
        <f t="shared" si="31"/>
        <v>17027000</v>
      </c>
      <c r="D293" s="128">
        <f t="shared" si="31"/>
        <v>17027000</v>
      </c>
      <c r="E293" s="128">
        <f t="shared" si="31"/>
        <v>1440080</v>
      </c>
      <c r="F293" s="128">
        <f t="shared" si="31"/>
        <v>8756740.5999999996</v>
      </c>
      <c r="G293" s="17">
        <f t="shared" si="27"/>
        <v>0.19092831241980185</v>
      </c>
      <c r="H293" s="17">
        <f t="shared" si="28"/>
        <v>8270259.4000000004</v>
      </c>
      <c r="I293" s="128">
        <f t="shared" si="32"/>
        <v>2691286.0399999996</v>
      </c>
      <c r="J293" s="128">
        <f t="shared" si="32"/>
        <v>7334089.0499999998</v>
      </c>
      <c r="K293" s="17">
        <f t="shared" si="29"/>
        <v>0.18112777007851089</v>
      </c>
      <c r="L293" s="17">
        <f t="shared" si="30"/>
        <v>9692910.9499999993</v>
      </c>
      <c r="M293" s="131">
        <v>0</v>
      </c>
    </row>
    <row r="294" spans="1:13">
      <c r="A294" s="126" t="s">
        <v>174</v>
      </c>
      <c r="B294" s="127" t="s">
        <v>175</v>
      </c>
      <c r="C294" s="128">
        <f t="shared" si="31"/>
        <v>583000</v>
      </c>
      <c r="D294" s="128">
        <f t="shared" si="31"/>
        <v>583000</v>
      </c>
      <c r="E294" s="128">
        <f t="shared" si="31"/>
        <v>100000</v>
      </c>
      <c r="F294" s="128">
        <f t="shared" si="31"/>
        <v>300000</v>
      </c>
      <c r="G294" s="17">
        <f t="shared" si="27"/>
        <v>6.5410746238092924E-3</v>
      </c>
      <c r="H294" s="17">
        <f t="shared" si="28"/>
        <v>283000</v>
      </c>
      <c r="I294" s="128">
        <f t="shared" si="32"/>
        <v>100000</v>
      </c>
      <c r="J294" s="128">
        <f t="shared" si="32"/>
        <v>250000</v>
      </c>
      <c r="K294" s="17">
        <f t="shared" si="29"/>
        <v>6.1741740809143457E-3</v>
      </c>
      <c r="L294" s="17">
        <f t="shared" si="30"/>
        <v>333000</v>
      </c>
      <c r="M294" s="131">
        <v>0</v>
      </c>
    </row>
    <row r="295" spans="1:13" hidden="1">
      <c r="A295" s="121" t="s">
        <v>176</v>
      </c>
      <c r="B295" s="122" t="s">
        <v>177</v>
      </c>
      <c r="C295" s="118">
        <f t="shared" si="31"/>
        <v>0</v>
      </c>
      <c r="D295" s="118">
        <f t="shared" si="31"/>
        <v>0</v>
      </c>
      <c r="E295" s="118">
        <f t="shared" si="31"/>
        <v>0</v>
      </c>
      <c r="F295" s="118">
        <f t="shared" si="31"/>
        <v>0</v>
      </c>
      <c r="G295" s="30">
        <f t="shared" si="27"/>
        <v>0</v>
      </c>
      <c r="H295" s="30">
        <f t="shared" si="28"/>
        <v>0</v>
      </c>
      <c r="I295" s="118">
        <f t="shared" si="32"/>
        <v>0</v>
      </c>
      <c r="J295" s="118">
        <f t="shared" si="32"/>
        <v>0</v>
      </c>
      <c r="K295" s="30">
        <f t="shared" si="29"/>
        <v>0</v>
      </c>
      <c r="L295" s="30">
        <f t="shared" si="30"/>
        <v>0</v>
      </c>
      <c r="M295" s="125">
        <v>0</v>
      </c>
    </row>
    <row r="296" spans="1:13" hidden="1">
      <c r="A296" s="126" t="s">
        <v>178</v>
      </c>
      <c r="B296" s="127" t="s">
        <v>179</v>
      </c>
      <c r="C296" s="128">
        <f t="shared" si="31"/>
        <v>0</v>
      </c>
      <c r="D296" s="128">
        <f t="shared" si="31"/>
        <v>0</v>
      </c>
      <c r="E296" s="128">
        <f t="shared" si="31"/>
        <v>0</v>
      </c>
      <c r="F296" s="128">
        <f t="shared" si="31"/>
        <v>0</v>
      </c>
      <c r="G296" s="17">
        <f t="shared" si="27"/>
        <v>0</v>
      </c>
      <c r="H296" s="17">
        <f t="shared" si="28"/>
        <v>0</v>
      </c>
      <c r="I296" s="128">
        <f t="shared" si="32"/>
        <v>0</v>
      </c>
      <c r="J296" s="128">
        <f t="shared" si="32"/>
        <v>0</v>
      </c>
      <c r="K296" s="17">
        <f t="shared" si="29"/>
        <v>0</v>
      </c>
      <c r="L296" s="17">
        <f t="shared" si="30"/>
        <v>0</v>
      </c>
      <c r="M296" s="131">
        <v>0</v>
      </c>
    </row>
    <row r="297" spans="1:13">
      <c r="A297" s="121" t="s">
        <v>180</v>
      </c>
      <c r="B297" s="122" t="s">
        <v>181</v>
      </c>
      <c r="C297" s="118">
        <f t="shared" si="31"/>
        <v>161401000</v>
      </c>
      <c r="D297" s="118">
        <f t="shared" si="31"/>
        <v>171406021.59999999</v>
      </c>
      <c r="E297" s="118">
        <f t="shared" si="31"/>
        <v>25867134.080000006</v>
      </c>
      <c r="F297" s="118">
        <f t="shared" si="31"/>
        <v>85186292.599999979</v>
      </c>
      <c r="G297" s="30">
        <f t="shared" si="27"/>
        <v>1.8573663227408439</v>
      </c>
      <c r="H297" s="30">
        <f t="shared" si="28"/>
        <v>86219729.000000015</v>
      </c>
      <c r="I297" s="118">
        <f t="shared" si="32"/>
        <v>28709424.149999999</v>
      </c>
      <c r="J297" s="118">
        <f t="shared" si="32"/>
        <v>83439944.569999993</v>
      </c>
      <c r="K297" s="30">
        <f t="shared" si="29"/>
        <v>2.0606909723080951</v>
      </c>
      <c r="L297" s="30">
        <f t="shared" si="30"/>
        <v>87966077.030000001</v>
      </c>
      <c r="M297" s="125">
        <v>0</v>
      </c>
    </row>
    <row r="298" spans="1:13">
      <c r="A298" s="126" t="s">
        <v>182</v>
      </c>
      <c r="B298" s="127" t="s">
        <v>154</v>
      </c>
      <c r="C298" s="128">
        <f t="shared" si="31"/>
        <v>155105000</v>
      </c>
      <c r="D298" s="128">
        <f t="shared" si="31"/>
        <v>158705000</v>
      </c>
      <c r="E298" s="128">
        <f t="shared" si="31"/>
        <v>24722432.980000004</v>
      </c>
      <c r="F298" s="128">
        <f t="shared" si="31"/>
        <v>78050756.079999998</v>
      </c>
      <c r="G298" s="17">
        <f t="shared" si="27"/>
        <v>1.7017860665467228</v>
      </c>
      <c r="H298" s="17">
        <f t="shared" si="28"/>
        <v>80654243.920000002</v>
      </c>
      <c r="I298" s="128">
        <f t="shared" si="32"/>
        <v>24647734.979999997</v>
      </c>
      <c r="J298" s="128">
        <f t="shared" si="32"/>
        <v>77682082.999999985</v>
      </c>
      <c r="K298" s="17">
        <f t="shared" si="29"/>
        <v>1.9184908136401475</v>
      </c>
      <c r="L298" s="17">
        <f t="shared" si="30"/>
        <v>81022917.000000015</v>
      </c>
      <c r="M298" s="131">
        <v>0</v>
      </c>
    </row>
    <row r="299" spans="1:13">
      <c r="A299" s="126" t="s">
        <v>183</v>
      </c>
      <c r="B299" s="127" t="s">
        <v>184</v>
      </c>
      <c r="C299" s="128">
        <f t="shared" si="31"/>
        <v>5540000</v>
      </c>
      <c r="D299" s="128">
        <f t="shared" si="31"/>
        <v>10444503.34</v>
      </c>
      <c r="E299" s="128">
        <f t="shared" si="31"/>
        <v>1042955.5300000003</v>
      </c>
      <c r="F299" s="128">
        <f t="shared" si="31"/>
        <v>5490376.1000000006</v>
      </c>
      <c r="G299" s="17">
        <f t="shared" si="27"/>
        <v>0.11970986594293011</v>
      </c>
      <c r="H299" s="17">
        <f t="shared" si="28"/>
        <v>4954127.2399999993</v>
      </c>
      <c r="I299" s="128">
        <f t="shared" si="32"/>
        <v>3726870.88</v>
      </c>
      <c r="J299" s="128">
        <f t="shared" si="32"/>
        <v>4881788.12</v>
      </c>
      <c r="K299" s="17">
        <f t="shared" si="29"/>
        <v>0.12056403871607831</v>
      </c>
      <c r="L299" s="17">
        <f t="shared" si="30"/>
        <v>5562715.2199999997</v>
      </c>
      <c r="M299" s="131">
        <v>0</v>
      </c>
    </row>
    <row r="300" spans="1:13">
      <c r="A300" s="126" t="s">
        <v>185</v>
      </c>
      <c r="B300" s="127" t="s">
        <v>186</v>
      </c>
      <c r="C300" s="128">
        <f t="shared" si="31"/>
        <v>430000</v>
      </c>
      <c r="D300" s="128">
        <f t="shared" si="31"/>
        <v>430000</v>
      </c>
      <c r="E300" s="128">
        <f t="shared" si="31"/>
        <v>97999.57</v>
      </c>
      <c r="F300" s="128">
        <f t="shared" si="31"/>
        <v>167999.57</v>
      </c>
      <c r="G300" s="17">
        <f t="shared" si="27"/>
        <v>3.6629924137929096E-3</v>
      </c>
      <c r="H300" s="17">
        <f t="shared" si="28"/>
        <v>262000.43</v>
      </c>
      <c r="I300" s="128">
        <f t="shared" si="32"/>
        <v>47117.21</v>
      </c>
      <c r="J300" s="128">
        <f t="shared" si="32"/>
        <v>101544.01000000001</v>
      </c>
      <c r="K300" s="17">
        <f t="shared" si="29"/>
        <v>2.5078015784564286E-3</v>
      </c>
      <c r="L300" s="17">
        <f t="shared" si="30"/>
        <v>328455.99</v>
      </c>
      <c r="M300" s="131">
        <v>0</v>
      </c>
    </row>
    <row r="301" spans="1:13" hidden="1">
      <c r="A301" s="126" t="s">
        <v>187</v>
      </c>
      <c r="B301" s="127" t="s">
        <v>188</v>
      </c>
      <c r="C301" s="128">
        <f t="shared" ref="C301:F320" si="33">SUMIF($A$8:$A$246,$A301,C$8:C$246)</f>
        <v>0</v>
      </c>
      <c r="D301" s="128">
        <f t="shared" si="33"/>
        <v>0</v>
      </c>
      <c r="E301" s="128">
        <f t="shared" si="33"/>
        <v>0</v>
      </c>
      <c r="F301" s="128">
        <f t="shared" si="33"/>
        <v>0</v>
      </c>
      <c r="G301" s="17">
        <f t="shared" si="27"/>
        <v>0</v>
      </c>
      <c r="H301" s="17">
        <f t="shared" si="28"/>
        <v>0</v>
      </c>
      <c r="I301" s="128">
        <f t="shared" ref="I301:J320" si="34">SUMIF($A$8:$A$246,$A301,I$8:I$246)</f>
        <v>0</v>
      </c>
      <c r="J301" s="128">
        <f t="shared" si="34"/>
        <v>0</v>
      </c>
      <c r="K301" s="17">
        <f t="shared" si="29"/>
        <v>0</v>
      </c>
      <c r="L301" s="17">
        <f t="shared" si="30"/>
        <v>0</v>
      </c>
      <c r="M301" s="131">
        <v>0</v>
      </c>
    </row>
    <row r="302" spans="1:13">
      <c r="A302" s="126" t="s">
        <v>189</v>
      </c>
      <c r="B302" s="127" t="s">
        <v>175</v>
      </c>
      <c r="C302" s="128">
        <f t="shared" si="33"/>
        <v>50000</v>
      </c>
      <c r="D302" s="128">
        <f t="shared" si="33"/>
        <v>50000</v>
      </c>
      <c r="E302" s="128">
        <f t="shared" si="33"/>
        <v>3596</v>
      </c>
      <c r="F302" s="128">
        <f t="shared" si="33"/>
        <v>3596</v>
      </c>
      <c r="G302" s="17">
        <f t="shared" si="27"/>
        <v>7.8405681157394045E-5</v>
      </c>
      <c r="H302" s="17">
        <f t="shared" si="28"/>
        <v>46404</v>
      </c>
      <c r="I302" s="128">
        <f t="shared" si="34"/>
        <v>0</v>
      </c>
      <c r="J302" s="128">
        <f t="shared" si="34"/>
        <v>0</v>
      </c>
      <c r="K302" s="17">
        <f t="shared" si="29"/>
        <v>0</v>
      </c>
      <c r="L302" s="17">
        <f t="shared" si="30"/>
        <v>50000</v>
      </c>
      <c r="M302" s="131">
        <v>0</v>
      </c>
    </row>
    <row r="303" spans="1:13">
      <c r="A303" s="126" t="s">
        <v>190</v>
      </c>
      <c r="B303" s="127" t="s">
        <v>191</v>
      </c>
      <c r="C303" s="128">
        <f t="shared" si="33"/>
        <v>276000</v>
      </c>
      <c r="D303" s="128">
        <f t="shared" si="33"/>
        <v>1776518.26</v>
      </c>
      <c r="E303" s="128">
        <f t="shared" si="33"/>
        <v>150</v>
      </c>
      <c r="F303" s="128">
        <f t="shared" si="33"/>
        <v>1473564.85</v>
      </c>
      <c r="G303" s="17">
        <f t="shared" si="27"/>
        <v>3.2128992156241154E-2</v>
      </c>
      <c r="H303" s="17">
        <f t="shared" si="28"/>
        <v>302953.40999999992</v>
      </c>
      <c r="I303" s="128">
        <f t="shared" si="34"/>
        <v>287701.08</v>
      </c>
      <c r="J303" s="128">
        <f t="shared" si="34"/>
        <v>774529.44</v>
      </c>
      <c r="K303" s="17">
        <f t="shared" si="29"/>
        <v>1.912831837341241E-2</v>
      </c>
      <c r="L303" s="17">
        <f t="shared" si="30"/>
        <v>1001988.8200000001</v>
      </c>
      <c r="M303" s="131">
        <v>0</v>
      </c>
    </row>
    <row r="304" spans="1:13">
      <c r="A304" s="121" t="s">
        <v>192</v>
      </c>
      <c r="B304" s="122" t="s">
        <v>193</v>
      </c>
      <c r="C304" s="118">
        <f t="shared" si="33"/>
        <v>198430000</v>
      </c>
      <c r="D304" s="118">
        <f t="shared" si="33"/>
        <v>266295610.86000001</v>
      </c>
      <c r="E304" s="118">
        <f t="shared" si="33"/>
        <v>33254108.040000003</v>
      </c>
      <c r="F304" s="118">
        <f t="shared" si="33"/>
        <v>97724146.150000006</v>
      </c>
      <c r="G304" s="30">
        <f t="shared" si="27"/>
        <v>2.1307364417173189</v>
      </c>
      <c r="H304" s="30">
        <f t="shared" si="28"/>
        <v>168571464.71000001</v>
      </c>
      <c r="I304" s="118">
        <f t="shared" si="34"/>
        <v>31011915.640000001</v>
      </c>
      <c r="J304" s="118">
        <f t="shared" si="34"/>
        <v>84761153.409999982</v>
      </c>
      <c r="K304" s="30">
        <f t="shared" si="29"/>
        <v>2.0933204658097058</v>
      </c>
      <c r="L304" s="30">
        <f t="shared" si="30"/>
        <v>181534457.45000005</v>
      </c>
      <c r="M304" s="125">
        <v>0</v>
      </c>
    </row>
    <row r="305" spans="1:13">
      <c r="A305" s="126" t="s">
        <v>194</v>
      </c>
      <c r="B305" s="127" t="s">
        <v>154</v>
      </c>
      <c r="C305" s="128">
        <f t="shared" si="33"/>
        <v>7735000</v>
      </c>
      <c r="D305" s="128">
        <f t="shared" si="33"/>
        <v>9531703.5199999996</v>
      </c>
      <c r="E305" s="128">
        <f t="shared" si="33"/>
        <v>2076668.3800000006</v>
      </c>
      <c r="F305" s="128">
        <f t="shared" si="33"/>
        <v>5308669.8999999994</v>
      </c>
      <c r="G305" s="17">
        <f t="shared" si="27"/>
        <v>0.11574801989690071</v>
      </c>
      <c r="H305" s="17">
        <f t="shared" si="28"/>
        <v>4223033.62</v>
      </c>
      <c r="I305" s="128">
        <f t="shared" si="34"/>
        <v>1382685.71</v>
      </c>
      <c r="J305" s="128">
        <f t="shared" si="34"/>
        <v>3360810.55</v>
      </c>
      <c r="K305" s="17">
        <f t="shared" si="29"/>
        <v>8.3000917554693937E-2</v>
      </c>
      <c r="L305" s="17">
        <f t="shared" si="30"/>
        <v>6170892.9699999997</v>
      </c>
      <c r="M305" s="131">
        <v>0</v>
      </c>
    </row>
    <row r="306" spans="1:13">
      <c r="A306" s="126" t="s">
        <v>195</v>
      </c>
      <c r="B306" s="127" t="s">
        <v>173</v>
      </c>
      <c r="C306" s="128">
        <f t="shared" si="33"/>
        <v>480000</v>
      </c>
      <c r="D306" s="128">
        <f t="shared" si="33"/>
        <v>770000</v>
      </c>
      <c r="E306" s="128">
        <f t="shared" si="33"/>
        <v>500000</v>
      </c>
      <c r="F306" s="128">
        <f t="shared" si="33"/>
        <v>500000</v>
      </c>
      <c r="G306" s="17">
        <f t="shared" si="27"/>
        <v>1.0901791039682154E-2</v>
      </c>
      <c r="H306" s="17">
        <f t="shared" si="28"/>
        <v>270000</v>
      </c>
      <c r="I306" s="128">
        <f t="shared" si="34"/>
        <v>0</v>
      </c>
      <c r="J306" s="128">
        <f t="shared" si="34"/>
        <v>0</v>
      </c>
      <c r="K306" s="17">
        <f t="shared" si="29"/>
        <v>0</v>
      </c>
      <c r="L306" s="17">
        <f t="shared" si="30"/>
        <v>770000</v>
      </c>
      <c r="M306" s="131">
        <v>0</v>
      </c>
    </row>
    <row r="307" spans="1:13">
      <c r="A307" s="126" t="s">
        <v>196</v>
      </c>
      <c r="B307" s="127" t="s">
        <v>197</v>
      </c>
      <c r="C307" s="128">
        <f t="shared" si="33"/>
        <v>7777000</v>
      </c>
      <c r="D307" s="128">
        <f t="shared" si="33"/>
        <v>25131200</v>
      </c>
      <c r="E307" s="128">
        <f t="shared" si="33"/>
        <v>3185065.97</v>
      </c>
      <c r="F307" s="128">
        <f t="shared" si="33"/>
        <v>3832281.14</v>
      </c>
      <c r="G307" s="17">
        <f t="shared" si="27"/>
        <v>8.3557456387189824E-2</v>
      </c>
      <c r="H307" s="17">
        <f t="shared" si="28"/>
        <v>21298918.859999999</v>
      </c>
      <c r="I307" s="128">
        <f t="shared" si="34"/>
        <v>3185065.97</v>
      </c>
      <c r="J307" s="128">
        <f t="shared" si="34"/>
        <v>3670493.14</v>
      </c>
      <c r="K307" s="17">
        <f t="shared" si="29"/>
        <v>9.0649054436647655E-2</v>
      </c>
      <c r="L307" s="17">
        <f t="shared" si="30"/>
        <v>21460706.859999999</v>
      </c>
      <c r="M307" s="131">
        <v>0</v>
      </c>
    </row>
    <row r="308" spans="1:13">
      <c r="A308" s="126" t="s">
        <v>198</v>
      </c>
      <c r="B308" s="127" t="s">
        <v>199</v>
      </c>
      <c r="C308" s="128">
        <f t="shared" si="33"/>
        <v>4265000</v>
      </c>
      <c r="D308" s="128">
        <f t="shared" si="33"/>
        <v>6879200</v>
      </c>
      <c r="E308" s="128">
        <f t="shared" si="33"/>
        <v>1271125</v>
      </c>
      <c r="F308" s="128">
        <f t="shared" si="33"/>
        <v>1868174.6800000002</v>
      </c>
      <c r="G308" s="17">
        <f t="shared" si="27"/>
        <v>4.0732899973970157E-2</v>
      </c>
      <c r="H308" s="17">
        <f t="shared" si="28"/>
        <v>5011025.32</v>
      </c>
      <c r="I308" s="128">
        <f t="shared" si="34"/>
        <v>690133.28</v>
      </c>
      <c r="J308" s="128">
        <f t="shared" si="34"/>
        <v>789641.56</v>
      </c>
      <c r="K308" s="17">
        <f t="shared" si="29"/>
        <v>1.9501537811859083E-2</v>
      </c>
      <c r="L308" s="17">
        <f t="shared" si="30"/>
        <v>6089558.4399999995</v>
      </c>
      <c r="M308" s="131">
        <v>0</v>
      </c>
    </row>
    <row r="309" spans="1:13">
      <c r="A309" s="126" t="s">
        <v>200</v>
      </c>
      <c r="B309" s="127" t="s">
        <v>175</v>
      </c>
      <c r="C309" s="128">
        <f t="shared" si="33"/>
        <v>51640000</v>
      </c>
      <c r="D309" s="128">
        <f t="shared" si="33"/>
        <v>72295959.63000001</v>
      </c>
      <c r="E309" s="128">
        <f t="shared" si="33"/>
        <v>6831251.709999999</v>
      </c>
      <c r="F309" s="128">
        <f t="shared" si="33"/>
        <v>19132708.929999996</v>
      </c>
      <c r="G309" s="17">
        <f t="shared" si="27"/>
        <v>0.41716158955584137</v>
      </c>
      <c r="H309" s="17">
        <f t="shared" si="28"/>
        <v>53163250.700000018</v>
      </c>
      <c r="I309" s="128">
        <f t="shared" si="34"/>
        <v>6313585.8199999994</v>
      </c>
      <c r="J309" s="128">
        <f t="shared" si="34"/>
        <v>16280989.829999998</v>
      </c>
      <c r="K309" s="17">
        <f t="shared" si="29"/>
        <v>0.40208666168006424</v>
      </c>
      <c r="L309" s="17">
        <f t="shared" si="30"/>
        <v>56014969.800000012</v>
      </c>
      <c r="M309" s="131">
        <v>0</v>
      </c>
    </row>
    <row r="310" spans="1:13">
      <c r="A310" s="126" t="s">
        <v>201</v>
      </c>
      <c r="B310" s="127" t="s">
        <v>191</v>
      </c>
      <c r="C310" s="128">
        <f t="shared" si="33"/>
        <v>126533000</v>
      </c>
      <c r="D310" s="128">
        <f t="shared" si="33"/>
        <v>151687547.71000001</v>
      </c>
      <c r="E310" s="128">
        <f t="shared" si="33"/>
        <v>19389996.980000004</v>
      </c>
      <c r="F310" s="128">
        <f t="shared" si="33"/>
        <v>67082311.500000007</v>
      </c>
      <c r="G310" s="17">
        <f t="shared" si="27"/>
        <v>1.4626346848637344</v>
      </c>
      <c r="H310" s="17">
        <f t="shared" si="28"/>
        <v>84605236.210000008</v>
      </c>
      <c r="I310" s="128">
        <f t="shared" si="34"/>
        <v>19440444.859999999</v>
      </c>
      <c r="J310" s="128">
        <f t="shared" si="34"/>
        <v>60659218.329999983</v>
      </c>
      <c r="K310" s="17">
        <f t="shared" si="29"/>
        <v>1.4980822943264411</v>
      </c>
      <c r="L310" s="17">
        <f t="shared" si="30"/>
        <v>91028329.380000025</v>
      </c>
      <c r="M310" s="131">
        <v>0</v>
      </c>
    </row>
    <row r="311" spans="1:13" hidden="1">
      <c r="A311" s="126" t="s">
        <v>202</v>
      </c>
      <c r="B311" s="127" t="s">
        <v>203</v>
      </c>
      <c r="C311" s="128">
        <f t="shared" si="33"/>
        <v>0</v>
      </c>
      <c r="D311" s="128">
        <f t="shared" si="33"/>
        <v>0</v>
      </c>
      <c r="E311" s="128">
        <f t="shared" si="33"/>
        <v>0</v>
      </c>
      <c r="F311" s="128">
        <f t="shared" si="33"/>
        <v>0</v>
      </c>
      <c r="G311" s="17">
        <f t="shared" si="27"/>
        <v>0</v>
      </c>
      <c r="H311" s="17">
        <f t="shared" si="28"/>
        <v>0</v>
      </c>
      <c r="I311" s="128">
        <f t="shared" si="34"/>
        <v>0</v>
      </c>
      <c r="J311" s="128">
        <f t="shared" si="34"/>
        <v>0</v>
      </c>
      <c r="K311" s="17">
        <f t="shared" si="29"/>
        <v>0</v>
      </c>
      <c r="L311" s="17">
        <f t="shared" si="30"/>
        <v>0</v>
      </c>
      <c r="M311" s="131">
        <v>0</v>
      </c>
    </row>
    <row r="312" spans="1:13">
      <c r="A312" s="121" t="s">
        <v>204</v>
      </c>
      <c r="B312" s="122" t="s">
        <v>205</v>
      </c>
      <c r="C312" s="118">
        <f t="shared" si="33"/>
        <v>1863624000</v>
      </c>
      <c r="D312" s="118">
        <f t="shared" si="33"/>
        <v>1862922000</v>
      </c>
      <c r="E312" s="118">
        <f t="shared" si="33"/>
        <v>290373802.77999997</v>
      </c>
      <c r="F312" s="118">
        <f t="shared" si="33"/>
        <v>923025032.25999999</v>
      </c>
      <c r="G312" s="30">
        <f t="shared" si="27"/>
        <v>20.125252052188795</v>
      </c>
      <c r="H312" s="30">
        <f t="shared" si="28"/>
        <v>939896967.74000001</v>
      </c>
      <c r="I312" s="118">
        <f t="shared" si="34"/>
        <v>290546756.56</v>
      </c>
      <c r="J312" s="118">
        <f t="shared" si="34"/>
        <v>919917049.13999987</v>
      </c>
      <c r="K312" s="30">
        <f t="shared" si="29"/>
        <v>22.718912005565585</v>
      </c>
      <c r="L312" s="30">
        <f t="shared" si="30"/>
        <v>943004950.86000013</v>
      </c>
      <c r="M312" s="125">
        <v>0</v>
      </c>
    </row>
    <row r="313" spans="1:13" hidden="1">
      <c r="A313" s="126" t="s">
        <v>206</v>
      </c>
      <c r="B313" s="127" t="s">
        <v>154</v>
      </c>
      <c r="C313" s="128">
        <f t="shared" si="33"/>
        <v>0</v>
      </c>
      <c r="D313" s="128">
        <f t="shared" si="33"/>
        <v>0</v>
      </c>
      <c r="E313" s="128">
        <f t="shared" si="33"/>
        <v>0</v>
      </c>
      <c r="F313" s="128">
        <f t="shared" si="33"/>
        <v>0</v>
      </c>
      <c r="G313" s="17">
        <f t="shared" si="27"/>
        <v>0</v>
      </c>
      <c r="H313" s="17">
        <f t="shared" si="28"/>
        <v>0</v>
      </c>
      <c r="I313" s="128">
        <f t="shared" si="34"/>
        <v>0</v>
      </c>
      <c r="J313" s="128">
        <f t="shared" si="34"/>
        <v>0</v>
      </c>
      <c r="K313" s="17">
        <f t="shared" si="29"/>
        <v>0</v>
      </c>
      <c r="L313" s="17">
        <f t="shared" si="30"/>
        <v>0</v>
      </c>
      <c r="M313" s="131">
        <v>0</v>
      </c>
    </row>
    <row r="314" spans="1:13">
      <c r="A314" s="126" t="s">
        <v>207</v>
      </c>
      <c r="B314" s="127" t="s">
        <v>208</v>
      </c>
      <c r="C314" s="128">
        <f t="shared" si="33"/>
        <v>1863624000</v>
      </c>
      <c r="D314" s="128">
        <f t="shared" si="33"/>
        <v>1862922000</v>
      </c>
      <c r="E314" s="128">
        <f t="shared" si="33"/>
        <v>290373802.77999997</v>
      </c>
      <c r="F314" s="128">
        <f t="shared" si="33"/>
        <v>923025032.25999999</v>
      </c>
      <c r="G314" s="17">
        <f t="shared" si="27"/>
        <v>20.125252052188795</v>
      </c>
      <c r="H314" s="17">
        <f t="shared" si="28"/>
        <v>939896967.74000001</v>
      </c>
      <c r="I314" s="128">
        <f t="shared" si="34"/>
        <v>290546756.56</v>
      </c>
      <c r="J314" s="128">
        <f t="shared" si="34"/>
        <v>919917049.13999987</v>
      </c>
      <c r="K314" s="17">
        <f t="shared" si="29"/>
        <v>22.718912005565585</v>
      </c>
      <c r="L314" s="17">
        <f t="shared" si="30"/>
        <v>943004950.86000013</v>
      </c>
      <c r="M314" s="131">
        <v>0</v>
      </c>
    </row>
    <row r="315" spans="1:13">
      <c r="A315" s="27">
        <v>10</v>
      </c>
      <c r="B315" s="122" t="s">
        <v>209</v>
      </c>
      <c r="C315" s="118">
        <f t="shared" si="33"/>
        <v>2014291000</v>
      </c>
      <c r="D315" s="118">
        <f t="shared" si="33"/>
        <v>2216091292.0100002</v>
      </c>
      <c r="E315" s="118">
        <f t="shared" si="33"/>
        <v>400585170.09000003</v>
      </c>
      <c r="F315" s="118">
        <f t="shared" si="33"/>
        <v>1179190930.4100001</v>
      </c>
      <c r="G315" s="30">
        <f t="shared" si="27"/>
        <v>25.710586238436399</v>
      </c>
      <c r="H315" s="30">
        <f t="shared" si="28"/>
        <v>1036900361.6000001</v>
      </c>
      <c r="I315" s="118">
        <f t="shared" si="34"/>
        <v>378057710.85000002</v>
      </c>
      <c r="J315" s="118">
        <f t="shared" si="34"/>
        <v>1107946522.3000004</v>
      </c>
      <c r="K315" s="30">
        <f t="shared" si="29"/>
        <v>27.362618804095405</v>
      </c>
      <c r="L315" s="30">
        <f t="shared" si="30"/>
        <v>1108144769.7099998</v>
      </c>
      <c r="M315" s="125">
        <v>0</v>
      </c>
    </row>
    <row r="316" spans="1:13">
      <c r="A316" s="126" t="s">
        <v>210</v>
      </c>
      <c r="B316" s="127" t="s">
        <v>211</v>
      </c>
      <c r="C316" s="128">
        <f t="shared" si="33"/>
        <v>827710000</v>
      </c>
      <c r="D316" s="128">
        <f t="shared" si="33"/>
        <v>883249521.63999999</v>
      </c>
      <c r="E316" s="128">
        <f t="shared" si="33"/>
        <v>133221429.94999999</v>
      </c>
      <c r="F316" s="128">
        <f t="shared" si="33"/>
        <v>418265108.42999995</v>
      </c>
      <c r="G316" s="17">
        <f t="shared" si="27"/>
        <v>9.1196776225877159</v>
      </c>
      <c r="H316" s="17">
        <f t="shared" si="28"/>
        <v>464984413.21000004</v>
      </c>
      <c r="I316" s="128">
        <f t="shared" si="34"/>
        <v>130463913.42000002</v>
      </c>
      <c r="J316" s="128">
        <f t="shared" si="34"/>
        <v>399088609.25000036</v>
      </c>
      <c r="K316" s="17">
        <f t="shared" si="29"/>
        <v>9.8561701888780213</v>
      </c>
      <c r="L316" s="17">
        <f t="shared" si="30"/>
        <v>484160912.38999963</v>
      </c>
      <c r="M316" s="131">
        <v>0</v>
      </c>
    </row>
    <row r="317" spans="1:13">
      <c r="A317" s="126" t="s">
        <v>212</v>
      </c>
      <c r="B317" s="127" t="s">
        <v>213</v>
      </c>
      <c r="C317" s="128">
        <f t="shared" si="33"/>
        <v>1154910000</v>
      </c>
      <c r="D317" s="128">
        <f t="shared" si="33"/>
        <v>1291295593.98</v>
      </c>
      <c r="E317" s="128">
        <f t="shared" si="33"/>
        <v>260720527.26000005</v>
      </c>
      <c r="F317" s="128">
        <f t="shared" si="33"/>
        <v>742274679.5200001</v>
      </c>
      <c r="G317" s="17">
        <f t="shared" si="27"/>
        <v>16.18424690034816</v>
      </c>
      <c r="H317" s="17">
        <f t="shared" si="28"/>
        <v>549020914.45999992</v>
      </c>
      <c r="I317" s="128">
        <f t="shared" si="34"/>
        <v>243006609.29999998</v>
      </c>
      <c r="J317" s="128">
        <f t="shared" si="34"/>
        <v>693679448.63999999</v>
      </c>
      <c r="K317" s="17">
        <f t="shared" si="29"/>
        <v>17.131590689024168</v>
      </c>
      <c r="L317" s="17">
        <f t="shared" si="30"/>
        <v>597616145.34000003</v>
      </c>
      <c r="M317" s="131">
        <v>0</v>
      </c>
    </row>
    <row r="318" spans="1:13">
      <c r="A318" s="126" t="s">
        <v>214</v>
      </c>
      <c r="B318" s="127" t="s">
        <v>215</v>
      </c>
      <c r="C318" s="128">
        <f t="shared" si="33"/>
        <v>19701000</v>
      </c>
      <c r="D318" s="128">
        <f t="shared" si="33"/>
        <v>24576176.390000001</v>
      </c>
      <c r="E318" s="128">
        <f t="shared" si="33"/>
        <v>4655762.3899999997</v>
      </c>
      <c r="F318" s="128">
        <f t="shared" si="33"/>
        <v>10506692.74</v>
      </c>
      <c r="G318" s="17">
        <f t="shared" si="27"/>
        <v>0.22908353753925106</v>
      </c>
      <c r="H318" s="17">
        <f t="shared" si="28"/>
        <v>14069483.65</v>
      </c>
      <c r="I318" s="128">
        <f t="shared" si="34"/>
        <v>2645221.5100000002</v>
      </c>
      <c r="J318" s="128">
        <f t="shared" si="34"/>
        <v>7566686.4800000004</v>
      </c>
      <c r="K318" s="17">
        <f t="shared" si="29"/>
        <v>0.18687215817288405</v>
      </c>
      <c r="L318" s="17">
        <f t="shared" si="30"/>
        <v>17009489.91</v>
      </c>
      <c r="M318" s="131">
        <v>0</v>
      </c>
    </row>
    <row r="319" spans="1:13">
      <c r="A319" s="126" t="s">
        <v>216</v>
      </c>
      <c r="B319" s="127" t="s">
        <v>217</v>
      </c>
      <c r="C319" s="128">
        <f t="shared" si="33"/>
        <v>11970000</v>
      </c>
      <c r="D319" s="128">
        <f t="shared" si="33"/>
        <v>16970000</v>
      </c>
      <c r="E319" s="128">
        <f t="shared" si="33"/>
        <v>1987450.4899999998</v>
      </c>
      <c r="F319" s="128">
        <f t="shared" si="33"/>
        <v>8144449.7199999997</v>
      </c>
      <c r="G319" s="17">
        <f t="shared" si="27"/>
        <v>0.17757817796127565</v>
      </c>
      <c r="H319" s="17">
        <f t="shared" si="28"/>
        <v>8825550.2800000012</v>
      </c>
      <c r="I319" s="128">
        <f t="shared" si="34"/>
        <v>1941966.62</v>
      </c>
      <c r="J319" s="128">
        <f t="shared" si="34"/>
        <v>7611777.9299999997</v>
      </c>
      <c r="K319" s="17">
        <f t="shared" si="29"/>
        <v>0.1879857680203274</v>
      </c>
      <c r="L319" s="17">
        <f t="shared" si="30"/>
        <v>9358222.0700000003</v>
      </c>
      <c r="M319" s="131">
        <v>0</v>
      </c>
    </row>
    <row r="320" spans="1:13" hidden="1">
      <c r="A320" s="126" t="s">
        <v>319</v>
      </c>
      <c r="B320" s="127" t="s">
        <v>203</v>
      </c>
      <c r="C320" s="128">
        <f t="shared" si="33"/>
        <v>0</v>
      </c>
      <c r="D320" s="128">
        <f t="shared" si="33"/>
        <v>0</v>
      </c>
      <c r="E320" s="128">
        <f t="shared" si="33"/>
        <v>0</v>
      </c>
      <c r="F320" s="128">
        <f t="shared" si="33"/>
        <v>0</v>
      </c>
      <c r="G320" s="17">
        <f t="shared" si="27"/>
        <v>0</v>
      </c>
      <c r="H320" s="17">
        <f t="shared" si="28"/>
        <v>0</v>
      </c>
      <c r="I320" s="128">
        <f t="shared" si="34"/>
        <v>0</v>
      </c>
      <c r="J320" s="128">
        <f t="shared" si="34"/>
        <v>0</v>
      </c>
      <c r="K320" s="17">
        <f t="shared" si="29"/>
        <v>0</v>
      </c>
      <c r="L320" s="17">
        <f t="shared" si="30"/>
        <v>0</v>
      </c>
      <c r="M320" s="131">
        <v>0</v>
      </c>
    </row>
    <row r="321" spans="1:13">
      <c r="A321" s="27">
        <v>11</v>
      </c>
      <c r="B321" s="122" t="s">
        <v>219</v>
      </c>
      <c r="C321" s="118">
        <f t="shared" ref="C321:F340" si="35">SUMIF($A$8:$A$246,$A321,C$8:C$246)</f>
        <v>3188000</v>
      </c>
      <c r="D321" s="118">
        <f t="shared" si="35"/>
        <v>4488000</v>
      </c>
      <c r="E321" s="118">
        <f t="shared" si="35"/>
        <v>331697.97000000003</v>
      </c>
      <c r="F321" s="118">
        <f t="shared" si="35"/>
        <v>945012.62</v>
      </c>
      <c r="G321" s="30">
        <f t="shared" si="27"/>
        <v>2.0604660226205111E-2</v>
      </c>
      <c r="H321" s="30">
        <f t="shared" si="28"/>
        <v>3542987.38</v>
      </c>
      <c r="I321" s="118">
        <f t="shared" ref="I321:J340" si="36">SUMIF($A$8:$A$246,$A321,I$8:I$246)</f>
        <v>321126.93000000005</v>
      </c>
      <c r="J321" s="118">
        <f t="shared" si="36"/>
        <v>904983.40000000014</v>
      </c>
      <c r="K321" s="30">
        <f t="shared" si="29"/>
        <v>2.2350100207750963E-2</v>
      </c>
      <c r="L321" s="30">
        <f t="shared" si="30"/>
        <v>3583016.5999999996</v>
      </c>
      <c r="M321" s="125">
        <v>0</v>
      </c>
    </row>
    <row r="322" spans="1:13">
      <c r="A322" s="126" t="s">
        <v>220</v>
      </c>
      <c r="B322" s="127" t="s">
        <v>154</v>
      </c>
      <c r="C322" s="128">
        <f t="shared" si="35"/>
        <v>1080000</v>
      </c>
      <c r="D322" s="128">
        <f t="shared" si="35"/>
        <v>1880000</v>
      </c>
      <c r="E322" s="128">
        <f t="shared" si="35"/>
        <v>271423.66000000003</v>
      </c>
      <c r="F322" s="128">
        <f t="shared" si="35"/>
        <v>791109.29</v>
      </c>
      <c r="G322" s="17">
        <f t="shared" si="27"/>
        <v>1.7249016338262622E-2</v>
      </c>
      <c r="H322" s="17">
        <f t="shared" si="28"/>
        <v>1088890.71</v>
      </c>
      <c r="I322" s="128">
        <f t="shared" si="36"/>
        <v>271423.66000000003</v>
      </c>
      <c r="J322" s="128">
        <f t="shared" si="36"/>
        <v>791109.29000000015</v>
      </c>
      <c r="K322" s="17">
        <f t="shared" si="29"/>
        <v>1.9537785893954208E-2</v>
      </c>
      <c r="L322" s="17">
        <f t="shared" si="30"/>
        <v>1088890.71</v>
      </c>
      <c r="M322" s="131">
        <v>0</v>
      </c>
    </row>
    <row r="323" spans="1:13" hidden="1">
      <c r="A323" s="126" t="s">
        <v>222</v>
      </c>
      <c r="B323" s="127" t="s">
        <v>203</v>
      </c>
      <c r="C323" s="128">
        <f t="shared" si="35"/>
        <v>0</v>
      </c>
      <c r="D323" s="128">
        <f t="shared" si="35"/>
        <v>0</v>
      </c>
      <c r="E323" s="128">
        <f t="shared" si="35"/>
        <v>0</v>
      </c>
      <c r="F323" s="128">
        <f t="shared" si="35"/>
        <v>0</v>
      </c>
      <c r="G323" s="17">
        <f t="shared" si="27"/>
        <v>0</v>
      </c>
      <c r="H323" s="17">
        <f t="shared" si="28"/>
        <v>0</v>
      </c>
      <c r="I323" s="128">
        <f t="shared" si="36"/>
        <v>0</v>
      </c>
      <c r="J323" s="128">
        <f t="shared" si="36"/>
        <v>0</v>
      </c>
      <c r="K323" s="17">
        <f t="shared" si="29"/>
        <v>0</v>
      </c>
      <c r="L323" s="17">
        <f t="shared" si="30"/>
        <v>0</v>
      </c>
      <c r="M323" s="131">
        <v>0</v>
      </c>
    </row>
    <row r="324" spans="1:13">
      <c r="A324" s="126" t="s">
        <v>223</v>
      </c>
      <c r="B324" s="127" t="s">
        <v>224</v>
      </c>
      <c r="C324" s="128">
        <f t="shared" si="35"/>
        <v>2108000</v>
      </c>
      <c r="D324" s="128">
        <f t="shared" si="35"/>
        <v>2608000</v>
      </c>
      <c r="E324" s="128">
        <f t="shared" si="35"/>
        <v>60274.310000000005</v>
      </c>
      <c r="F324" s="128">
        <f t="shared" si="35"/>
        <v>153903.32999999999</v>
      </c>
      <c r="G324" s="17">
        <f t="shared" si="27"/>
        <v>3.355643887942491E-3</v>
      </c>
      <c r="H324" s="17">
        <f t="shared" si="28"/>
        <v>2454096.67</v>
      </c>
      <c r="I324" s="128">
        <f t="shared" si="36"/>
        <v>49703.27</v>
      </c>
      <c r="J324" s="128">
        <f t="shared" si="36"/>
        <v>113874.11000000002</v>
      </c>
      <c r="K324" s="17">
        <f t="shared" si="29"/>
        <v>2.812314313796757E-3</v>
      </c>
      <c r="L324" s="17">
        <f t="shared" si="30"/>
        <v>2494125.89</v>
      </c>
      <c r="M324" s="131">
        <v>0</v>
      </c>
    </row>
    <row r="325" spans="1:13" hidden="1">
      <c r="A325" s="189"/>
      <c r="B325" s="127"/>
      <c r="C325" s="128">
        <f t="shared" si="35"/>
        <v>0</v>
      </c>
      <c r="D325" s="128">
        <f t="shared" si="35"/>
        <v>0</v>
      </c>
      <c r="E325" s="128">
        <f t="shared" si="35"/>
        <v>0</v>
      </c>
      <c r="F325" s="128">
        <f t="shared" si="35"/>
        <v>0</v>
      </c>
      <c r="G325" s="17">
        <f t="shared" si="27"/>
        <v>0</v>
      </c>
      <c r="H325" s="17">
        <f t="shared" si="28"/>
        <v>0</v>
      </c>
      <c r="I325" s="128">
        <f t="shared" si="36"/>
        <v>0</v>
      </c>
      <c r="J325" s="128">
        <f t="shared" si="36"/>
        <v>0</v>
      </c>
      <c r="K325" s="17">
        <f t="shared" si="29"/>
        <v>0</v>
      </c>
      <c r="L325" s="17">
        <f t="shared" si="30"/>
        <v>0</v>
      </c>
      <c r="M325" s="131">
        <v>0</v>
      </c>
    </row>
    <row r="326" spans="1:13">
      <c r="A326" s="27">
        <v>12</v>
      </c>
      <c r="B326" s="122" t="s">
        <v>225</v>
      </c>
      <c r="C326" s="118">
        <f t="shared" si="35"/>
        <v>1552542000</v>
      </c>
      <c r="D326" s="118">
        <f t="shared" si="35"/>
        <v>1560569186.8699999</v>
      </c>
      <c r="E326" s="118">
        <f t="shared" si="35"/>
        <v>243961432.09999999</v>
      </c>
      <c r="F326" s="118">
        <f t="shared" si="35"/>
        <v>694121246.27999997</v>
      </c>
      <c r="G326" s="30">
        <f t="shared" si="27"/>
        <v>15.134329566296625</v>
      </c>
      <c r="H326" s="30">
        <f t="shared" si="28"/>
        <v>866447940.58999991</v>
      </c>
      <c r="I326" s="118">
        <f t="shared" si="36"/>
        <v>203328010.75000006</v>
      </c>
      <c r="J326" s="118">
        <f t="shared" si="36"/>
        <v>585683022.30999994</v>
      </c>
      <c r="K326" s="30">
        <f t="shared" si="29"/>
        <v>14.464435743911922</v>
      </c>
      <c r="L326" s="30">
        <f t="shared" si="30"/>
        <v>974886164.55999994</v>
      </c>
      <c r="M326" s="125">
        <v>0</v>
      </c>
    </row>
    <row r="327" spans="1:13">
      <c r="A327" s="126" t="s">
        <v>226</v>
      </c>
      <c r="B327" s="127" t="s">
        <v>227</v>
      </c>
      <c r="C327" s="128">
        <f t="shared" si="35"/>
        <v>1023499000</v>
      </c>
      <c r="D327" s="128">
        <f t="shared" si="35"/>
        <v>1033908998.3799999</v>
      </c>
      <c r="E327" s="128">
        <f t="shared" si="35"/>
        <v>162987504.03</v>
      </c>
      <c r="F327" s="128">
        <f t="shared" si="35"/>
        <v>468617862.53000003</v>
      </c>
      <c r="G327" s="17">
        <f t="shared" si="27"/>
        <v>10.217548029529116</v>
      </c>
      <c r="H327" s="17">
        <f t="shared" si="28"/>
        <v>565291135.8499999</v>
      </c>
      <c r="I327" s="128">
        <f t="shared" si="36"/>
        <v>140899636.52000004</v>
      </c>
      <c r="J327" s="128">
        <f t="shared" si="36"/>
        <v>409923941.02000004</v>
      </c>
      <c r="K327" s="17">
        <f t="shared" si="29"/>
        <v>10.123767087167781</v>
      </c>
      <c r="L327" s="17">
        <f t="shared" si="30"/>
        <v>623985057.3599999</v>
      </c>
      <c r="M327" s="131">
        <v>0</v>
      </c>
    </row>
    <row r="328" spans="1:13">
      <c r="A328" s="126" t="s">
        <v>228</v>
      </c>
      <c r="B328" s="127" t="s">
        <v>229</v>
      </c>
      <c r="C328" s="128">
        <f t="shared" si="35"/>
        <v>529043000</v>
      </c>
      <c r="D328" s="128">
        <f t="shared" si="35"/>
        <v>526660188.49000001</v>
      </c>
      <c r="E328" s="128">
        <f t="shared" si="35"/>
        <v>80973928.069999993</v>
      </c>
      <c r="F328" s="128">
        <f t="shared" si="35"/>
        <v>225503383.75000006</v>
      </c>
      <c r="G328" s="17">
        <f t="shared" si="27"/>
        <v>4.9167815367675134</v>
      </c>
      <c r="H328" s="17">
        <f t="shared" si="28"/>
        <v>301156804.73999995</v>
      </c>
      <c r="I328" s="128">
        <f t="shared" si="36"/>
        <v>62428374.230000004</v>
      </c>
      <c r="J328" s="128">
        <f t="shared" si="36"/>
        <v>175759081.29000002</v>
      </c>
      <c r="K328" s="17">
        <f t="shared" si="29"/>
        <v>4.3406686567441426</v>
      </c>
      <c r="L328" s="17">
        <f t="shared" si="30"/>
        <v>350901107.19999999</v>
      </c>
      <c r="M328" s="131">
        <v>0</v>
      </c>
    </row>
    <row r="329" spans="1:13" hidden="1">
      <c r="A329" s="126" t="s">
        <v>230</v>
      </c>
      <c r="B329" s="127" t="s">
        <v>231</v>
      </c>
      <c r="C329" s="128">
        <f t="shared" si="35"/>
        <v>0</v>
      </c>
      <c r="D329" s="128">
        <f t="shared" si="35"/>
        <v>0</v>
      </c>
      <c r="E329" s="128">
        <f t="shared" si="35"/>
        <v>0</v>
      </c>
      <c r="F329" s="128">
        <f t="shared" si="35"/>
        <v>0</v>
      </c>
      <c r="G329" s="17">
        <f t="shared" si="27"/>
        <v>0</v>
      </c>
      <c r="H329" s="17">
        <f t="shared" si="28"/>
        <v>0</v>
      </c>
      <c r="I329" s="128">
        <f t="shared" si="36"/>
        <v>0</v>
      </c>
      <c r="J329" s="128">
        <f t="shared" si="36"/>
        <v>0</v>
      </c>
      <c r="K329" s="17">
        <f t="shared" si="29"/>
        <v>0</v>
      </c>
      <c r="L329" s="17">
        <f t="shared" si="30"/>
        <v>0</v>
      </c>
      <c r="M329" s="131">
        <v>0</v>
      </c>
    </row>
    <row r="330" spans="1:13">
      <c r="A330" s="27">
        <v>13</v>
      </c>
      <c r="B330" s="122" t="s">
        <v>232</v>
      </c>
      <c r="C330" s="118">
        <f t="shared" si="35"/>
        <v>68548000</v>
      </c>
      <c r="D330" s="118">
        <f t="shared" si="35"/>
        <v>73352294.579999998</v>
      </c>
      <c r="E330" s="118">
        <f t="shared" si="35"/>
        <v>8926174.8399999999</v>
      </c>
      <c r="F330" s="118">
        <f t="shared" si="35"/>
        <v>27505227.350000001</v>
      </c>
      <c r="G330" s="30">
        <f t="shared" si="27"/>
        <v>0.59971248213730111</v>
      </c>
      <c r="H330" s="30">
        <f t="shared" si="28"/>
        <v>45847067.229999997</v>
      </c>
      <c r="I330" s="118">
        <f t="shared" si="36"/>
        <v>9398947.5700000003</v>
      </c>
      <c r="J330" s="118">
        <f t="shared" si="36"/>
        <v>24264708.939999998</v>
      </c>
      <c r="K330" s="30">
        <f t="shared" si="29"/>
        <v>0.59925814807311439</v>
      </c>
      <c r="L330" s="30">
        <f t="shared" si="30"/>
        <v>49087585.640000001</v>
      </c>
      <c r="M330" s="125">
        <v>0</v>
      </c>
    </row>
    <row r="331" spans="1:13">
      <c r="A331" s="126" t="s">
        <v>233</v>
      </c>
      <c r="B331" s="127" t="s">
        <v>154</v>
      </c>
      <c r="C331" s="128">
        <f t="shared" si="35"/>
        <v>36139000</v>
      </c>
      <c r="D331" s="128">
        <f t="shared" si="35"/>
        <v>38597624.780000001</v>
      </c>
      <c r="E331" s="128">
        <f t="shared" si="35"/>
        <v>6097523.3800000008</v>
      </c>
      <c r="F331" s="128">
        <f t="shared" si="35"/>
        <v>17922632.649999999</v>
      </c>
      <c r="G331" s="17">
        <f t="shared" si="27"/>
        <v>0.39077759206256957</v>
      </c>
      <c r="H331" s="17">
        <f t="shared" si="28"/>
        <v>20674992.130000003</v>
      </c>
      <c r="I331" s="128">
        <f t="shared" si="36"/>
        <v>5553508.540000001</v>
      </c>
      <c r="J331" s="128">
        <f t="shared" si="36"/>
        <v>16453374.769999998</v>
      </c>
      <c r="K331" s="17">
        <f t="shared" si="29"/>
        <v>0.40634400019401612</v>
      </c>
      <c r="L331" s="17">
        <f t="shared" si="30"/>
        <v>22144250.010000005</v>
      </c>
      <c r="M331" s="131">
        <v>0</v>
      </c>
    </row>
    <row r="332" spans="1:13">
      <c r="A332" s="126" t="s">
        <v>234</v>
      </c>
      <c r="B332" s="127" t="s">
        <v>173</v>
      </c>
      <c r="C332" s="128">
        <f t="shared" si="35"/>
        <v>120000</v>
      </c>
      <c r="D332" s="128">
        <f t="shared" si="35"/>
        <v>153000</v>
      </c>
      <c r="E332" s="128">
        <f t="shared" si="35"/>
        <v>30000</v>
      </c>
      <c r="F332" s="128">
        <f t="shared" si="35"/>
        <v>132500</v>
      </c>
      <c r="G332" s="17">
        <f t="shared" si="27"/>
        <v>2.888974625515771E-3</v>
      </c>
      <c r="H332" s="17">
        <f t="shared" si="28"/>
        <v>20500</v>
      </c>
      <c r="I332" s="128">
        <f t="shared" si="36"/>
        <v>8465</v>
      </c>
      <c r="J332" s="128">
        <f t="shared" si="36"/>
        <v>87415.010000000009</v>
      </c>
      <c r="K332" s="17">
        <f t="shared" si="29"/>
        <v>2.1588619560994737E-3</v>
      </c>
      <c r="L332" s="17">
        <f t="shared" si="30"/>
        <v>65584.989999999991</v>
      </c>
      <c r="M332" s="131">
        <v>0</v>
      </c>
    </row>
    <row r="333" spans="1:13">
      <c r="A333" s="126" t="s">
        <v>235</v>
      </c>
      <c r="B333" s="127" t="s">
        <v>175</v>
      </c>
      <c r="C333" s="128">
        <f t="shared" si="35"/>
        <v>1145000</v>
      </c>
      <c r="D333" s="128">
        <f t="shared" si="35"/>
        <v>1145000</v>
      </c>
      <c r="E333" s="128">
        <f t="shared" si="35"/>
        <v>51100</v>
      </c>
      <c r="F333" s="128">
        <f t="shared" si="35"/>
        <v>104200</v>
      </c>
      <c r="G333" s="17">
        <f t="shared" si="27"/>
        <v>2.2719332526697608E-3</v>
      </c>
      <c r="H333" s="17">
        <f t="shared" si="28"/>
        <v>1040800</v>
      </c>
      <c r="I333" s="128">
        <f t="shared" si="36"/>
        <v>0</v>
      </c>
      <c r="J333" s="128">
        <f t="shared" si="36"/>
        <v>0</v>
      </c>
      <c r="K333" s="17">
        <f t="shared" si="29"/>
        <v>0</v>
      </c>
      <c r="L333" s="17">
        <f t="shared" si="30"/>
        <v>1145000</v>
      </c>
      <c r="M333" s="131">
        <v>0</v>
      </c>
    </row>
    <row r="334" spans="1:13">
      <c r="A334" s="126" t="s">
        <v>236</v>
      </c>
      <c r="B334" s="127" t="s">
        <v>237</v>
      </c>
      <c r="C334" s="128">
        <f t="shared" si="35"/>
        <v>8420000</v>
      </c>
      <c r="D334" s="128">
        <f t="shared" si="35"/>
        <v>11332594.580000002</v>
      </c>
      <c r="E334" s="128">
        <f t="shared" si="35"/>
        <v>4364.63</v>
      </c>
      <c r="F334" s="128">
        <f t="shared" si="35"/>
        <v>886996.43</v>
      </c>
      <c r="G334" s="17">
        <f t="shared" si="27"/>
        <v>1.933969946560812E-2</v>
      </c>
      <c r="H334" s="17">
        <f t="shared" si="28"/>
        <v>10445598.150000002</v>
      </c>
      <c r="I334" s="128">
        <f t="shared" si="36"/>
        <v>257692.79999999999</v>
      </c>
      <c r="J334" s="128">
        <f t="shared" si="36"/>
        <v>305711.21999999997</v>
      </c>
      <c r="K334" s="17">
        <f t="shared" si="29"/>
        <v>7.550057163074813E-3</v>
      </c>
      <c r="L334" s="17">
        <f t="shared" si="30"/>
        <v>11026883.360000001</v>
      </c>
      <c r="M334" s="131">
        <v>0</v>
      </c>
    </row>
    <row r="335" spans="1:13">
      <c r="A335" s="126" t="s">
        <v>238</v>
      </c>
      <c r="B335" s="127" t="s">
        <v>239</v>
      </c>
      <c r="C335" s="128">
        <f t="shared" si="35"/>
        <v>22724000</v>
      </c>
      <c r="D335" s="128">
        <f t="shared" si="35"/>
        <v>22124075.219999999</v>
      </c>
      <c r="E335" s="128">
        <f t="shared" si="35"/>
        <v>2743186.83</v>
      </c>
      <c r="F335" s="128">
        <f t="shared" si="35"/>
        <v>8458898.2700000014</v>
      </c>
      <c r="G335" s="17">
        <f t="shared" si="27"/>
        <v>0.18443428273093779</v>
      </c>
      <c r="H335" s="17">
        <f t="shared" si="28"/>
        <v>13665176.949999997</v>
      </c>
      <c r="I335" s="128">
        <f t="shared" si="36"/>
        <v>3579281.2299999995</v>
      </c>
      <c r="J335" s="128">
        <f t="shared" si="36"/>
        <v>7418207.9399999995</v>
      </c>
      <c r="K335" s="17">
        <f t="shared" si="29"/>
        <v>0.18320522875992401</v>
      </c>
      <c r="L335" s="17">
        <f t="shared" si="30"/>
        <v>14705867.279999999</v>
      </c>
      <c r="M335" s="131">
        <v>0</v>
      </c>
    </row>
    <row r="336" spans="1:13">
      <c r="A336" s="27">
        <v>14</v>
      </c>
      <c r="B336" s="135" t="s">
        <v>240</v>
      </c>
      <c r="C336" s="118">
        <f t="shared" si="35"/>
        <v>574000</v>
      </c>
      <c r="D336" s="118">
        <f t="shared" si="35"/>
        <v>2506484.2599999998</v>
      </c>
      <c r="E336" s="118">
        <f t="shared" si="35"/>
        <v>67429.630000000034</v>
      </c>
      <c r="F336" s="118">
        <f t="shared" si="35"/>
        <v>510501.23</v>
      </c>
      <c r="G336" s="30">
        <f t="shared" si="27"/>
        <v>1.1130755469921436E-2</v>
      </c>
      <c r="H336" s="30">
        <f t="shared" si="28"/>
        <v>1995983.0299999998</v>
      </c>
      <c r="I336" s="118">
        <f t="shared" si="36"/>
        <v>130538.09</v>
      </c>
      <c r="J336" s="118">
        <f t="shared" si="36"/>
        <v>323063.43</v>
      </c>
      <c r="K336" s="30">
        <f t="shared" si="29"/>
        <v>7.9785994239891453E-3</v>
      </c>
      <c r="L336" s="30">
        <f t="shared" si="30"/>
        <v>2183420.8299999996</v>
      </c>
      <c r="M336" s="125">
        <v>0</v>
      </c>
    </row>
    <row r="337" spans="1:13">
      <c r="A337" s="126" t="s">
        <v>241</v>
      </c>
      <c r="B337" s="136" t="s">
        <v>242</v>
      </c>
      <c r="C337" s="128">
        <f t="shared" si="35"/>
        <v>574000</v>
      </c>
      <c r="D337" s="128">
        <f t="shared" si="35"/>
        <v>2506484.2599999998</v>
      </c>
      <c r="E337" s="128">
        <f t="shared" si="35"/>
        <v>67429.630000000034</v>
      </c>
      <c r="F337" s="128">
        <f t="shared" si="35"/>
        <v>510501.23</v>
      </c>
      <c r="G337" s="17">
        <f t="shared" si="27"/>
        <v>1.1130755469921436E-2</v>
      </c>
      <c r="H337" s="17">
        <f t="shared" si="28"/>
        <v>1995983.0299999998</v>
      </c>
      <c r="I337" s="128">
        <f t="shared" si="36"/>
        <v>130538.09</v>
      </c>
      <c r="J337" s="128">
        <f t="shared" si="36"/>
        <v>323063.43</v>
      </c>
      <c r="K337" s="17">
        <f t="shared" si="29"/>
        <v>7.9785994239891453E-3</v>
      </c>
      <c r="L337" s="17">
        <f t="shared" si="30"/>
        <v>2183420.8299999996</v>
      </c>
      <c r="M337" s="131">
        <v>0</v>
      </c>
    </row>
    <row r="338" spans="1:13">
      <c r="A338" s="27">
        <v>15</v>
      </c>
      <c r="B338" s="122" t="s">
        <v>243</v>
      </c>
      <c r="C338" s="118">
        <f t="shared" si="35"/>
        <v>1352558000</v>
      </c>
      <c r="D338" s="118">
        <f t="shared" si="35"/>
        <v>1621844380.1600001</v>
      </c>
      <c r="E338" s="118">
        <f t="shared" si="35"/>
        <v>251192026.41</v>
      </c>
      <c r="F338" s="118">
        <f t="shared" si="35"/>
        <v>697848695.30000007</v>
      </c>
      <c r="G338" s="30">
        <f t="shared" si="27"/>
        <v>15.215601306950846</v>
      </c>
      <c r="H338" s="30">
        <f t="shared" si="28"/>
        <v>923995684.86000001</v>
      </c>
      <c r="I338" s="118">
        <f t="shared" si="36"/>
        <v>188197891.79000002</v>
      </c>
      <c r="J338" s="118">
        <f t="shared" si="36"/>
        <v>492912599.72000021</v>
      </c>
      <c r="K338" s="30">
        <f t="shared" si="29"/>
        <v>12.173312789389334</v>
      </c>
      <c r="L338" s="30">
        <f t="shared" si="30"/>
        <v>1128931780.4399998</v>
      </c>
      <c r="M338" s="125">
        <v>0</v>
      </c>
    </row>
    <row r="339" spans="1:13">
      <c r="A339" s="126" t="s">
        <v>244</v>
      </c>
      <c r="B339" s="127" t="s">
        <v>154</v>
      </c>
      <c r="C339" s="128">
        <f t="shared" si="35"/>
        <v>120097000</v>
      </c>
      <c r="D339" s="128">
        <f t="shared" si="35"/>
        <v>120378506.73999999</v>
      </c>
      <c r="E339" s="128">
        <f t="shared" si="35"/>
        <v>16203893.869999997</v>
      </c>
      <c r="F339" s="128">
        <f t="shared" si="35"/>
        <v>55137509.049999982</v>
      </c>
      <c r="G339" s="17">
        <f t="shared" si="27"/>
        <v>1.202195204223367</v>
      </c>
      <c r="H339" s="17">
        <f t="shared" si="28"/>
        <v>65240997.690000013</v>
      </c>
      <c r="I339" s="128">
        <f t="shared" si="36"/>
        <v>17231741.93</v>
      </c>
      <c r="J339" s="128">
        <f t="shared" si="36"/>
        <v>52901499.370000012</v>
      </c>
      <c r="K339" s="17">
        <f t="shared" si="29"/>
        <v>1.3064922650070427</v>
      </c>
      <c r="L339" s="17">
        <f t="shared" si="30"/>
        <v>67477007.369999975</v>
      </c>
      <c r="M339" s="131">
        <v>0</v>
      </c>
    </row>
    <row r="340" spans="1:13">
      <c r="A340" s="126" t="s">
        <v>245</v>
      </c>
      <c r="B340" s="127" t="s">
        <v>165</v>
      </c>
      <c r="C340" s="128">
        <f t="shared" si="35"/>
        <v>5150000</v>
      </c>
      <c r="D340" s="128">
        <f t="shared" si="35"/>
        <v>5150000</v>
      </c>
      <c r="E340" s="128">
        <f t="shared" si="35"/>
        <v>817062.98</v>
      </c>
      <c r="F340" s="128">
        <f t="shared" si="35"/>
        <v>2617828.5599999996</v>
      </c>
      <c r="G340" s="17">
        <f t="shared" si="27"/>
        <v>5.7078039877664064E-2</v>
      </c>
      <c r="H340" s="17">
        <f t="shared" si="28"/>
        <v>2532171.4400000004</v>
      </c>
      <c r="I340" s="128">
        <f t="shared" si="36"/>
        <v>708564.95</v>
      </c>
      <c r="J340" s="128">
        <f t="shared" si="36"/>
        <v>1872953.74</v>
      </c>
      <c r="K340" s="17">
        <f t="shared" si="29"/>
        <v>4.6255769745038346E-2</v>
      </c>
      <c r="L340" s="17">
        <f t="shared" si="30"/>
        <v>3277046.26</v>
      </c>
      <c r="M340" s="131">
        <v>0</v>
      </c>
    </row>
    <row r="341" spans="1:13">
      <c r="A341" s="126" t="s">
        <v>246</v>
      </c>
      <c r="B341" s="127" t="s">
        <v>173</v>
      </c>
      <c r="C341" s="128">
        <f t="shared" ref="C341:F360" si="37">SUMIF($A$8:$A$246,$A341,C$8:C$246)</f>
        <v>581000</v>
      </c>
      <c r="D341" s="128">
        <f t="shared" si="37"/>
        <v>592000</v>
      </c>
      <c r="E341" s="128">
        <f t="shared" si="37"/>
        <v>1140</v>
      </c>
      <c r="F341" s="128">
        <f t="shared" si="37"/>
        <v>193520</v>
      </c>
      <c r="G341" s="17">
        <f t="shared" si="27"/>
        <v>4.2194292039985813E-3</v>
      </c>
      <c r="H341" s="17">
        <f t="shared" si="28"/>
        <v>398480</v>
      </c>
      <c r="I341" s="128">
        <f t="shared" ref="I341:J360" si="38">SUMIF($A$8:$A$246,$A341,I$8:I$246)</f>
        <v>186591.86999999997</v>
      </c>
      <c r="J341" s="128">
        <f t="shared" si="38"/>
        <v>186991.86999999997</v>
      </c>
      <c r="K341" s="17">
        <f t="shared" si="29"/>
        <v>4.6180814283828184E-3</v>
      </c>
      <c r="L341" s="17">
        <f t="shared" si="30"/>
        <v>405008.13</v>
      </c>
      <c r="M341" s="131">
        <v>0</v>
      </c>
    </row>
    <row r="342" spans="1:13" hidden="1">
      <c r="A342" s="126" t="s">
        <v>247</v>
      </c>
      <c r="B342" s="127" t="s">
        <v>239</v>
      </c>
      <c r="C342" s="128">
        <f t="shared" si="37"/>
        <v>0</v>
      </c>
      <c r="D342" s="128">
        <f t="shared" si="37"/>
        <v>0</v>
      </c>
      <c r="E342" s="128">
        <f t="shared" si="37"/>
        <v>0</v>
      </c>
      <c r="F342" s="128">
        <f t="shared" si="37"/>
        <v>0</v>
      </c>
      <c r="G342" s="17">
        <f t="shared" ref="G342:G389" si="39">F342/$F$129*100</f>
        <v>0</v>
      </c>
      <c r="H342" s="17">
        <f t="shared" ref="H342:H390" si="40">D342-F342</f>
        <v>0</v>
      </c>
      <c r="I342" s="128">
        <f t="shared" si="38"/>
        <v>0</v>
      </c>
      <c r="J342" s="128">
        <f t="shared" si="38"/>
        <v>0</v>
      </c>
      <c r="K342" s="17">
        <f t="shared" ref="K342:K389" si="41">J342/$J$129*100</f>
        <v>0</v>
      </c>
      <c r="L342" s="17">
        <f t="shared" ref="L342:L390" si="42">D342-J342</f>
        <v>0</v>
      </c>
      <c r="M342" s="131">
        <v>0</v>
      </c>
    </row>
    <row r="343" spans="1:13">
      <c r="A343" s="126" t="s">
        <v>248</v>
      </c>
      <c r="B343" s="127" t="s">
        <v>249</v>
      </c>
      <c r="C343" s="128">
        <f t="shared" si="37"/>
        <v>287329000</v>
      </c>
      <c r="D343" s="128">
        <f t="shared" si="37"/>
        <v>356690163.36000001</v>
      </c>
      <c r="E343" s="128">
        <f t="shared" si="37"/>
        <v>50784737.200000003</v>
      </c>
      <c r="F343" s="128">
        <f t="shared" si="37"/>
        <v>150743675.09999999</v>
      </c>
      <c r="G343" s="17">
        <f t="shared" si="39"/>
        <v>3.2867520929878755</v>
      </c>
      <c r="H343" s="17">
        <f t="shared" si="40"/>
        <v>205946488.26000002</v>
      </c>
      <c r="I343" s="128">
        <f t="shared" si="38"/>
        <v>22160871.449999999</v>
      </c>
      <c r="J343" s="128">
        <f t="shared" si="38"/>
        <v>49129274.740000002</v>
      </c>
      <c r="K343" s="17">
        <f t="shared" si="41"/>
        <v>1.2133307788553116</v>
      </c>
      <c r="L343" s="17">
        <f t="shared" si="42"/>
        <v>307560888.62</v>
      </c>
      <c r="M343" s="131">
        <v>0</v>
      </c>
    </row>
    <row r="344" spans="1:13">
      <c r="A344" s="126" t="s">
        <v>250</v>
      </c>
      <c r="B344" s="127" t="s">
        <v>251</v>
      </c>
      <c r="C344" s="128">
        <f t="shared" si="37"/>
        <v>178223000</v>
      </c>
      <c r="D344" s="128">
        <f t="shared" si="37"/>
        <v>208215720</v>
      </c>
      <c r="E344" s="128">
        <f t="shared" si="37"/>
        <v>31676211.170000006</v>
      </c>
      <c r="F344" s="128">
        <f t="shared" si="37"/>
        <v>101622994.17000002</v>
      </c>
      <c r="G344" s="17">
        <f t="shared" si="39"/>
        <v>2.2157452945363558</v>
      </c>
      <c r="H344" s="17">
        <f t="shared" si="40"/>
        <v>106592725.82999998</v>
      </c>
      <c r="I344" s="128">
        <f t="shared" si="38"/>
        <v>23450463.239999998</v>
      </c>
      <c r="J344" s="128">
        <f t="shared" si="38"/>
        <v>42537989.219999991</v>
      </c>
      <c r="K344" s="17">
        <f t="shared" si="41"/>
        <v>1.0505478019853511</v>
      </c>
      <c r="L344" s="17">
        <f t="shared" si="42"/>
        <v>165677730.78</v>
      </c>
      <c r="M344" s="131">
        <v>0</v>
      </c>
    </row>
    <row r="345" spans="1:13">
      <c r="A345" s="126" t="s">
        <v>252</v>
      </c>
      <c r="B345" s="127" t="s">
        <v>253</v>
      </c>
      <c r="C345" s="128">
        <f t="shared" si="37"/>
        <v>759027000</v>
      </c>
      <c r="D345" s="128">
        <f t="shared" si="37"/>
        <v>921089962.24000001</v>
      </c>
      <c r="E345" s="128">
        <f t="shared" si="37"/>
        <v>151572427.15000001</v>
      </c>
      <c r="F345" s="128">
        <f t="shared" si="37"/>
        <v>387396614.38000005</v>
      </c>
      <c r="G345" s="17">
        <f t="shared" si="39"/>
        <v>8.4466338789021744</v>
      </c>
      <c r="H345" s="17">
        <f t="shared" si="40"/>
        <v>533693347.85999995</v>
      </c>
      <c r="I345" s="128">
        <f t="shared" si="38"/>
        <v>124323104.31000003</v>
      </c>
      <c r="J345" s="128">
        <f t="shared" si="38"/>
        <v>346147336.74000019</v>
      </c>
      <c r="K345" s="17">
        <f t="shared" si="41"/>
        <v>8.5486956587105567</v>
      </c>
      <c r="L345" s="17">
        <f t="shared" si="42"/>
        <v>574942625.49999976</v>
      </c>
      <c r="M345" s="131">
        <v>0</v>
      </c>
    </row>
    <row r="346" spans="1:13">
      <c r="A346" s="126" t="s">
        <v>254</v>
      </c>
      <c r="B346" s="127" t="s">
        <v>255</v>
      </c>
      <c r="C346" s="128">
        <f t="shared" si="37"/>
        <v>51000</v>
      </c>
      <c r="D346" s="128">
        <f t="shared" si="37"/>
        <v>51000</v>
      </c>
      <c r="E346" s="128">
        <f t="shared" si="37"/>
        <v>0</v>
      </c>
      <c r="F346" s="128">
        <f t="shared" si="37"/>
        <v>0</v>
      </c>
      <c r="G346" s="17">
        <f t="shared" si="39"/>
        <v>0</v>
      </c>
      <c r="H346" s="17">
        <f t="shared" si="40"/>
        <v>51000</v>
      </c>
      <c r="I346" s="128">
        <f t="shared" si="38"/>
        <v>0</v>
      </c>
      <c r="J346" s="128">
        <f t="shared" si="38"/>
        <v>0</v>
      </c>
      <c r="K346" s="17">
        <f t="shared" si="41"/>
        <v>0</v>
      </c>
      <c r="L346" s="17">
        <f t="shared" si="42"/>
        <v>51000</v>
      </c>
      <c r="M346" s="131">
        <v>0</v>
      </c>
    </row>
    <row r="347" spans="1:13">
      <c r="A347" s="126" t="s">
        <v>256</v>
      </c>
      <c r="B347" s="127" t="s">
        <v>257</v>
      </c>
      <c r="C347" s="128">
        <f t="shared" si="37"/>
        <v>2100000</v>
      </c>
      <c r="D347" s="128">
        <f t="shared" si="37"/>
        <v>9677027.8200000003</v>
      </c>
      <c r="E347" s="128">
        <f t="shared" si="37"/>
        <v>136554.04</v>
      </c>
      <c r="F347" s="128">
        <f t="shared" si="37"/>
        <v>136554.04</v>
      </c>
      <c r="G347" s="17">
        <f t="shared" si="39"/>
        <v>2.977367219408797E-3</v>
      </c>
      <c r="H347" s="17">
        <f t="shared" si="40"/>
        <v>9540473.7800000012</v>
      </c>
      <c r="I347" s="128">
        <f t="shared" si="38"/>
        <v>136554.04</v>
      </c>
      <c r="J347" s="128">
        <f t="shared" si="38"/>
        <v>136554.04</v>
      </c>
      <c r="K347" s="17">
        <f t="shared" si="41"/>
        <v>3.3724336576485634E-3</v>
      </c>
      <c r="L347" s="17">
        <f t="shared" si="42"/>
        <v>9540473.7800000012</v>
      </c>
      <c r="M347" s="131">
        <v>0</v>
      </c>
    </row>
    <row r="348" spans="1:13">
      <c r="A348" s="27">
        <v>16</v>
      </c>
      <c r="B348" s="122" t="s">
        <v>258</v>
      </c>
      <c r="C348" s="118">
        <f t="shared" si="37"/>
        <v>10725000</v>
      </c>
      <c r="D348" s="118">
        <f t="shared" si="37"/>
        <v>15539907.24</v>
      </c>
      <c r="E348" s="118">
        <f t="shared" si="37"/>
        <v>3133978.06</v>
      </c>
      <c r="F348" s="118">
        <f t="shared" si="37"/>
        <v>9202760.8200000003</v>
      </c>
      <c r="G348" s="30">
        <f t="shared" si="39"/>
        <v>0.20065315089562802</v>
      </c>
      <c r="H348" s="30">
        <f t="shared" si="40"/>
        <v>6337146.4199999999</v>
      </c>
      <c r="I348" s="118">
        <f t="shared" si="38"/>
        <v>2807969.18</v>
      </c>
      <c r="J348" s="118">
        <f t="shared" si="38"/>
        <v>5406575.9800000004</v>
      </c>
      <c r="K348" s="30">
        <f t="shared" si="41"/>
        <v>0.13352456512884034</v>
      </c>
      <c r="L348" s="30">
        <f t="shared" si="42"/>
        <v>10133331.26</v>
      </c>
      <c r="M348" s="125">
        <v>0</v>
      </c>
    </row>
    <row r="349" spans="1:13" hidden="1">
      <c r="A349" s="137">
        <v>16451</v>
      </c>
      <c r="B349" s="127" t="s">
        <v>249</v>
      </c>
      <c r="C349" s="128">
        <f t="shared" si="37"/>
        <v>0</v>
      </c>
      <c r="D349" s="128">
        <f t="shared" si="37"/>
        <v>0</v>
      </c>
      <c r="E349" s="128">
        <f t="shared" si="37"/>
        <v>0</v>
      </c>
      <c r="F349" s="128">
        <f t="shared" si="37"/>
        <v>0</v>
      </c>
      <c r="G349" s="17">
        <f t="shared" si="39"/>
        <v>0</v>
      </c>
      <c r="H349" s="17">
        <f t="shared" si="40"/>
        <v>0</v>
      </c>
      <c r="I349" s="128">
        <f t="shared" si="38"/>
        <v>0</v>
      </c>
      <c r="J349" s="128">
        <f t="shared" si="38"/>
        <v>0</v>
      </c>
      <c r="K349" s="17">
        <f t="shared" si="41"/>
        <v>0</v>
      </c>
      <c r="L349" s="17">
        <f t="shared" si="42"/>
        <v>0</v>
      </c>
      <c r="M349" s="131">
        <v>0</v>
      </c>
    </row>
    <row r="350" spans="1:13">
      <c r="A350" s="126" t="s">
        <v>259</v>
      </c>
      <c r="B350" s="127" t="s">
        <v>260</v>
      </c>
      <c r="C350" s="128">
        <f t="shared" si="37"/>
        <v>10725000</v>
      </c>
      <c r="D350" s="128">
        <f t="shared" si="37"/>
        <v>15539907.24</v>
      </c>
      <c r="E350" s="128">
        <f t="shared" si="37"/>
        <v>3133978.06</v>
      </c>
      <c r="F350" s="128">
        <f t="shared" si="37"/>
        <v>9202760.8200000003</v>
      </c>
      <c r="G350" s="81">
        <f t="shared" si="39"/>
        <v>0.20065315089562802</v>
      </c>
      <c r="H350" s="17">
        <f t="shared" si="40"/>
        <v>6337146.4199999999</v>
      </c>
      <c r="I350" s="128">
        <f t="shared" si="38"/>
        <v>2807969.18</v>
      </c>
      <c r="J350" s="128">
        <f t="shared" si="38"/>
        <v>5406575.9800000004</v>
      </c>
      <c r="K350" s="17">
        <f t="shared" si="41"/>
        <v>0.13352456512884034</v>
      </c>
      <c r="L350" s="17">
        <f t="shared" si="42"/>
        <v>10133331.26</v>
      </c>
      <c r="M350" s="131">
        <v>0</v>
      </c>
    </row>
    <row r="351" spans="1:13">
      <c r="A351" s="27">
        <v>17</v>
      </c>
      <c r="B351" s="122" t="s">
        <v>261</v>
      </c>
      <c r="C351" s="118">
        <f t="shared" si="37"/>
        <v>291545000</v>
      </c>
      <c r="D351" s="118">
        <f t="shared" si="37"/>
        <v>312870908.92000002</v>
      </c>
      <c r="E351" s="118">
        <f t="shared" si="37"/>
        <v>47604280.959999993</v>
      </c>
      <c r="F351" s="118">
        <f t="shared" si="37"/>
        <v>165470617.31</v>
      </c>
      <c r="G351" s="118">
        <f t="shared" si="39"/>
        <v>3.6078521862416655</v>
      </c>
      <c r="H351" s="30">
        <f t="shared" si="40"/>
        <v>147400291.61000001</v>
      </c>
      <c r="I351" s="118">
        <f t="shared" si="38"/>
        <v>46524688.830000006</v>
      </c>
      <c r="J351" s="118">
        <f t="shared" si="38"/>
        <v>134813131.78999996</v>
      </c>
      <c r="K351" s="118">
        <f t="shared" si="41"/>
        <v>3.3294389762588308</v>
      </c>
      <c r="L351" s="30">
        <f t="shared" si="42"/>
        <v>178057777.13000005</v>
      </c>
      <c r="M351" s="131">
        <v>0</v>
      </c>
    </row>
    <row r="352" spans="1:13">
      <c r="A352" s="137">
        <v>17131</v>
      </c>
      <c r="B352" s="127" t="s">
        <v>173</v>
      </c>
      <c r="C352" s="128">
        <f t="shared" si="37"/>
        <v>100000</v>
      </c>
      <c r="D352" s="128">
        <f t="shared" si="37"/>
        <v>100000</v>
      </c>
      <c r="E352" s="128">
        <f t="shared" si="37"/>
        <v>0</v>
      </c>
      <c r="F352" s="128">
        <f t="shared" si="37"/>
        <v>0</v>
      </c>
      <c r="G352" s="81">
        <f t="shared" si="39"/>
        <v>0</v>
      </c>
      <c r="H352" s="17">
        <f t="shared" si="40"/>
        <v>100000</v>
      </c>
      <c r="I352" s="128">
        <f t="shared" si="38"/>
        <v>0</v>
      </c>
      <c r="J352" s="128">
        <f t="shared" si="38"/>
        <v>0</v>
      </c>
      <c r="K352" s="17">
        <f t="shared" si="41"/>
        <v>0</v>
      </c>
      <c r="L352" s="17">
        <f t="shared" si="42"/>
        <v>100000</v>
      </c>
      <c r="M352" s="131">
        <v>0</v>
      </c>
    </row>
    <row r="353" spans="1:13">
      <c r="A353" s="137">
        <v>17512</v>
      </c>
      <c r="B353" s="127" t="s">
        <v>262</v>
      </c>
      <c r="C353" s="128">
        <f t="shared" si="37"/>
        <v>289423000</v>
      </c>
      <c r="D353" s="128">
        <f t="shared" si="37"/>
        <v>310748908.92000002</v>
      </c>
      <c r="E353" s="128">
        <f t="shared" si="37"/>
        <v>47281362.179999992</v>
      </c>
      <c r="F353" s="128">
        <f t="shared" si="37"/>
        <v>164501860.97</v>
      </c>
      <c r="G353" s="168">
        <f t="shared" si="39"/>
        <v>3.5867298278675706</v>
      </c>
      <c r="H353" s="190">
        <f t="shared" si="40"/>
        <v>146247047.95000002</v>
      </c>
      <c r="I353" s="128">
        <f t="shared" si="38"/>
        <v>46201770.050000004</v>
      </c>
      <c r="J353" s="128">
        <f t="shared" si="38"/>
        <v>133844375.44999997</v>
      </c>
      <c r="K353" s="168">
        <f t="shared" si="41"/>
        <v>3.3055138951182332</v>
      </c>
      <c r="L353" s="190">
        <f t="shared" si="42"/>
        <v>176904533.47000003</v>
      </c>
      <c r="M353" s="131">
        <v>0</v>
      </c>
    </row>
    <row r="354" spans="1:13">
      <c r="A354" s="137">
        <v>17542</v>
      </c>
      <c r="B354" s="127" t="s">
        <v>255</v>
      </c>
      <c r="C354" s="128">
        <f t="shared" si="37"/>
        <v>2022000</v>
      </c>
      <c r="D354" s="128">
        <f t="shared" si="37"/>
        <v>2022000</v>
      </c>
      <c r="E354" s="128">
        <f t="shared" si="37"/>
        <v>322918.78000000003</v>
      </c>
      <c r="F354" s="128">
        <f t="shared" si="37"/>
        <v>968756.34000000008</v>
      </c>
      <c r="G354" s="168">
        <f t="shared" si="39"/>
        <v>2.1122358374094558E-2</v>
      </c>
      <c r="H354" s="190">
        <f t="shared" si="40"/>
        <v>1053243.6599999999</v>
      </c>
      <c r="I354" s="128">
        <f t="shared" si="38"/>
        <v>322918.78000000003</v>
      </c>
      <c r="J354" s="128">
        <f t="shared" si="38"/>
        <v>968756.34000000008</v>
      </c>
      <c r="K354" s="168">
        <f t="shared" si="41"/>
        <v>2.3925081140597784E-2</v>
      </c>
      <c r="L354" s="190">
        <f t="shared" si="42"/>
        <v>1053243.6599999999</v>
      </c>
      <c r="M354" s="131">
        <v>0</v>
      </c>
    </row>
    <row r="355" spans="1:13">
      <c r="A355" s="27">
        <v>18</v>
      </c>
      <c r="B355" s="122" t="s">
        <v>263</v>
      </c>
      <c r="C355" s="118">
        <f t="shared" si="37"/>
        <v>191420000</v>
      </c>
      <c r="D355" s="118">
        <f t="shared" si="37"/>
        <v>254252064.02000001</v>
      </c>
      <c r="E355" s="118">
        <f t="shared" si="37"/>
        <v>24916206.810000002</v>
      </c>
      <c r="F355" s="118">
        <f t="shared" si="37"/>
        <v>86084558.75</v>
      </c>
      <c r="G355" s="191">
        <f t="shared" si="39"/>
        <v>1.8769517424714839</v>
      </c>
      <c r="H355" s="30">
        <f t="shared" si="40"/>
        <v>168167505.27000001</v>
      </c>
      <c r="I355" s="118">
        <f t="shared" si="38"/>
        <v>21560097.009999998</v>
      </c>
      <c r="J355" s="118">
        <f t="shared" si="38"/>
        <v>56182706.220000006</v>
      </c>
      <c r="K355" s="30">
        <f t="shared" si="41"/>
        <v>1.387527234156597</v>
      </c>
      <c r="L355" s="30">
        <f t="shared" si="42"/>
        <v>198069357.80000001</v>
      </c>
      <c r="M355" s="125">
        <v>0</v>
      </c>
    </row>
    <row r="356" spans="1:13">
      <c r="A356" s="126" t="s">
        <v>264</v>
      </c>
      <c r="B356" s="127" t="s">
        <v>154</v>
      </c>
      <c r="C356" s="128">
        <f t="shared" si="37"/>
        <v>76764000</v>
      </c>
      <c r="D356" s="128">
        <f t="shared" si="37"/>
        <v>78644000</v>
      </c>
      <c r="E356" s="128">
        <f t="shared" si="37"/>
        <v>13347498.909999998</v>
      </c>
      <c r="F356" s="128">
        <f t="shared" si="37"/>
        <v>39722521.369999997</v>
      </c>
      <c r="G356" s="17">
        <f t="shared" si="39"/>
        <v>0.86609325509009771</v>
      </c>
      <c r="H356" s="17">
        <f t="shared" si="40"/>
        <v>38921478.630000003</v>
      </c>
      <c r="I356" s="128">
        <f t="shared" si="38"/>
        <v>13343025.32</v>
      </c>
      <c r="J356" s="128">
        <f t="shared" si="38"/>
        <v>37912377.660000004</v>
      </c>
      <c r="K356" s="17">
        <f t="shared" si="41"/>
        <v>0.93631047797683253</v>
      </c>
      <c r="L356" s="17">
        <f t="shared" si="42"/>
        <v>40731622.339999996</v>
      </c>
      <c r="M356" s="131">
        <v>0</v>
      </c>
    </row>
    <row r="357" spans="1:13">
      <c r="A357" s="126" t="s">
        <v>265</v>
      </c>
      <c r="B357" s="127" t="s">
        <v>173</v>
      </c>
      <c r="C357" s="128">
        <f t="shared" si="37"/>
        <v>100000</v>
      </c>
      <c r="D357" s="128">
        <f t="shared" si="37"/>
        <v>100000</v>
      </c>
      <c r="E357" s="128">
        <f t="shared" si="37"/>
        <v>0</v>
      </c>
      <c r="F357" s="128">
        <f t="shared" si="37"/>
        <v>0</v>
      </c>
      <c r="G357" s="17">
        <f t="shared" si="39"/>
        <v>0</v>
      </c>
      <c r="H357" s="17">
        <f t="shared" si="40"/>
        <v>100000</v>
      </c>
      <c r="I357" s="128">
        <f t="shared" si="38"/>
        <v>0</v>
      </c>
      <c r="J357" s="128">
        <f t="shared" si="38"/>
        <v>0</v>
      </c>
      <c r="K357" s="17">
        <f t="shared" si="41"/>
        <v>0</v>
      </c>
      <c r="L357" s="17">
        <f t="shared" si="42"/>
        <v>100000</v>
      </c>
      <c r="M357" s="131">
        <v>0</v>
      </c>
    </row>
    <row r="358" spans="1:13">
      <c r="A358" s="126" t="s">
        <v>266</v>
      </c>
      <c r="B358" s="127" t="s">
        <v>215</v>
      </c>
      <c r="C358" s="128">
        <f t="shared" si="37"/>
        <v>1375000</v>
      </c>
      <c r="D358" s="128">
        <f t="shared" si="37"/>
        <v>1365000</v>
      </c>
      <c r="E358" s="128">
        <f t="shared" si="37"/>
        <v>62093.87</v>
      </c>
      <c r="F358" s="128">
        <f t="shared" si="37"/>
        <v>449593.87</v>
      </c>
      <c r="G358" s="17">
        <f t="shared" si="39"/>
        <v>9.8027568469240458E-3</v>
      </c>
      <c r="H358" s="17">
        <f t="shared" si="40"/>
        <v>915406.13</v>
      </c>
      <c r="I358" s="128">
        <f t="shared" si="38"/>
        <v>173319.08000000002</v>
      </c>
      <c r="J358" s="128">
        <f t="shared" si="38"/>
        <v>237941.04</v>
      </c>
      <c r="K358" s="17">
        <f t="shared" si="41"/>
        <v>5.8763576078152144E-3</v>
      </c>
      <c r="L358" s="17">
        <f t="shared" si="42"/>
        <v>1127058.96</v>
      </c>
      <c r="M358" s="131">
        <v>0</v>
      </c>
    </row>
    <row r="359" spans="1:13">
      <c r="A359" s="126" t="s">
        <v>267</v>
      </c>
      <c r="B359" s="127" t="s">
        <v>249</v>
      </c>
      <c r="C359" s="128">
        <f t="shared" si="37"/>
        <v>1235000</v>
      </c>
      <c r="D359" s="128">
        <f t="shared" si="37"/>
        <v>1235000</v>
      </c>
      <c r="E359" s="128">
        <f t="shared" si="37"/>
        <v>0</v>
      </c>
      <c r="F359" s="128">
        <f t="shared" si="37"/>
        <v>0</v>
      </c>
      <c r="G359" s="17">
        <f t="shared" si="39"/>
        <v>0</v>
      </c>
      <c r="H359" s="17">
        <f t="shared" si="40"/>
        <v>1235000</v>
      </c>
      <c r="I359" s="128">
        <f t="shared" si="38"/>
        <v>0</v>
      </c>
      <c r="J359" s="128">
        <f t="shared" si="38"/>
        <v>0</v>
      </c>
      <c r="K359" s="17">
        <f t="shared" si="41"/>
        <v>0</v>
      </c>
      <c r="L359" s="17">
        <f t="shared" si="42"/>
        <v>1235000</v>
      </c>
      <c r="M359" s="131">
        <v>0</v>
      </c>
    </row>
    <row r="360" spans="1:13">
      <c r="A360" s="126" t="s">
        <v>268</v>
      </c>
      <c r="B360" s="127" t="s">
        <v>269</v>
      </c>
      <c r="C360" s="128">
        <f t="shared" si="37"/>
        <v>9956000</v>
      </c>
      <c r="D360" s="128">
        <f t="shared" si="37"/>
        <v>56093084.740000002</v>
      </c>
      <c r="E360" s="128">
        <f t="shared" si="37"/>
        <v>1908130.04</v>
      </c>
      <c r="F360" s="128">
        <f t="shared" si="37"/>
        <v>5198812.4000000004</v>
      </c>
      <c r="G360" s="17">
        <f t="shared" si="39"/>
        <v>0.11335273287861695</v>
      </c>
      <c r="H360" s="17">
        <f t="shared" si="40"/>
        <v>50894272.340000004</v>
      </c>
      <c r="I360" s="128">
        <f t="shared" si="38"/>
        <v>2226216.19</v>
      </c>
      <c r="J360" s="128">
        <f t="shared" si="38"/>
        <v>3874654.12</v>
      </c>
      <c r="K360" s="17">
        <f t="shared" si="41"/>
        <v>9.5691156160847946E-2</v>
      </c>
      <c r="L360" s="17">
        <f t="shared" si="42"/>
        <v>52218430.620000005</v>
      </c>
      <c r="M360" s="131">
        <v>0</v>
      </c>
    </row>
    <row r="361" spans="1:13">
      <c r="A361" s="126" t="s">
        <v>270</v>
      </c>
      <c r="B361" s="127" t="s">
        <v>255</v>
      </c>
      <c r="C361" s="128">
        <f t="shared" ref="C361:F380" si="43">SUMIF($A$8:$A$246,$A361,C$8:C$246)</f>
        <v>21123000</v>
      </c>
      <c r="D361" s="128">
        <f t="shared" si="43"/>
        <v>30186920.439999998</v>
      </c>
      <c r="E361" s="128">
        <f t="shared" si="43"/>
        <v>5503924.9799999995</v>
      </c>
      <c r="F361" s="128">
        <f t="shared" si="43"/>
        <v>16309535.979999999</v>
      </c>
      <c r="G361" s="17">
        <f t="shared" si="39"/>
        <v>0.35560630641627539</v>
      </c>
      <c r="H361" s="17">
        <f t="shared" si="40"/>
        <v>13877384.459999999</v>
      </c>
      <c r="I361" s="128">
        <f t="shared" ref="I361:J380" si="44">SUMIF($A$8:$A$246,$A361,I$8:I$246)</f>
        <v>3428086.4299999997</v>
      </c>
      <c r="J361" s="128">
        <f t="shared" si="44"/>
        <v>7925359.4499999993</v>
      </c>
      <c r="K361" s="17">
        <f t="shared" si="41"/>
        <v>0.19573019559247828</v>
      </c>
      <c r="L361" s="17">
        <f t="shared" si="42"/>
        <v>22261560.989999998</v>
      </c>
      <c r="M361" s="131">
        <v>0</v>
      </c>
    </row>
    <row r="362" spans="1:13">
      <c r="A362" s="126" t="s">
        <v>271</v>
      </c>
      <c r="B362" s="127" t="s">
        <v>257</v>
      </c>
      <c r="C362" s="128">
        <f t="shared" si="43"/>
        <v>80867000</v>
      </c>
      <c r="D362" s="128">
        <f t="shared" si="43"/>
        <v>86628058.840000004</v>
      </c>
      <c r="E362" s="128">
        <f t="shared" si="43"/>
        <v>4094559.0100000002</v>
      </c>
      <c r="F362" s="128">
        <f t="shared" si="43"/>
        <v>24404095.130000003</v>
      </c>
      <c r="G362" s="17">
        <f t="shared" si="39"/>
        <v>0.53209669123956993</v>
      </c>
      <c r="H362" s="17">
        <f t="shared" si="40"/>
        <v>62223963.710000001</v>
      </c>
      <c r="I362" s="128">
        <f t="shared" si="44"/>
        <v>2389449.9900000002</v>
      </c>
      <c r="J362" s="128">
        <f t="shared" si="44"/>
        <v>6232373.9500000002</v>
      </c>
      <c r="K362" s="17">
        <f t="shared" si="41"/>
        <v>0.15391904681862306</v>
      </c>
      <c r="L362" s="17">
        <f t="shared" si="42"/>
        <v>80395684.890000001</v>
      </c>
      <c r="M362" s="131">
        <v>0</v>
      </c>
    </row>
    <row r="363" spans="1:13" hidden="1">
      <c r="A363" s="126" t="s">
        <v>272</v>
      </c>
      <c r="B363" s="127" t="s">
        <v>273</v>
      </c>
      <c r="C363" s="128">
        <f t="shared" si="43"/>
        <v>0</v>
      </c>
      <c r="D363" s="128">
        <f t="shared" si="43"/>
        <v>0</v>
      </c>
      <c r="E363" s="128">
        <f t="shared" si="43"/>
        <v>0</v>
      </c>
      <c r="F363" s="128">
        <f t="shared" si="43"/>
        <v>0</v>
      </c>
      <c r="G363" s="17">
        <f t="shared" si="39"/>
        <v>0</v>
      </c>
      <c r="H363" s="17">
        <f t="shared" si="40"/>
        <v>0</v>
      </c>
      <c r="I363" s="128">
        <f t="shared" si="44"/>
        <v>0</v>
      </c>
      <c r="J363" s="128">
        <f t="shared" si="44"/>
        <v>0</v>
      </c>
      <c r="K363" s="17">
        <f t="shared" si="41"/>
        <v>0</v>
      </c>
      <c r="L363" s="17">
        <f t="shared" si="42"/>
        <v>0</v>
      </c>
      <c r="M363" s="131">
        <v>0</v>
      </c>
    </row>
    <row r="364" spans="1:13" hidden="1">
      <c r="A364" s="126" t="s">
        <v>274</v>
      </c>
      <c r="B364" s="127" t="s">
        <v>275</v>
      </c>
      <c r="C364" s="128">
        <f t="shared" si="43"/>
        <v>0</v>
      </c>
      <c r="D364" s="128">
        <f t="shared" si="43"/>
        <v>0</v>
      </c>
      <c r="E364" s="128">
        <f t="shared" si="43"/>
        <v>0</v>
      </c>
      <c r="F364" s="128">
        <f t="shared" si="43"/>
        <v>0</v>
      </c>
      <c r="G364" s="17">
        <f t="shared" si="39"/>
        <v>0</v>
      </c>
      <c r="H364" s="17">
        <f t="shared" si="40"/>
        <v>0</v>
      </c>
      <c r="I364" s="128">
        <f t="shared" si="44"/>
        <v>0</v>
      </c>
      <c r="J364" s="128">
        <f t="shared" si="44"/>
        <v>0</v>
      </c>
      <c r="K364" s="17">
        <f t="shared" si="41"/>
        <v>0</v>
      </c>
      <c r="L364" s="17">
        <f t="shared" si="42"/>
        <v>0</v>
      </c>
      <c r="M364" s="131">
        <v>0</v>
      </c>
    </row>
    <row r="365" spans="1:13">
      <c r="A365" s="27">
        <v>19</v>
      </c>
      <c r="B365" s="122" t="s">
        <v>276</v>
      </c>
      <c r="C365" s="118">
        <f t="shared" si="43"/>
        <v>610000</v>
      </c>
      <c r="D365" s="118">
        <f t="shared" si="43"/>
        <v>610000</v>
      </c>
      <c r="E365" s="118">
        <f t="shared" si="43"/>
        <v>0</v>
      </c>
      <c r="F365" s="118">
        <f t="shared" si="43"/>
        <v>0</v>
      </c>
      <c r="G365" s="30">
        <f t="shared" si="39"/>
        <v>0</v>
      </c>
      <c r="H365" s="30">
        <f t="shared" si="40"/>
        <v>610000</v>
      </c>
      <c r="I365" s="118">
        <f t="shared" si="44"/>
        <v>0</v>
      </c>
      <c r="J365" s="118">
        <f t="shared" si="44"/>
        <v>0</v>
      </c>
      <c r="K365" s="30">
        <f t="shared" si="41"/>
        <v>0</v>
      </c>
      <c r="L365" s="30">
        <f t="shared" si="42"/>
        <v>610000</v>
      </c>
      <c r="M365" s="125">
        <v>0</v>
      </c>
    </row>
    <row r="366" spans="1:13">
      <c r="A366" s="126" t="s">
        <v>277</v>
      </c>
      <c r="B366" s="127" t="s">
        <v>278</v>
      </c>
      <c r="C366" s="128">
        <f t="shared" si="43"/>
        <v>610000</v>
      </c>
      <c r="D366" s="128">
        <f t="shared" si="43"/>
        <v>610000</v>
      </c>
      <c r="E366" s="128">
        <f t="shared" si="43"/>
        <v>0</v>
      </c>
      <c r="F366" s="128">
        <f t="shared" si="43"/>
        <v>0</v>
      </c>
      <c r="G366" s="17">
        <f t="shared" si="39"/>
        <v>0</v>
      </c>
      <c r="H366" s="17">
        <f t="shared" si="40"/>
        <v>610000</v>
      </c>
      <c r="I366" s="128">
        <f t="shared" si="44"/>
        <v>0</v>
      </c>
      <c r="J366" s="128">
        <f t="shared" si="44"/>
        <v>0</v>
      </c>
      <c r="K366" s="17">
        <f t="shared" si="41"/>
        <v>0</v>
      </c>
      <c r="L366" s="17">
        <f t="shared" si="42"/>
        <v>610000</v>
      </c>
      <c r="M366" s="131">
        <v>0</v>
      </c>
    </row>
    <row r="367" spans="1:13">
      <c r="A367" s="27">
        <v>22</v>
      </c>
      <c r="B367" s="122" t="s">
        <v>279</v>
      </c>
      <c r="C367" s="118">
        <f t="shared" si="43"/>
        <v>250000</v>
      </c>
      <c r="D367" s="118">
        <f t="shared" si="43"/>
        <v>250000</v>
      </c>
      <c r="E367" s="118">
        <f t="shared" si="43"/>
        <v>200000</v>
      </c>
      <c r="F367" s="118">
        <f t="shared" si="43"/>
        <v>200000</v>
      </c>
      <c r="G367" s="30">
        <f t="shared" si="39"/>
        <v>4.360716415872861E-3</v>
      </c>
      <c r="H367" s="30">
        <f t="shared" si="40"/>
        <v>50000</v>
      </c>
      <c r="I367" s="118">
        <f t="shared" si="44"/>
        <v>0</v>
      </c>
      <c r="J367" s="118">
        <f t="shared" si="44"/>
        <v>0</v>
      </c>
      <c r="K367" s="30">
        <f t="shared" si="41"/>
        <v>0</v>
      </c>
      <c r="L367" s="30">
        <f t="shared" si="42"/>
        <v>250000</v>
      </c>
      <c r="M367" s="125">
        <v>0</v>
      </c>
    </row>
    <row r="368" spans="1:13">
      <c r="A368" s="126" t="s">
        <v>280</v>
      </c>
      <c r="B368" s="127" t="s">
        <v>281</v>
      </c>
      <c r="C368" s="128">
        <f t="shared" si="43"/>
        <v>250000</v>
      </c>
      <c r="D368" s="128">
        <f t="shared" si="43"/>
        <v>250000</v>
      </c>
      <c r="E368" s="128">
        <f t="shared" si="43"/>
        <v>200000</v>
      </c>
      <c r="F368" s="128">
        <f t="shared" si="43"/>
        <v>200000</v>
      </c>
      <c r="G368" s="17">
        <f t="shared" si="39"/>
        <v>4.360716415872861E-3</v>
      </c>
      <c r="H368" s="17">
        <f t="shared" si="40"/>
        <v>50000</v>
      </c>
      <c r="I368" s="128">
        <f t="shared" si="44"/>
        <v>0</v>
      </c>
      <c r="J368" s="128">
        <f t="shared" si="44"/>
        <v>0</v>
      </c>
      <c r="K368" s="17">
        <f t="shared" si="41"/>
        <v>0</v>
      </c>
      <c r="L368" s="17">
        <f t="shared" si="42"/>
        <v>250000</v>
      </c>
      <c r="M368" s="131">
        <v>0</v>
      </c>
    </row>
    <row r="369" spans="1:13">
      <c r="A369" s="27">
        <v>23</v>
      </c>
      <c r="B369" s="122" t="s">
        <v>282</v>
      </c>
      <c r="C369" s="118">
        <f t="shared" si="43"/>
        <v>81884000</v>
      </c>
      <c r="D369" s="118">
        <f t="shared" si="43"/>
        <v>82318518.019999996</v>
      </c>
      <c r="E369" s="118">
        <f t="shared" si="43"/>
        <v>13910280.569999998</v>
      </c>
      <c r="F369" s="118">
        <f t="shared" si="43"/>
        <v>38590503.63000001</v>
      </c>
      <c r="G369" s="30">
        <f t="shared" si="39"/>
        <v>0.84141121338071145</v>
      </c>
      <c r="H369" s="30">
        <f t="shared" si="40"/>
        <v>43728014.389999986</v>
      </c>
      <c r="I369" s="118">
        <f t="shared" si="44"/>
        <v>13028972.02</v>
      </c>
      <c r="J369" s="118">
        <f t="shared" si="44"/>
        <v>30646798.170000002</v>
      </c>
      <c r="K369" s="30">
        <f t="shared" si="41"/>
        <v>0.75687466769690892</v>
      </c>
      <c r="L369" s="30">
        <f t="shared" si="42"/>
        <v>51671719.849999994</v>
      </c>
      <c r="M369" s="125">
        <v>0</v>
      </c>
    </row>
    <row r="370" spans="1:13">
      <c r="A370" s="126" t="s">
        <v>283</v>
      </c>
      <c r="B370" s="127" t="s">
        <v>154</v>
      </c>
      <c r="C370" s="128">
        <f t="shared" si="43"/>
        <v>33233000</v>
      </c>
      <c r="D370" s="128">
        <f t="shared" si="43"/>
        <v>33404758.199999999</v>
      </c>
      <c r="E370" s="128">
        <f t="shared" si="43"/>
        <v>4910357.87</v>
      </c>
      <c r="F370" s="128">
        <f t="shared" si="43"/>
        <v>15373422.680000002</v>
      </c>
      <c r="G370" s="17">
        <f t="shared" si="39"/>
        <v>0.33519568324414084</v>
      </c>
      <c r="H370" s="17">
        <f t="shared" si="40"/>
        <v>18031335.519999996</v>
      </c>
      <c r="I370" s="128">
        <f t="shared" si="44"/>
        <v>4807748.1900000004</v>
      </c>
      <c r="J370" s="128">
        <f t="shared" si="44"/>
        <v>15053209.880000003</v>
      </c>
      <c r="K370" s="17">
        <f t="shared" si="41"/>
        <v>0.37176455310263906</v>
      </c>
      <c r="L370" s="17">
        <f t="shared" si="42"/>
        <v>18351548.319999997</v>
      </c>
      <c r="M370" s="131">
        <v>0</v>
      </c>
    </row>
    <row r="371" spans="1:13">
      <c r="A371" s="126" t="s">
        <v>284</v>
      </c>
      <c r="B371" s="127" t="s">
        <v>173</v>
      </c>
      <c r="C371" s="128">
        <f t="shared" si="43"/>
        <v>66000</v>
      </c>
      <c r="D371" s="128">
        <f t="shared" si="43"/>
        <v>66000</v>
      </c>
      <c r="E371" s="128">
        <f t="shared" si="43"/>
        <v>60000</v>
      </c>
      <c r="F371" s="128">
        <f t="shared" si="43"/>
        <v>60000</v>
      </c>
      <c r="G371" s="17">
        <f t="shared" si="39"/>
        <v>1.3082149247618585E-3</v>
      </c>
      <c r="H371" s="17">
        <f t="shared" si="40"/>
        <v>6000</v>
      </c>
      <c r="I371" s="128">
        <f t="shared" si="44"/>
        <v>0</v>
      </c>
      <c r="J371" s="128">
        <f t="shared" si="44"/>
        <v>0</v>
      </c>
      <c r="K371" s="17">
        <f t="shared" si="41"/>
        <v>0</v>
      </c>
      <c r="L371" s="17">
        <f t="shared" si="42"/>
        <v>66000</v>
      </c>
      <c r="M371" s="131">
        <v>0</v>
      </c>
    </row>
    <row r="372" spans="1:13" hidden="1">
      <c r="A372" s="126" t="s">
        <v>285</v>
      </c>
      <c r="B372" s="127" t="s">
        <v>286</v>
      </c>
      <c r="C372" s="128">
        <f t="shared" si="43"/>
        <v>0</v>
      </c>
      <c r="D372" s="128">
        <f t="shared" si="43"/>
        <v>0</v>
      </c>
      <c r="E372" s="128">
        <f t="shared" si="43"/>
        <v>0</v>
      </c>
      <c r="F372" s="128">
        <f t="shared" si="43"/>
        <v>0</v>
      </c>
      <c r="G372" s="17">
        <f t="shared" si="39"/>
        <v>0</v>
      </c>
      <c r="H372" s="17">
        <f t="shared" si="40"/>
        <v>0</v>
      </c>
      <c r="I372" s="128">
        <f t="shared" si="44"/>
        <v>0</v>
      </c>
      <c r="J372" s="128">
        <f t="shared" si="44"/>
        <v>0</v>
      </c>
      <c r="K372" s="17">
        <f t="shared" si="41"/>
        <v>0</v>
      </c>
      <c r="L372" s="17">
        <f t="shared" si="42"/>
        <v>0</v>
      </c>
      <c r="M372" s="131">
        <v>0</v>
      </c>
    </row>
    <row r="373" spans="1:13">
      <c r="A373" s="126" t="s">
        <v>287</v>
      </c>
      <c r="B373" s="127" t="s">
        <v>288</v>
      </c>
      <c r="C373" s="128">
        <f t="shared" si="43"/>
        <v>47528000</v>
      </c>
      <c r="D373" s="128">
        <f t="shared" si="43"/>
        <v>47525500</v>
      </c>
      <c r="E373" s="128">
        <f t="shared" si="43"/>
        <v>8919657.25</v>
      </c>
      <c r="F373" s="128">
        <f t="shared" si="43"/>
        <v>23070592.5</v>
      </c>
      <c r="G373" s="17">
        <f t="shared" si="39"/>
        <v>0.50302155719331665</v>
      </c>
      <c r="H373" s="17">
        <f t="shared" si="40"/>
        <v>24454907.5</v>
      </c>
      <c r="I373" s="128">
        <f t="shared" si="44"/>
        <v>8214117.9399999995</v>
      </c>
      <c r="J373" s="128">
        <f t="shared" si="44"/>
        <v>15586482.4</v>
      </c>
      <c r="K373" s="17">
        <f t="shared" si="41"/>
        <v>0.38493462258683053</v>
      </c>
      <c r="L373" s="17">
        <f t="shared" si="42"/>
        <v>31939017.600000001</v>
      </c>
      <c r="M373" s="131">
        <v>0</v>
      </c>
    </row>
    <row r="374" spans="1:13">
      <c r="A374" s="126" t="s">
        <v>289</v>
      </c>
      <c r="B374" s="127" t="s">
        <v>290</v>
      </c>
      <c r="C374" s="128">
        <f t="shared" si="43"/>
        <v>1057000</v>
      </c>
      <c r="D374" s="128">
        <f t="shared" si="43"/>
        <v>1322259.82</v>
      </c>
      <c r="E374" s="128">
        <f t="shared" si="43"/>
        <v>20265.45</v>
      </c>
      <c r="F374" s="128">
        <f t="shared" si="43"/>
        <v>86488.45</v>
      </c>
      <c r="G374" s="17">
        <f t="shared" si="39"/>
        <v>1.8857580184919959E-3</v>
      </c>
      <c r="H374" s="17">
        <f t="shared" si="40"/>
        <v>1235771.3700000001</v>
      </c>
      <c r="I374" s="128">
        <f t="shared" si="44"/>
        <v>7105.8899999999994</v>
      </c>
      <c r="J374" s="128">
        <f t="shared" si="44"/>
        <v>7105.8899999999994</v>
      </c>
      <c r="K374" s="17">
        <f t="shared" si="41"/>
        <v>1.7549200743931375E-4</v>
      </c>
      <c r="L374" s="17">
        <f t="shared" si="42"/>
        <v>1315153.9300000002</v>
      </c>
      <c r="M374" s="131">
        <v>0</v>
      </c>
    </row>
    <row r="375" spans="1:13">
      <c r="A375" s="27">
        <v>27</v>
      </c>
      <c r="B375" s="122" t="s">
        <v>291</v>
      </c>
      <c r="C375" s="118">
        <f t="shared" si="43"/>
        <v>46270000</v>
      </c>
      <c r="D375" s="118">
        <f t="shared" si="43"/>
        <v>46315024.899999999</v>
      </c>
      <c r="E375" s="118">
        <f t="shared" si="43"/>
        <v>6542367.7400000002</v>
      </c>
      <c r="F375" s="118">
        <f t="shared" si="43"/>
        <v>20422345.600000001</v>
      </c>
      <c r="G375" s="30">
        <f t="shared" si="39"/>
        <v>0.44528028854274454</v>
      </c>
      <c r="H375" s="30">
        <f t="shared" si="40"/>
        <v>25892679.299999997</v>
      </c>
      <c r="I375" s="118">
        <f t="shared" si="44"/>
        <v>5808428.6200000001</v>
      </c>
      <c r="J375" s="118">
        <f t="shared" si="44"/>
        <v>17792648.460000001</v>
      </c>
      <c r="K375" s="30">
        <f t="shared" si="41"/>
        <v>0.43941963581021021</v>
      </c>
      <c r="L375" s="30">
        <f t="shared" si="42"/>
        <v>28522376.439999998</v>
      </c>
      <c r="M375" s="125">
        <v>0</v>
      </c>
    </row>
    <row r="376" spans="1:13">
      <c r="A376" s="126" t="s">
        <v>292</v>
      </c>
      <c r="B376" s="127" t="s">
        <v>154</v>
      </c>
      <c r="C376" s="128">
        <f t="shared" si="43"/>
        <v>41800000</v>
      </c>
      <c r="D376" s="128">
        <f t="shared" si="43"/>
        <v>42259638.219999999</v>
      </c>
      <c r="E376" s="128">
        <f t="shared" si="43"/>
        <v>6147428.1900000004</v>
      </c>
      <c r="F376" s="128">
        <f t="shared" si="43"/>
        <v>19613620.91</v>
      </c>
      <c r="G376" s="17">
        <f t="shared" si="39"/>
        <v>0.42764719338472107</v>
      </c>
      <c r="H376" s="17">
        <f t="shared" si="40"/>
        <v>22646017.309999999</v>
      </c>
      <c r="I376" s="128">
        <f t="shared" si="44"/>
        <v>5751280.1100000003</v>
      </c>
      <c r="J376" s="128">
        <f t="shared" si="44"/>
        <v>17685090.470000003</v>
      </c>
      <c r="K376" s="17">
        <f t="shared" si="41"/>
        <v>0.43676330879399733</v>
      </c>
      <c r="L376" s="17">
        <f t="shared" si="42"/>
        <v>24574547.749999996</v>
      </c>
      <c r="M376" s="131">
        <v>0</v>
      </c>
    </row>
    <row r="377" spans="1:13">
      <c r="A377" s="126" t="s">
        <v>293</v>
      </c>
      <c r="B377" s="127" t="s">
        <v>175</v>
      </c>
      <c r="C377" s="128">
        <f t="shared" si="43"/>
        <v>446000</v>
      </c>
      <c r="D377" s="128">
        <f t="shared" si="43"/>
        <v>446000</v>
      </c>
      <c r="E377" s="128">
        <f t="shared" si="43"/>
        <v>94502.27</v>
      </c>
      <c r="F377" s="128">
        <f t="shared" si="43"/>
        <v>316349.13</v>
      </c>
      <c r="G377" s="17">
        <f t="shared" si="39"/>
        <v>6.8975442216904891E-3</v>
      </c>
      <c r="H377" s="17">
        <f t="shared" si="40"/>
        <v>129650.87</v>
      </c>
      <c r="I377" s="128">
        <f t="shared" si="44"/>
        <v>55093.21</v>
      </c>
      <c r="J377" s="128">
        <f t="shared" si="44"/>
        <v>101876.98999999999</v>
      </c>
      <c r="K377" s="17">
        <f t="shared" si="41"/>
        <v>2.5160250843982799E-3</v>
      </c>
      <c r="L377" s="17">
        <f t="shared" si="42"/>
        <v>344123.01</v>
      </c>
      <c r="M377" s="131">
        <v>0</v>
      </c>
    </row>
    <row r="378" spans="1:13">
      <c r="A378" s="126" t="s">
        <v>294</v>
      </c>
      <c r="B378" s="127" t="s">
        <v>295</v>
      </c>
      <c r="C378" s="128">
        <f t="shared" si="43"/>
        <v>205000</v>
      </c>
      <c r="D378" s="128">
        <f t="shared" si="43"/>
        <v>205000</v>
      </c>
      <c r="E378" s="128">
        <f t="shared" si="43"/>
        <v>3042</v>
      </c>
      <c r="F378" s="128">
        <f t="shared" si="43"/>
        <v>9852.5</v>
      </c>
      <c r="G378" s="17">
        <f t="shared" si="39"/>
        <v>2.1481979243693683E-4</v>
      </c>
      <c r="H378" s="17">
        <f t="shared" si="40"/>
        <v>195147.5</v>
      </c>
      <c r="I378" s="128">
        <f t="shared" si="44"/>
        <v>0</v>
      </c>
      <c r="J378" s="128">
        <f t="shared" si="44"/>
        <v>0</v>
      </c>
      <c r="K378" s="17">
        <f t="shared" si="41"/>
        <v>0</v>
      </c>
      <c r="L378" s="17">
        <f t="shared" si="42"/>
        <v>205000</v>
      </c>
      <c r="M378" s="131">
        <v>0</v>
      </c>
    </row>
    <row r="379" spans="1:13">
      <c r="A379" s="126" t="s">
        <v>296</v>
      </c>
      <c r="B379" s="127" t="s">
        <v>297</v>
      </c>
      <c r="C379" s="128">
        <f t="shared" si="43"/>
        <v>2745000</v>
      </c>
      <c r="D379" s="128">
        <f t="shared" si="43"/>
        <v>2745000</v>
      </c>
      <c r="E379" s="128">
        <f t="shared" si="43"/>
        <v>41160</v>
      </c>
      <c r="F379" s="128">
        <f t="shared" si="43"/>
        <v>207613.09999999998</v>
      </c>
      <c r="G379" s="17">
        <f t="shared" si="39"/>
        <v>4.5267092666012691E-3</v>
      </c>
      <c r="H379" s="17">
        <f t="shared" si="40"/>
        <v>2537386.9</v>
      </c>
      <c r="I379" s="128">
        <f t="shared" si="44"/>
        <v>0</v>
      </c>
      <c r="J379" s="128">
        <f t="shared" si="44"/>
        <v>3625.7</v>
      </c>
      <c r="K379" s="17">
        <f t="shared" si="41"/>
        <v>8.9542811860684573E-5</v>
      </c>
      <c r="L379" s="17">
        <f t="shared" si="42"/>
        <v>2741374.3</v>
      </c>
      <c r="M379" s="131">
        <v>0</v>
      </c>
    </row>
    <row r="380" spans="1:13">
      <c r="A380" s="126" t="s">
        <v>298</v>
      </c>
      <c r="B380" s="127" t="s">
        <v>299</v>
      </c>
      <c r="C380" s="128">
        <f t="shared" si="43"/>
        <v>1074000</v>
      </c>
      <c r="D380" s="128">
        <f t="shared" si="43"/>
        <v>659386.67999999993</v>
      </c>
      <c r="E380" s="128">
        <f t="shared" si="43"/>
        <v>256235.28</v>
      </c>
      <c r="F380" s="128">
        <f t="shared" si="43"/>
        <v>274909.96000000002</v>
      </c>
      <c r="G380" s="17">
        <f t="shared" si="39"/>
        <v>5.994021877294759E-3</v>
      </c>
      <c r="H380" s="17">
        <f t="shared" si="40"/>
        <v>384476.71999999991</v>
      </c>
      <c r="I380" s="128">
        <f t="shared" si="44"/>
        <v>2055.3000000000002</v>
      </c>
      <c r="J380" s="128">
        <f t="shared" si="44"/>
        <v>2055.3000000000002</v>
      </c>
      <c r="K380" s="17">
        <f t="shared" si="41"/>
        <v>5.0759119954013024E-5</v>
      </c>
      <c r="L380" s="17">
        <f t="shared" si="42"/>
        <v>657331.37999999989</v>
      </c>
      <c r="M380" s="131">
        <v>0</v>
      </c>
    </row>
    <row r="381" spans="1:13">
      <c r="A381" s="27">
        <v>28</v>
      </c>
      <c r="B381" s="122" t="s">
        <v>300</v>
      </c>
      <c r="C381" s="118">
        <f t="shared" ref="C381:F389" si="45">SUMIF($A$8:$A$246,$A381,C$8:C$246)</f>
        <v>357611000</v>
      </c>
      <c r="D381" s="118">
        <f t="shared" si="45"/>
        <v>378703158.42999995</v>
      </c>
      <c r="E381" s="118">
        <f t="shared" si="45"/>
        <v>49546171.480000004</v>
      </c>
      <c r="F381" s="118">
        <f t="shared" si="45"/>
        <v>179601308.03999999</v>
      </c>
      <c r="G381" s="30">
        <f t="shared" si="39"/>
        <v>3.9159518614113327</v>
      </c>
      <c r="H381" s="30">
        <f t="shared" si="40"/>
        <v>199101850.38999996</v>
      </c>
      <c r="I381" s="118">
        <f t="shared" ref="I381:J389" si="46">SUMIF($A$8:$A$246,$A381,I$8:I$246)</f>
        <v>38591769.359999999</v>
      </c>
      <c r="J381" s="118">
        <f t="shared" si="46"/>
        <v>155552145.06999999</v>
      </c>
      <c r="K381" s="30">
        <f t="shared" si="41"/>
        <v>3.841624089287289</v>
      </c>
      <c r="L381" s="30">
        <f t="shared" si="42"/>
        <v>223151013.35999995</v>
      </c>
      <c r="M381" s="125">
        <v>0</v>
      </c>
    </row>
    <row r="382" spans="1:13" hidden="1">
      <c r="A382" s="126" t="s">
        <v>301</v>
      </c>
      <c r="B382" s="127" t="s">
        <v>302</v>
      </c>
      <c r="C382" s="128">
        <f t="shared" si="45"/>
        <v>0</v>
      </c>
      <c r="D382" s="128">
        <f t="shared" si="45"/>
        <v>0</v>
      </c>
      <c r="E382" s="128">
        <f t="shared" si="45"/>
        <v>0</v>
      </c>
      <c r="F382" s="128">
        <f t="shared" si="45"/>
        <v>0</v>
      </c>
      <c r="G382" s="17">
        <f t="shared" si="39"/>
        <v>0</v>
      </c>
      <c r="H382" s="17">
        <f t="shared" si="40"/>
        <v>0</v>
      </c>
      <c r="I382" s="128">
        <f t="shared" si="46"/>
        <v>0</v>
      </c>
      <c r="J382" s="128">
        <f t="shared" si="46"/>
        <v>0</v>
      </c>
      <c r="K382" s="17">
        <f t="shared" si="41"/>
        <v>0</v>
      </c>
      <c r="L382" s="17">
        <f t="shared" si="42"/>
        <v>0</v>
      </c>
      <c r="M382" s="131">
        <v>0</v>
      </c>
    </row>
    <row r="383" spans="1:13">
      <c r="A383" s="126" t="s">
        <v>303</v>
      </c>
      <c r="B383" s="127" t="s">
        <v>304</v>
      </c>
      <c r="C383" s="128">
        <f t="shared" si="45"/>
        <v>122812000</v>
      </c>
      <c r="D383" s="128">
        <f t="shared" si="45"/>
        <v>123216794.03</v>
      </c>
      <c r="E383" s="128">
        <f t="shared" si="45"/>
        <v>20036531.100000001</v>
      </c>
      <c r="F383" s="128">
        <f t="shared" si="45"/>
        <v>54742040.240000002</v>
      </c>
      <c r="G383" s="17">
        <f t="shared" si="39"/>
        <v>1.193572567564704</v>
      </c>
      <c r="H383" s="17">
        <f t="shared" si="40"/>
        <v>68474753.789999992</v>
      </c>
      <c r="I383" s="128">
        <f t="shared" si="46"/>
        <v>19843043.52</v>
      </c>
      <c r="J383" s="128">
        <f t="shared" si="46"/>
        <v>54548552.660000004</v>
      </c>
      <c r="K383" s="17">
        <f t="shared" si="41"/>
        <v>1.3471690399390532</v>
      </c>
      <c r="L383" s="17">
        <f t="shared" si="42"/>
        <v>68668241.370000005</v>
      </c>
      <c r="M383" s="131">
        <v>0</v>
      </c>
    </row>
    <row r="384" spans="1:13">
      <c r="A384" s="126" t="s">
        <v>305</v>
      </c>
      <c r="B384" s="127" t="s">
        <v>306</v>
      </c>
      <c r="C384" s="128">
        <f t="shared" si="45"/>
        <v>68755000</v>
      </c>
      <c r="D384" s="128">
        <f t="shared" si="45"/>
        <v>65675000</v>
      </c>
      <c r="E384" s="128">
        <f t="shared" si="45"/>
        <v>0</v>
      </c>
      <c r="F384" s="128">
        <f t="shared" si="45"/>
        <v>33098322.18</v>
      </c>
      <c r="G384" s="17">
        <f t="shared" si="39"/>
        <v>0.72166198434087414</v>
      </c>
      <c r="H384" s="17">
        <f t="shared" si="40"/>
        <v>32576677.82</v>
      </c>
      <c r="I384" s="128">
        <f t="shared" si="46"/>
        <v>0</v>
      </c>
      <c r="J384" s="128">
        <f t="shared" si="46"/>
        <v>33097322.18</v>
      </c>
      <c r="K384" s="17">
        <f t="shared" si="41"/>
        <v>0.81739451500571003</v>
      </c>
      <c r="L384" s="17">
        <f t="shared" si="42"/>
        <v>32577677.82</v>
      </c>
      <c r="M384" s="131">
        <v>0</v>
      </c>
    </row>
    <row r="385" spans="1:13">
      <c r="A385" s="126" t="s">
        <v>307</v>
      </c>
      <c r="B385" s="127" t="s">
        <v>275</v>
      </c>
      <c r="C385" s="128">
        <f t="shared" si="45"/>
        <v>166044000</v>
      </c>
      <c r="D385" s="128">
        <f t="shared" si="45"/>
        <v>189811364.39999998</v>
      </c>
      <c r="E385" s="128">
        <f t="shared" si="45"/>
        <v>29509640.379999999</v>
      </c>
      <c r="F385" s="128">
        <f t="shared" si="45"/>
        <v>91760945.619999975</v>
      </c>
      <c r="G385" s="17">
        <f t="shared" si="39"/>
        <v>2.0007173095057542</v>
      </c>
      <c r="H385" s="17">
        <f t="shared" si="40"/>
        <v>98050418.780000001</v>
      </c>
      <c r="I385" s="128">
        <f t="shared" si="46"/>
        <v>18748725.839999996</v>
      </c>
      <c r="J385" s="128">
        <f t="shared" si="46"/>
        <v>67906270.229999989</v>
      </c>
      <c r="K385" s="17">
        <f t="shared" si="41"/>
        <v>1.6770605343425253</v>
      </c>
      <c r="L385" s="17">
        <f t="shared" si="42"/>
        <v>121905094.16999999</v>
      </c>
      <c r="M385" s="131">
        <v>0</v>
      </c>
    </row>
    <row r="386" spans="1:13">
      <c r="A386" s="27">
        <v>99</v>
      </c>
      <c r="B386" s="122" t="s">
        <v>308</v>
      </c>
      <c r="C386" s="118">
        <f t="shared" si="45"/>
        <v>36500000</v>
      </c>
      <c r="D386" s="118">
        <f t="shared" si="45"/>
        <v>35412000</v>
      </c>
      <c r="E386" s="118">
        <f t="shared" si="45"/>
        <v>0</v>
      </c>
      <c r="F386" s="118">
        <f t="shared" si="45"/>
        <v>0</v>
      </c>
      <c r="G386" s="30">
        <f t="shared" si="39"/>
        <v>0</v>
      </c>
      <c r="H386" s="30">
        <f t="shared" si="40"/>
        <v>35412000</v>
      </c>
      <c r="I386" s="118">
        <f t="shared" si="46"/>
        <v>0</v>
      </c>
      <c r="J386" s="118">
        <f t="shared" si="46"/>
        <v>0</v>
      </c>
      <c r="K386" s="30">
        <f t="shared" si="41"/>
        <v>0</v>
      </c>
      <c r="L386" s="30">
        <f t="shared" si="42"/>
        <v>35412000</v>
      </c>
      <c r="M386" s="125">
        <v>0</v>
      </c>
    </row>
    <row r="387" spans="1:13">
      <c r="A387" s="126" t="s">
        <v>309</v>
      </c>
      <c r="B387" s="127" t="s">
        <v>310</v>
      </c>
      <c r="C387" s="128">
        <f t="shared" si="45"/>
        <v>0</v>
      </c>
      <c r="D387" s="128">
        <f>SUMIF($A$8:$A$246,$A387,D$8:D$246)</f>
        <v>0</v>
      </c>
      <c r="E387" s="128">
        <f t="shared" si="45"/>
        <v>0</v>
      </c>
      <c r="F387" s="128">
        <f t="shared" si="45"/>
        <v>0</v>
      </c>
      <c r="G387" s="17">
        <f t="shared" si="39"/>
        <v>0</v>
      </c>
      <c r="H387" s="17">
        <f t="shared" si="40"/>
        <v>0</v>
      </c>
      <c r="I387" s="128">
        <f t="shared" si="46"/>
        <v>0</v>
      </c>
      <c r="J387" s="128">
        <f t="shared" si="46"/>
        <v>0</v>
      </c>
      <c r="K387" s="17">
        <f t="shared" si="41"/>
        <v>0</v>
      </c>
      <c r="L387" s="17">
        <f t="shared" si="42"/>
        <v>0</v>
      </c>
      <c r="M387" s="131">
        <v>0</v>
      </c>
    </row>
    <row r="388" spans="1:13">
      <c r="A388" s="126" t="s">
        <v>311</v>
      </c>
      <c r="B388" s="127" t="s">
        <v>107</v>
      </c>
      <c r="C388" s="128">
        <f t="shared" si="45"/>
        <v>36500000</v>
      </c>
      <c r="D388" s="128">
        <f t="shared" si="45"/>
        <v>35412000</v>
      </c>
      <c r="E388" s="118">
        <f t="shared" si="45"/>
        <v>0</v>
      </c>
      <c r="F388" s="118">
        <f t="shared" si="45"/>
        <v>0</v>
      </c>
      <c r="G388" s="17">
        <f t="shared" si="39"/>
        <v>0</v>
      </c>
      <c r="H388" s="17">
        <f t="shared" si="40"/>
        <v>35412000</v>
      </c>
      <c r="I388" s="118">
        <f t="shared" si="46"/>
        <v>0</v>
      </c>
      <c r="J388" s="118">
        <f t="shared" si="46"/>
        <v>0</v>
      </c>
      <c r="K388" s="17">
        <f t="shared" si="41"/>
        <v>0</v>
      </c>
      <c r="L388" s="17">
        <f t="shared" si="42"/>
        <v>35412000</v>
      </c>
      <c r="M388" s="131">
        <v>0</v>
      </c>
    </row>
    <row r="389" spans="1:13" hidden="1">
      <c r="A389" s="139"/>
      <c r="B389" s="139"/>
      <c r="C389" s="140">
        <f t="shared" si="45"/>
        <v>0</v>
      </c>
      <c r="D389" s="140">
        <f t="shared" si="45"/>
        <v>0</v>
      </c>
      <c r="E389" s="140">
        <f t="shared" si="45"/>
        <v>0</v>
      </c>
      <c r="F389" s="140">
        <f t="shared" si="45"/>
        <v>0</v>
      </c>
      <c r="G389" s="192">
        <f t="shared" si="39"/>
        <v>0</v>
      </c>
      <c r="H389" s="192">
        <f t="shared" si="40"/>
        <v>0</v>
      </c>
      <c r="I389" s="140">
        <f t="shared" si="46"/>
        <v>0</v>
      </c>
      <c r="J389" s="140">
        <f t="shared" si="46"/>
        <v>0</v>
      </c>
      <c r="K389" s="192">
        <f t="shared" si="41"/>
        <v>0</v>
      </c>
      <c r="L389" s="192">
        <f t="shared" si="42"/>
        <v>0</v>
      </c>
      <c r="M389" s="143">
        <v>0</v>
      </c>
    </row>
    <row r="390" spans="1:13">
      <c r="A390" s="193"/>
      <c r="B390" s="99" t="s">
        <v>79</v>
      </c>
      <c r="C390" s="194">
        <f>C386+C381+C375+C369+C367+C355+C351+C348+C338+C330+C326+C315+C312+C321+C304+C297+C295+C284+C280+C278+C365+C336</f>
        <v>9063000000</v>
      </c>
      <c r="D390" s="194">
        <f t="shared" ref="D390:J390" si="47">D386+D381+D375+D369+D367+D355+D351+D348+D338+D330+D326+D315+D312+D321+D304+D297+D295+D284+D280+D278+D365+D336</f>
        <v>9755172648.7000008</v>
      </c>
      <c r="E390" s="194">
        <f t="shared" si="47"/>
        <v>1520341047.6599998</v>
      </c>
      <c r="F390" s="194">
        <f t="shared" si="47"/>
        <v>4586402345.999999</v>
      </c>
      <c r="G390" s="194">
        <v>100</v>
      </c>
      <c r="H390" s="194">
        <f t="shared" si="40"/>
        <v>5168770302.7000017</v>
      </c>
      <c r="I390" s="194">
        <f t="shared" si="47"/>
        <v>1377858629.6400003</v>
      </c>
      <c r="J390" s="194">
        <f t="shared" si="47"/>
        <v>4049124574.7800002</v>
      </c>
      <c r="K390" s="194">
        <v>100</v>
      </c>
      <c r="L390" s="194">
        <f t="shared" si="42"/>
        <v>5706048073.9200001</v>
      </c>
      <c r="M390" s="194">
        <v>0</v>
      </c>
    </row>
  </sheetData>
  <mergeCells count="39">
    <mergeCell ref="M8:M9"/>
    <mergeCell ref="B1:M1"/>
    <mergeCell ref="B2:M2"/>
    <mergeCell ref="B3:M3"/>
    <mergeCell ref="B4:M4"/>
    <mergeCell ref="B5:M5"/>
    <mergeCell ref="B6:M6"/>
    <mergeCell ref="A8:B10"/>
    <mergeCell ref="C8:C10"/>
    <mergeCell ref="D8:D9"/>
    <mergeCell ref="E8:G8"/>
    <mergeCell ref="I8:K8"/>
    <mergeCell ref="A134:M134"/>
    <mergeCell ref="A136:B138"/>
    <mergeCell ref="C136:C138"/>
    <mergeCell ref="D136:D137"/>
    <mergeCell ref="E136:G136"/>
    <mergeCell ref="I136:K136"/>
    <mergeCell ref="M136:M137"/>
    <mergeCell ref="A248:M248"/>
    <mergeCell ref="A250:B252"/>
    <mergeCell ref="C250:C252"/>
    <mergeCell ref="D250:D251"/>
    <mergeCell ref="E250:G250"/>
    <mergeCell ref="I250:K250"/>
    <mergeCell ref="M250:M251"/>
    <mergeCell ref="I273:J273"/>
    <mergeCell ref="K273:K274"/>
    <mergeCell ref="M273:M274"/>
    <mergeCell ref="A260:G260"/>
    <mergeCell ref="A261:M261"/>
    <mergeCell ref="A262:M262"/>
    <mergeCell ref="D264:J264"/>
    <mergeCell ref="A271:M271"/>
    <mergeCell ref="A273:B275"/>
    <mergeCell ref="C273:C275"/>
    <mergeCell ref="D273:D274"/>
    <mergeCell ref="E273:F273"/>
    <mergeCell ref="G273:G274"/>
  </mergeCells>
  <conditionalFormatting sqref="D264:J264">
    <cfRule type="cellIs" dxfId="3" priority="3" stopIfTrue="1" operator="notEqual">
      <formula>0</formula>
    </cfRule>
  </conditionalFormatting>
  <conditionalFormatting sqref="K128">
    <cfRule type="expression" dxfId="2" priority="1" stopIfTrue="1">
      <formula>K128&lt;&gt;K140</formula>
    </cfRule>
  </conditionalFormatting>
  <conditionalFormatting sqref="C128:J128 C127:F127 H127:J127">
    <cfRule type="expression" dxfId="1" priority="2" stopIfTrue="1">
      <formula>C127&lt;&gt;C139</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4E63-49B0-4AAA-9E12-0D3408552F29}">
  <dimension ref="A1:K98"/>
  <sheetViews>
    <sheetView zoomScale="115" zoomScaleNormal="115" workbookViewId="0">
      <selection activeCell="A13" sqref="A13"/>
    </sheetView>
  </sheetViews>
  <sheetFormatPr defaultRowHeight="11.25"/>
  <cols>
    <col min="1" max="1" width="45.28515625" style="2" customWidth="1"/>
    <col min="2" max="8" width="15.5703125" style="2" customWidth="1"/>
    <col min="9" max="9" width="9.140625" style="2"/>
    <col min="10" max="11" width="14.28515625" style="2" bestFit="1" customWidth="1"/>
    <col min="12" max="16384" width="9.140625" style="2"/>
  </cols>
  <sheetData>
    <row r="1" spans="1:8">
      <c r="A1" s="957" t="s">
        <v>0</v>
      </c>
      <c r="B1" s="957"/>
      <c r="C1" s="957"/>
      <c r="D1" s="957"/>
      <c r="E1" s="957"/>
      <c r="F1" s="957"/>
      <c r="G1" s="957"/>
    </row>
    <row r="2" spans="1:8">
      <c r="A2" s="958" t="s">
        <v>1</v>
      </c>
      <c r="B2" s="958"/>
      <c r="C2" s="958"/>
      <c r="D2" s="958"/>
      <c r="E2" s="958"/>
      <c r="F2" s="958"/>
      <c r="G2" s="958"/>
    </row>
    <row r="3" spans="1:8">
      <c r="A3" s="957" t="s">
        <v>332</v>
      </c>
      <c r="B3" s="957"/>
      <c r="C3" s="957"/>
      <c r="D3" s="957"/>
      <c r="E3" s="957"/>
      <c r="F3" s="957"/>
      <c r="G3" s="957"/>
    </row>
    <row r="4" spans="1:8">
      <c r="A4" s="958" t="s">
        <v>333</v>
      </c>
      <c r="B4" s="958"/>
      <c r="C4" s="958"/>
      <c r="D4" s="958"/>
      <c r="E4" s="958"/>
      <c r="F4" s="958"/>
      <c r="G4" s="958"/>
    </row>
    <row r="5" spans="1:8">
      <c r="A5" s="958" t="s">
        <v>1098</v>
      </c>
      <c r="B5" s="958"/>
      <c r="C5" s="958"/>
      <c r="D5" s="958"/>
      <c r="E5" s="958"/>
      <c r="F5" s="958"/>
      <c r="G5" s="958"/>
    </row>
    <row r="6" spans="1:8">
      <c r="A6" s="2" t="s">
        <v>334</v>
      </c>
      <c r="B6" s="195"/>
      <c r="C6" s="195"/>
      <c r="D6" s="195"/>
      <c r="E6" s="195"/>
      <c r="F6" s="195"/>
      <c r="G6" s="195"/>
      <c r="H6" s="5">
        <v>1</v>
      </c>
    </row>
    <row r="7" spans="1:8" ht="11.25" customHeight="1">
      <c r="A7" s="978" t="s">
        <v>335</v>
      </c>
      <c r="B7" s="196"/>
      <c r="C7" s="196"/>
      <c r="D7" s="196"/>
      <c r="E7" s="196"/>
      <c r="F7" s="196"/>
      <c r="G7" s="196"/>
      <c r="H7" s="196"/>
    </row>
    <row r="8" spans="1:8">
      <c r="A8" s="979"/>
      <c r="B8" s="197"/>
      <c r="C8" s="197"/>
      <c r="D8" s="197"/>
      <c r="E8" s="197"/>
      <c r="F8" s="197"/>
      <c r="G8" s="197"/>
      <c r="H8" s="197"/>
    </row>
    <row r="9" spans="1:8">
      <c r="A9" s="980"/>
      <c r="B9" s="198" t="s">
        <v>1099</v>
      </c>
      <c r="C9" s="198" t="s">
        <v>1100</v>
      </c>
      <c r="D9" s="198" t="s">
        <v>1101</v>
      </c>
      <c r="E9" s="198" t="s">
        <v>1102</v>
      </c>
      <c r="F9" s="198" t="s">
        <v>1103</v>
      </c>
      <c r="G9" s="198" t="s">
        <v>1104</v>
      </c>
      <c r="H9" s="198" t="s">
        <v>1105</v>
      </c>
    </row>
    <row r="10" spans="1:8">
      <c r="A10" s="34" t="s">
        <v>336</v>
      </c>
      <c r="B10" s="199">
        <v>756896878.82000017</v>
      </c>
      <c r="C10" s="199">
        <v>716350875.89999998</v>
      </c>
      <c r="D10" s="199">
        <v>671229507.79000008</v>
      </c>
      <c r="E10" s="199">
        <v>607172638.00000012</v>
      </c>
      <c r="F10" s="199">
        <v>676359792.60000002</v>
      </c>
      <c r="G10" s="199">
        <v>794881880.42000008</v>
      </c>
      <c r="H10" s="200">
        <v>913928818.98000002</v>
      </c>
    </row>
    <row r="11" spans="1:8" s="29" customFormat="1">
      <c r="A11" s="201" t="s">
        <v>337</v>
      </c>
      <c r="B11" s="118">
        <v>254730958.79000014</v>
      </c>
      <c r="C11" s="118">
        <v>249756338.31999999</v>
      </c>
      <c r="D11" s="118">
        <v>255301271.85999998</v>
      </c>
      <c r="E11" s="118">
        <v>250732977.55000007</v>
      </c>
      <c r="F11" s="118">
        <v>276056124.19999999</v>
      </c>
      <c r="G11" s="118">
        <v>254866946.92999998</v>
      </c>
      <c r="H11" s="125">
        <v>351168659.07999992</v>
      </c>
    </row>
    <row r="12" spans="1:8">
      <c r="A12" s="202" t="s">
        <v>74</v>
      </c>
      <c r="B12" s="128">
        <v>58934724.519999996</v>
      </c>
      <c r="C12" s="128">
        <v>58524807.590000004</v>
      </c>
      <c r="D12" s="128">
        <v>56855487.579999991</v>
      </c>
      <c r="E12" s="128">
        <v>55226917.029999986</v>
      </c>
      <c r="F12" s="128">
        <v>54552687.399999999</v>
      </c>
      <c r="G12" s="128">
        <v>29147842.32</v>
      </c>
      <c r="H12" s="131">
        <v>87566223.549999997</v>
      </c>
    </row>
    <row r="13" spans="1:8">
      <c r="A13" s="202" t="s">
        <v>76</v>
      </c>
      <c r="B13" s="128">
        <v>112826161.23</v>
      </c>
      <c r="C13" s="128">
        <v>114002329.27999997</v>
      </c>
      <c r="D13" s="128">
        <v>117576361.66999997</v>
      </c>
      <c r="E13" s="128">
        <v>112245649.21000001</v>
      </c>
      <c r="F13" s="128">
        <v>115608593.63000004</v>
      </c>
      <c r="G13" s="128">
        <v>129387627.88000003</v>
      </c>
      <c r="H13" s="131">
        <v>175480870.27000007</v>
      </c>
    </row>
    <row r="14" spans="1:8">
      <c r="A14" s="202" t="s">
        <v>75</v>
      </c>
      <c r="B14" s="128">
        <v>33396135.789999999</v>
      </c>
      <c r="C14" s="128">
        <v>32015271.440000001</v>
      </c>
      <c r="D14" s="128">
        <v>36573758.86999999</v>
      </c>
      <c r="E14" s="128">
        <v>38220811.540000007</v>
      </c>
      <c r="F14" s="128">
        <v>37994815.779999994</v>
      </c>
      <c r="G14" s="128">
        <v>49284986.490000002</v>
      </c>
      <c r="H14" s="131">
        <v>32453751.119999986</v>
      </c>
    </row>
    <row r="15" spans="1:8">
      <c r="A15" s="202" t="s">
        <v>338</v>
      </c>
      <c r="B15" s="128">
        <v>35214941.439999998</v>
      </c>
      <c r="C15" s="128">
        <v>31289834.529999997</v>
      </c>
      <c r="D15" s="128">
        <v>31322834.699999999</v>
      </c>
      <c r="E15" s="128">
        <v>32037960.240000002</v>
      </c>
      <c r="F15" s="128">
        <v>55375192.499999993</v>
      </c>
      <c r="G15" s="128">
        <v>38509623.889999993</v>
      </c>
      <c r="H15" s="131">
        <v>33628491.330000006</v>
      </c>
    </row>
    <row r="16" spans="1:8">
      <c r="A16" s="202" t="s">
        <v>339</v>
      </c>
      <c r="B16" s="128">
        <v>14358995.810000151</v>
      </c>
      <c r="C16" s="128">
        <v>13924095.480000019</v>
      </c>
      <c r="D16" s="128">
        <v>12972829.040000051</v>
      </c>
      <c r="E16" s="128">
        <v>13001639.530000031</v>
      </c>
      <c r="F16" s="128">
        <v>12524834.889999956</v>
      </c>
      <c r="G16" s="128">
        <v>8536866.3499999642</v>
      </c>
      <c r="H16" s="131">
        <v>22039322.809999883</v>
      </c>
    </row>
    <row r="17" spans="1:8">
      <c r="A17" s="201" t="s">
        <v>340</v>
      </c>
      <c r="B17" s="118">
        <v>30195792.090000004</v>
      </c>
      <c r="C17" s="118">
        <v>31095774.280000001</v>
      </c>
      <c r="D17" s="118">
        <v>30965174.660000004</v>
      </c>
      <c r="E17" s="118">
        <v>30732704.539999999</v>
      </c>
      <c r="F17" s="118">
        <v>54501195.030000016</v>
      </c>
      <c r="G17" s="118">
        <v>35601885.74000001</v>
      </c>
      <c r="H17" s="125">
        <v>33478589.66</v>
      </c>
    </row>
    <row r="18" spans="1:8">
      <c r="A18" s="201" t="s">
        <v>341</v>
      </c>
      <c r="B18" s="118">
        <v>62339050</v>
      </c>
      <c r="C18" s="118">
        <v>13136497.099999998</v>
      </c>
      <c r="D18" s="118">
        <v>4071527.55</v>
      </c>
      <c r="E18" s="118">
        <v>9187408.4699999969</v>
      </c>
      <c r="F18" s="118">
        <v>42086736.259999998</v>
      </c>
      <c r="G18" s="118">
        <v>67043821.089999996</v>
      </c>
      <c r="H18" s="125">
        <v>8516993.6300000008</v>
      </c>
    </row>
    <row r="19" spans="1:8">
      <c r="A19" s="35" t="s">
        <v>342</v>
      </c>
      <c r="B19" s="128">
        <v>57584354.199999996</v>
      </c>
      <c r="C19" s="128">
        <v>10444829.210000001</v>
      </c>
      <c r="D19" s="128">
        <v>1073001.54</v>
      </c>
      <c r="E19" s="128">
        <v>6194649.6799999988</v>
      </c>
      <c r="F19" s="128">
        <v>38970464.969999999</v>
      </c>
      <c r="G19" s="128">
        <v>64644883.93</v>
      </c>
      <c r="H19" s="131">
        <v>5170885.83</v>
      </c>
    </row>
    <row r="20" spans="1:8">
      <c r="A20" s="35" t="s">
        <v>343</v>
      </c>
      <c r="B20" s="128">
        <v>4754695.8000000045</v>
      </c>
      <c r="C20" s="128">
        <v>2691667.8899999969</v>
      </c>
      <c r="D20" s="128">
        <v>2998526.01</v>
      </c>
      <c r="E20" s="128">
        <v>2992758.7899999982</v>
      </c>
      <c r="F20" s="128">
        <v>3116271.2899999991</v>
      </c>
      <c r="G20" s="128">
        <v>2398937.1599999964</v>
      </c>
      <c r="H20" s="131">
        <v>3346107.8000000007</v>
      </c>
    </row>
    <row r="21" spans="1:8">
      <c r="A21" s="201" t="s">
        <v>344</v>
      </c>
      <c r="B21" s="118">
        <v>0</v>
      </c>
      <c r="C21" s="118">
        <v>0</v>
      </c>
      <c r="D21" s="118">
        <v>0</v>
      </c>
      <c r="E21" s="118">
        <v>0</v>
      </c>
      <c r="F21" s="118">
        <v>0</v>
      </c>
      <c r="G21" s="118">
        <v>0</v>
      </c>
      <c r="H21" s="125">
        <v>0</v>
      </c>
    </row>
    <row r="22" spans="1:8">
      <c r="A22" s="201" t="s">
        <v>345</v>
      </c>
      <c r="B22" s="118">
        <v>0</v>
      </c>
      <c r="C22" s="118">
        <v>0</v>
      </c>
      <c r="D22" s="118">
        <v>0</v>
      </c>
      <c r="E22" s="118">
        <v>0</v>
      </c>
      <c r="F22" s="118">
        <v>0</v>
      </c>
      <c r="G22" s="118">
        <v>0</v>
      </c>
      <c r="H22" s="125">
        <v>0</v>
      </c>
    </row>
    <row r="23" spans="1:8">
      <c r="A23" s="201" t="s">
        <v>32</v>
      </c>
      <c r="B23" s="118">
        <v>30804360.59</v>
      </c>
      <c r="C23" s="118">
        <v>31456788.390000001</v>
      </c>
      <c r="D23" s="118">
        <v>34142291.120000005</v>
      </c>
      <c r="E23" s="118">
        <v>37767615.81000001</v>
      </c>
      <c r="F23" s="118">
        <v>37902926.520000011</v>
      </c>
      <c r="G23" s="118">
        <v>36083143.010000013</v>
      </c>
      <c r="H23" s="125">
        <v>38807609.620000005</v>
      </c>
    </row>
    <row r="24" spans="1:8">
      <c r="A24" s="201" t="s">
        <v>36</v>
      </c>
      <c r="B24" s="118">
        <v>369084028.38999999</v>
      </c>
      <c r="C24" s="118">
        <v>377976423.71999991</v>
      </c>
      <c r="D24" s="118">
        <v>335225762.01999998</v>
      </c>
      <c r="E24" s="118">
        <v>262172005.02000004</v>
      </c>
      <c r="F24" s="118">
        <v>253509895.83000007</v>
      </c>
      <c r="G24" s="118">
        <v>384023086.71000004</v>
      </c>
      <c r="H24" s="125">
        <v>461562063.41000003</v>
      </c>
    </row>
    <row r="25" spans="1:8">
      <c r="A25" s="202" t="s">
        <v>346</v>
      </c>
      <c r="B25" s="128">
        <v>33560466.210000001</v>
      </c>
      <c r="C25" s="128">
        <v>21318416.91</v>
      </c>
      <c r="D25" s="128">
        <v>17172172.59</v>
      </c>
      <c r="E25" s="128">
        <v>23106812.66</v>
      </c>
      <c r="F25" s="128">
        <v>30626330.07</v>
      </c>
      <c r="G25" s="128">
        <v>45666223.629999995</v>
      </c>
      <c r="H25" s="131">
        <v>33175184.460000001</v>
      </c>
    </row>
    <row r="26" spans="1:8">
      <c r="A26" s="202" t="s">
        <v>347</v>
      </c>
      <c r="B26" s="128">
        <v>59985797.789999999</v>
      </c>
      <c r="C26" s="128">
        <v>58799528.510000005</v>
      </c>
      <c r="D26" s="128">
        <v>75765854.5</v>
      </c>
      <c r="E26" s="128">
        <v>69902928.909999996</v>
      </c>
      <c r="F26" s="128">
        <v>65951682.590000004</v>
      </c>
      <c r="G26" s="128">
        <v>83628217.949999988</v>
      </c>
      <c r="H26" s="131">
        <v>65630695.159999996</v>
      </c>
    </row>
    <row r="27" spans="1:8">
      <c r="A27" s="202" t="s">
        <v>348</v>
      </c>
      <c r="B27" s="128">
        <v>15843654.699999997</v>
      </c>
      <c r="C27" s="128">
        <v>15692315.419999998</v>
      </c>
      <c r="D27" s="128">
        <v>15058860.890000001</v>
      </c>
      <c r="E27" s="128">
        <v>14997341.070000002</v>
      </c>
      <c r="F27" s="128">
        <v>11918523.359999999</v>
      </c>
      <c r="G27" s="128">
        <v>15605454.439999998</v>
      </c>
      <c r="H27" s="131">
        <v>197403405.25999999</v>
      </c>
    </row>
    <row r="28" spans="1:8">
      <c r="A28" s="202" t="s">
        <v>349</v>
      </c>
      <c r="B28" s="128">
        <v>66.72999999999999</v>
      </c>
      <c r="C28" s="128">
        <v>9544.1699999999983</v>
      </c>
      <c r="D28" s="128">
        <v>1941.58</v>
      </c>
      <c r="E28" s="128">
        <v>8599.15</v>
      </c>
      <c r="F28" s="128">
        <v>1589.55</v>
      </c>
      <c r="G28" s="128">
        <v>50153.380000000005</v>
      </c>
      <c r="H28" s="131">
        <v>572.30999999999995</v>
      </c>
    </row>
    <row r="29" spans="1:8">
      <c r="A29" s="202" t="s">
        <v>350</v>
      </c>
      <c r="B29" s="128">
        <v>0</v>
      </c>
      <c r="C29" s="128">
        <v>0</v>
      </c>
      <c r="D29" s="128">
        <v>0</v>
      </c>
      <c r="E29" s="128">
        <v>0</v>
      </c>
      <c r="F29" s="128">
        <v>0</v>
      </c>
      <c r="G29" s="128">
        <v>0</v>
      </c>
      <c r="H29" s="131">
        <v>0</v>
      </c>
    </row>
    <row r="30" spans="1:8">
      <c r="A30" s="202" t="s">
        <v>351</v>
      </c>
      <c r="B30" s="128">
        <v>858754.71000000008</v>
      </c>
      <c r="C30" s="128">
        <v>993164.0199999999</v>
      </c>
      <c r="D30" s="128">
        <v>1166590.25</v>
      </c>
      <c r="E30" s="128">
        <v>1335116.02</v>
      </c>
      <c r="F30" s="128">
        <v>1463516.99</v>
      </c>
      <c r="G30" s="128">
        <v>1539240.4700000002</v>
      </c>
      <c r="H30" s="131">
        <v>1209278.8999999999</v>
      </c>
    </row>
    <row r="31" spans="1:8">
      <c r="A31" s="202" t="s">
        <v>352</v>
      </c>
      <c r="B31" s="128">
        <v>45490016.010000005</v>
      </c>
      <c r="C31" s="128">
        <v>41767727.479999989</v>
      </c>
      <c r="D31" s="128">
        <v>48474186.950000003</v>
      </c>
      <c r="E31" s="128">
        <v>49117516.270000003</v>
      </c>
      <c r="F31" s="128">
        <v>50075813.359999999</v>
      </c>
      <c r="G31" s="128">
        <v>56980085.389999993</v>
      </c>
      <c r="H31" s="131">
        <v>69884890.420000002</v>
      </c>
    </row>
    <row r="32" spans="1:8">
      <c r="A32" s="202" t="s">
        <v>353</v>
      </c>
      <c r="B32" s="128">
        <v>213345272.23999998</v>
      </c>
      <c r="C32" s="128">
        <v>239395727.20999992</v>
      </c>
      <c r="D32" s="128">
        <v>177586155.25999999</v>
      </c>
      <c r="E32" s="128">
        <v>103703690.94000003</v>
      </c>
      <c r="F32" s="128">
        <v>93472439.910000056</v>
      </c>
      <c r="G32" s="128">
        <v>180553711.45000008</v>
      </c>
      <c r="H32" s="131">
        <v>94258036.900000036</v>
      </c>
    </row>
    <row r="33" spans="1:8">
      <c r="A33" s="201" t="s">
        <v>43</v>
      </c>
      <c r="B33" s="118">
        <v>9742688.9600000009</v>
      </c>
      <c r="C33" s="118">
        <v>12929054.090000002</v>
      </c>
      <c r="D33" s="118">
        <v>11523480.58</v>
      </c>
      <c r="E33" s="118">
        <v>16579926.609999999</v>
      </c>
      <c r="F33" s="118">
        <v>12302914.760000002</v>
      </c>
      <c r="G33" s="118">
        <v>17262996.939999998</v>
      </c>
      <c r="H33" s="125">
        <v>20394903.579999991</v>
      </c>
    </row>
    <row r="34" spans="1:8">
      <c r="B34" s="128"/>
      <c r="C34" s="128"/>
      <c r="D34" s="128"/>
      <c r="E34" s="128"/>
      <c r="F34" s="128"/>
      <c r="G34" s="128"/>
      <c r="H34" s="131"/>
    </row>
    <row r="35" spans="1:8">
      <c r="A35" s="29" t="s">
        <v>354</v>
      </c>
      <c r="B35" s="118">
        <v>92880797.570000008</v>
      </c>
      <c r="C35" s="118">
        <v>47408656.640000001</v>
      </c>
      <c r="D35" s="118">
        <v>43466795.730000004</v>
      </c>
      <c r="E35" s="118">
        <v>45323803.729999997</v>
      </c>
      <c r="F35" s="118">
        <v>102249120.02000003</v>
      </c>
      <c r="G35" s="118">
        <v>109644308.69</v>
      </c>
      <c r="H35" s="125">
        <v>83165111.359999999</v>
      </c>
    </row>
    <row r="36" spans="1:8">
      <c r="A36" s="203" t="s">
        <v>355</v>
      </c>
      <c r="B36" s="128">
        <v>72154190.890000001</v>
      </c>
      <c r="C36" s="128">
        <v>26649098.25</v>
      </c>
      <c r="D36" s="128">
        <v>20241948.100000001</v>
      </c>
      <c r="E36" s="128">
        <v>22384630.039999999</v>
      </c>
      <c r="F36" s="128">
        <v>78870055.51000002</v>
      </c>
      <c r="G36" s="128">
        <v>83059841.829999998</v>
      </c>
      <c r="H36" s="131">
        <v>23681284.159999996</v>
      </c>
    </row>
    <row r="37" spans="1:8">
      <c r="A37" s="204" t="s">
        <v>356</v>
      </c>
      <c r="B37" s="128">
        <v>1396034.73</v>
      </c>
      <c r="C37" s="128">
        <v>1396964.59</v>
      </c>
      <c r="D37" s="128">
        <v>1391763.71</v>
      </c>
      <c r="E37" s="128">
        <v>1069014.08</v>
      </c>
      <c r="F37" s="128">
        <v>1386736.03</v>
      </c>
      <c r="G37" s="128">
        <v>0</v>
      </c>
      <c r="H37" s="131">
        <v>0</v>
      </c>
    </row>
    <row r="38" spans="1:8">
      <c r="A38" s="203" t="s">
        <v>357</v>
      </c>
      <c r="B38" s="128">
        <v>19330571.950000003</v>
      </c>
      <c r="C38" s="128">
        <v>19362593.799999997</v>
      </c>
      <c r="D38" s="128">
        <v>21833083.920000002</v>
      </c>
      <c r="E38" s="128">
        <v>21870159.609999999</v>
      </c>
      <c r="F38" s="128">
        <v>21992328.48</v>
      </c>
      <c r="G38" s="128">
        <v>26584466.859999999</v>
      </c>
      <c r="H38" s="131">
        <v>59483827.200000003</v>
      </c>
    </row>
    <row r="39" spans="1:8">
      <c r="A39" s="201" t="s">
        <v>116</v>
      </c>
      <c r="B39" s="118">
        <v>0</v>
      </c>
      <c r="C39" s="118">
        <v>0</v>
      </c>
      <c r="D39" s="118">
        <v>0</v>
      </c>
      <c r="E39" s="118">
        <v>0</v>
      </c>
      <c r="F39" s="118">
        <v>0</v>
      </c>
      <c r="G39" s="118">
        <v>0</v>
      </c>
      <c r="H39" s="125">
        <v>0</v>
      </c>
    </row>
    <row r="40" spans="1:8">
      <c r="A40" s="205" t="s">
        <v>358</v>
      </c>
      <c r="B40" s="162">
        <v>664016081.25000012</v>
      </c>
      <c r="C40" s="162">
        <v>668942219.25999999</v>
      </c>
      <c r="D40" s="162">
        <v>627762712.06000006</v>
      </c>
      <c r="E40" s="162">
        <v>561848834.2700001</v>
      </c>
      <c r="F40" s="162">
        <v>574110672.58000004</v>
      </c>
      <c r="G40" s="162">
        <v>685237571.73000002</v>
      </c>
      <c r="H40" s="165">
        <v>830763707.62</v>
      </c>
    </row>
    <row r="41" spans="1:8" ht="22.5">
      <c r="A41" s="206" t="s">
        <v>359</v>
      </c>
      <c r="B41" s="207">
        <v>2201454</v>
      </c>
      <c r="C41" s="207">
        <v>0</v>
      </c>
      <c r="D41" s="207">
        <v>0</v>
      </c>
      <c r="E41" s="207">
        <v>0</v>
      </c>
      <c r="F41" s="207">
        <v>0</v>
      </c>
      <c r="G41" s="207">
        <v>0</v>
      </c>
      <c r="H41" s="208">
        <v>0</v>
      </c>
    </row>
    <row r="42" spans="1:8" ht="22.5">
      <c r="A42" s="209" t="s">
        <v>360</v>
      </c>
      <c r="B42" s="210">
        <v>661814627.25000012</v>
      </c>
      <c r="C42" s="211">
        <v>668942219.25999999</v>
      </c>
      <c r="D42" s="211">
        <v>627762712.06000006</v>
      </c>
      <c r="E42" s="211">
        <v>561848834.2700001</v>
      </c>
      <c r="F42" s="211">
        <v>574110672.58000004</v>
      </c>
      <c r="G42" s="211">
        <v>685237571.73000002</v>
      </c>
      <c r="H42" s="212">
        <v>830763707.62</v>
      </c>
    </row>
    <row r="43" spans="1:8" ht="22.5">
      <c r="A43" s="213" t="s">
        <v>361</v>
      </c>
      <c r="B43" s="214">
        <v>29140868.869999997</v>
      </c>
      <c r="C43" s="214">
        <v>30061767.75</v>
      </c>
      <c r="D43" s="214">
        <v>32706928.990000006</v>
      </c>
      <c r="E43" s="214">
        <v>36234724.660000004</v>
      </c>
      <c r="F43" s="214">
        <v>36351705.730000004</v>
      </c>
      <c r="G43" s="214">
        <v>35483443.400000006</v>
      </c>
      <c r="H43" s="215">
        <v>38047377.460000001</v>
      </c>
    </row>
    <row r="44" spans="1:8" ht="22.5">
      <c r="A44" s="206" t="s">
        <v>362</v>
      </c>
      <c r="B44" s="216">
        <v>0</v>
      </c>
      <c r="C44" s="216">
        <v>0</v>
      </c>
      <c r="D44" s="216">
        <v>0</v>
      </c>
      <c r="E44" s="216">
        <v>0</v>
      </c>
      <c r="F44" s="216">
        <v>0</v>
      </c>
      <c r="G44" s="216">
        <v>0</v>
      </c>
      <c r="H44" s="217">
        <v>0</v>
      </c>
    </row>
    <row r="45" spans="1:8" ht="22.5">
      <c r="A45" s="209" t="s">
        <v>363</v>
      </c>
      <c r="B45" s="211">
        <v>632673758.38000011</v>
      </c>
      <c r="C45" s="211">
        <v>638880451.50999999</v>
      </c>
      <c r="D45" s="211">
        <v>595055783.07000005</v>
      </c>
      <c r="E45" s="211">
        <v>525614109.61000007</v>
      </c>
      <c r="F45" s="211">
        <v>537758966.85000002</v>
      </c>
      <c r="G45" s="211">
        <v>649754128.33000004</v>
      </c>
      <c r="H45" s="212">
        <v>792716330.15999997</v>
      </c>
    </row>
    <row r="46" spans="1:8">
      <c r="B46" s="26"/>
      <c r="C46" s="26"/>
      <c r="D46" s="26"/>
      <c r="E46" s="26"/>
      <c r="F46" s="26"/>
      <c r="G46" s="26"/>
      <c r="H46" s="26"/>
    </row>
    <row r="47" spans="1:8">
      <c r="A47" s="978" t="s">
        <v>335</v>
      </c>
      <c r="B47" s="196"/>
      <c r="C47" s="196"/>
      <c r="D47" s="196"/>
      <c r="E47" s="196"/>
      <c r="F47" s="196"/>
      <c r="G47" s="981" t="s">
        <v>364</v>
      </c>
      <c r="H47" s="984" t="e">
        <v>#REF!</v>
      </c>
    </row>
    <row r="48" spans="1:8">
      <c r="A48" s="979"/>
      <c r="B48" s="197"/>
      <c r="C48" s="197"/>
      <c r="D48" s="197"/>
      <c r="E48" s="197"/>
      <c r="F48" s="197"/>
      <c r="G48" s="982"/>
      <c r="H48" s="985"/>
    </row>
    <row r="49" spans="1:8">
      <c r="A49" s="980"/>
      <c r="B49" s="198" t="s">
        <v>1106</v>
      </c>
      <c r="C49" s="198" t="s">
        <v>1107</v>
      </c>
      <c r="D49" s="198" t="s">
        <v>1108</v>
      </c>
      <c r="E49" s="198" t="s">
        <v>1109</v>
      </c>
      <c r="F49" s="198" t="s">
        <v>1110</v>
      </c>
      <c r="G49" s="983"/>
      <c r="H49" s="986"/>
    </row>
    <row r="50" spans="1:8">
      <c r="A50" s="34" t="s">
        <v>336</v>
      </c>
      <c r="B50" s="199">
        <v>1048762503.3100004</v>
      </c>
      <c r="C50" s="199">
        <v>736551057.45000017</v>
      </c>
      <c r="D50" s="199">
        <v>676988603.2299999</v>
      </c>
      <c r="E50" s="199">
        <v>715303574.03999996</v>
      </c>
      <c r="F50" s="199">
        <v>771509881.25000012</v>
      </c>
      <c r="G50" s="199">
        <v>9085936011.7900009</v>
      </c>
      <c r="H50" s="200">
        <v>7948503430.7699995</v>
      </c>
    </row>
    <row r="51" spans="1:8">
      <c r="A51" s="201" t="s">
        <v>337</v>
      </c>
      <c r="B51" s="118">
        <v>637847794.76000023</v>
      </c>
      <c r="C51" s="118">
        <v>292986516.96000022</v>
      </c>
      <c r="D51" s="118">
        <v>276394995.28999996</v>
      </c>
      <c r="E51" s="118">
        <v>278668448.79000002</v>
      </c>
      <c r="F51" s="118">
        <v>342563847.7700001</v>
      </c>
      <c r="G51" s="118">
        <v>3721074880.3000011</v>
      </c>
      <c r="H51" s="125">
        <v>3129488000</v>
      </c>
    </row>
    <row r="52" spans="1:8">
      <c r="A52" s="202" t="s">
        <v>74</v>
      </c>
      <c r="B52" s="128">
        <v>376476352.70999986</v>
      </c>
      <c r="C52" s="128">
        <v>71688122.979999974</v>
      </c>
      <c r="D52" s="128">
        <v>63977442.470000021</v>
      </c>
      <c r="E52" s="128">
        <v>65363638.75</v>
      </c>
      <c r="F52" s="128">
        <v>62601544.829999991</v>
      </c>
      <c r="G52" s="128">
        <v>1040915791.7299999</v>
      </c>
      <c r="H52" s="131">
        <v>921900000</v>
      </c>
    </row>
    <row r="53" spans="1:8">
      <c r="A53" s="202" t="s">
        <v>76</v>
      </c>
      <c r="B53" s="128">
        <v>121355239.65999994</v>
      </c>
      <c r="C53" s="128">
        <v>134811993.85999998</v>
      </c>
      <c r="D53" s="128">
        <v>120346536.38000001</v>
      </c>
      <c r="E53" s="128">
        <v>124215594.68000001</v>
      </c>
      <c r="F53" s="128">
        <v>182128031.02999994</v>
      </c>
      <c r="G53" s="128">
        <v>1559984988.7800002</v>
      </c>
      <c r="H53" s="131">
        <v>1269400000</v>
      </c>
    </row>
    <row r="54" spans="1:8">
      <c r="A54" s="202" t="s">
        <v>75</v>
      </c>
      <c r="B54" s="128">
        <v>36828322.259999998</v>
      </c>
      <c r="C54" s="128">
        <v>39712618.370000005</v>
      </c>
      <c r="D54" s="128">
        <v>45612065.119999997</v>
      </c>
      <c r="E54" s="128">
        <v>43032938.239999987</v>
      </c>
      <c r="F54" s="128">
        <v>52136910.119999982</v>
      </c>
      <c r="G54" s="128">
        <v>477262385.13999999</v>
      </c>
      <c r="H54" s="131">
        <v>328407000</v>
      </c>
    </row>
    <row r="55" spans="1:8">
      <c r="A55" s="202" t="s">
        <v>338</v>
      </c>
      <c r="B55" s="128">
        <v>32734653.780000001</v>
      </c>
      <c r="C55" s="128">
        <v>33182768.550000008</v>
      </c>
      <c r="D55" s="128">
        <v>33393972.370000001</v>
      </c>
      <c r="E55" s="128">
        <v>32723732.649999999</v>
      </c>
      <c r="F55" s="128">
        <v>32815626.020000003</v>
      </c>
      <c r="G55" s="128">
        <v>422229631.99999994</v>
      </c>
      <c r="H55" s="131">
        <v>391000000</v>
      </c>
    </row>
    <row r="56" spans="1:8">
      <c r="A56" s="202" t="s">
        <v>339</v>
      </c>
      <c r="B56" s="128">
        <v>70453226.350000501</v>
      </c>
      <c r="C56" s="128">
        <v>13591013.200000226</v>
      </c>
      <c r="D56" s="128">
        <v>13064978.949999928</v>
      </c>
      <c r="E56" s="128">
        <v>13332544.470000029</v>
      </c>
      <c r="F56" s="128">
        <v>12881735.770000219</v>
      </c>
      <c r="G56" s="128">
        <v>220682082.65000096</v>
      </c>
      <c r="H56" s="131">
        <v>218781000</v>
      </c>
    </row>
    <row r="57" spans="1:8">
      <c r="A57" s="201" t="s">
        <v>340</v>
      </c>
      <c r="B57" s="118">
        <v>32673088.09</v>
      </c>
      <c r="C57" s="118">
        <v>32000383.130000003</v>
      </c>
      <c r="D57" s="118">
        <v>33117784.929999992</v>
      </c>
      <c r="E57" s="118">
        <v>32883287.470000006</v>
      </c>
      <c r="F57" s="118">
        <v>33111644.560000006</v>
      </c>
      <c r="G57" s="118">
        <v>410357304.18000007</v>
      </c>
      <c r="H57" s="125">
        <v>394892000</v>
      </c>
    </row>
    <row r="58" spans="1:8">
      <c r="A58" s="201" t="s">
        <v>341</v>
      </c>
      <c r="B58" s="118">
        <v>12128974.83</v>
      </c>
      <c r="C58" s="118">
        <v>18288780.29000001</v>
      </c>
      <c r="D58" s="118">
        <v>25494089.049999982</v>
      </c>
      <c r="E58" s="118">
        <v>38782527.189999998</v>
      </c>
      <c r="F58" s="118">
        <v>19279834.860000003</v>
      </c>
      <c r="G58" s="118">
        <v>320356240.32000005</v>
      </c>
      <c r="H58" s="125">
        <v>326864715.77999997</v>
      </c>
    </row>
    <row r="59" spans="1:8">
      <c r="A59" s="35" t="s">
        <v>342</v>
      </c>
      <c r="B59" s="128">
        <v>7096623.5099999998</v>
      </c>
      <c r="C59" s="128">
        <v>14738443.080000009</v>
      </c>
      <c r="D59" s="128">
        <v>21064082.729999982</v>
      </c>
      <c r="E59" s="128">
        <v>35270754.659999996</v>
      </c>
      <c r="F59" s="128">
        <v>15712903.74</v>
      </c>
      <c r="G59" s="128">
        <v>277965877.07999998</v>
      </c>
      <c r="H59" s="131">
        <v>281314715.77999997</v>
      </c>
    </row>
    <row r="60" spans="1:8">
      <c r="A60" s="35" t="s">
        <v>343</v>
      </c>
      <c r="B60" s="128">
        <v>5032351.32</v>
      </c>
      <c r="C60" s="128">
        <v>3550337.2100000009</v>
      </c>
      <c r="D60" s="128">
        <v>4430006.32</v>
      </c>
      <c r="E60" s="128">
        <v>3511772.5300000012</v>
      </c>
      <c r="F60" s="128">
        <v>3566931.1200000029</v>
      </c>
      <c r="G60" s="128">
        <v>42390363.240000002</v>
      </c>
      <c r="H60" s="131">
        <v>45550000</v>
      </c>
    </row>
    <row r="61" spans="1:8">
      <c r="A61" s="201" t="s">
        <v>344</v>
      </c>
      <c r="B61" s="118">
        <v>0</v>
      </c>
      <c r="C61" s="118">
        <v>0</v>
      </c>
      <c r="D61" s="118">
        <v>0</v>
      </c>
      <c r="E61" s="118">
        <v>0</v>
      </c>
      <c r="F61" s="118">
        <v>0</v>
      </c>
      <c r="G61" s="118">
        <v>0</v>
      </c>
      <c r="H61" s="125">
        <v>0</v>
      </c>
    </row>
    <row r="62" spans="1:8">
      <c r="A62" s="201" t="s">
        <v>345</v>
      </c>
      <c r="B62" s="118">
        <v>0</v>
      </c>
      <c r="C62" s="118">
        <v>0</v>
      </c>
      <c r="D62" s="118">
        <v>0</v>
      </c>
      <c r="E62" s="118">
        <v>0</v>
      </c>
      <c r="F62" s="118">
        <v>0</v>
      </c>
      <c r="G62" s="118">
        <v>0</v>
      </c>
      <c r="H62" s="125">
        <v>0</v>
      </c>
    </row>
    <row r="63" spans="1:8">
      <c r="A63" s="201" t="s">
        <v>32</v>
      </c>
      <c r="B63" s="118">
        <v>39975447.919999994</v>
      </c>
      <c r="C63" s="118">
        <v>37210415.960000008</v>
      </c>
      <c r="D63" s="118">
        <v>39917142.399999999</v>
      </c>
      <c r="E63" s="118">
        <v>46504366.45000001</v>
      </c>
      <c r="F63" s="118">
        <v>36565087.169999994</v>
      </c>
      <c r="G63" s="118">
        <v>447137194.96000004</v>
      </c>
      <c r="H63" s="125">
        <v>575169000</v>
      </c>
    </row>
    <row r="64" spans="1:8">
      <c r="A64" s="201" t="s">
        <v>36</v>
      </c>
      <c r="B64" s="118">
        <v>312912043.01000005</v>
      </c>
      <c r="C64" s="118">
        <v>329814351.0999999</v>
      </c>
      <c r="D64" s="118">
        <v>287567030.18000001</v>
      </c>
      <c r="E64" s="118">
        <v>307961397.44999993</v>
      </c>
      <c r="F64" s="118">
        <v>318748423.62</v>
      </c>
      <c r="G64" s="118">
        <v>4000556510.46</v>
      </c>
      <c r="H64" s="125">
        <v>3313392735.4400001</v>
      </c>
    </row>
    <row r="65" spans="1:11">
      <c r="A65" s="202" t="s">
        <v>346</v>
      </c>
      <c r="B65" s="128">
        <v>43484255.299999997</v>
      </c>
      <c r="C65" s="128">
        <v>29146582.710000001</v>
      </c>
      <c r="D65" s="128">
        <v>30470543.710000001</v>
      </c>
      <c r="E65" s="128">
        <v>36621397.810000002</v>
      </c>
      <c r="F65" s="128">
        <v>31671822.68</v>
      </c>
      <c r="G65" s="128">
        <v>376020208.73999995</v>
      </c>
      <c r="H65" s="131">
        <v>321000000</v>
      </c>
    </row>
    <row r="66" spans="1:11">
      <c r="A66" s="202" t="s">
        <v>347</v>
      </c>
      <c r="B66" s="128">
        <v>62555601.359999999</v>
      </c>
      <c r="C66" s="128">
        <v>79331130.129999995</v>
      </c>
      <c r="D66" s="128">
        <v>64725148.249999985</v>
      </c>
      <c r="E66" s="128">
        <v>59825712.840000004</v>
      </c>
      <c r="F66" s="128">
        <v>83596660.230000004</v>
      </c>
      <c r="G66" s="128">
        <v>829698958.22000003</v>
      </c>
      <c r="H66" s="131">
        <v>757000000</v>
      </c>
    </row>
    <row r="67" spans="1:11">
      <c r="A67" s="202" t="s">
        <v>348</v>
      </c>
      <c r="B67" s="128">
        <v>70614215.859999999</v>
      </c>
      <c r="C67" s="128">
        <v>44805560.240000002</v>
      </c>
      <c r="D67" s="128">
        <v>45063466.899999999</v>
      </c>
      <c r="E67" s="128">
        <v>47289138.640000001</v>
      </c>
      <c r="F67" s="128">
        <v>36323166.960000001</v>
      </c>
      <c r="G67" s="128">
        <v>530615103.73999995</v>
      </c>
      <c r="H67" s="131">
        <v>518000000</v>
      </c>
    </row>
    <row r="68" spans="1:11">
      <c r="A68" s="202" t="s">
        <v>349</v>
      </c>
      <c r="B68" s="128">
        <v>131.06</v>
      </c>
      <c r="C68" s="128">
        <v>65.78</v>
      </c>
      <c r="D68" s="128">
        <v>88.830000000000013</v>
      </c>
      <c r="E68" s="128">
        <v>13693.219999999998</v>
      </c>
      <c r="F68" s="128">
        <v>2960.0600000000004</v>
      </c>
      <c r="G68" s="128">
        <v>89405.819999999992</v>
      </c>
      <c r="H68" s="131">
        <v>160000</v>
      </c>
    </row>
    <row r="69" spans="1:11">
      <c r="A69" s="202" t="s">
        <v>350</v>
      </c>
      <c r="B69" s="128">
        <v>0</v>
      </c>
      <c r="C69" s="128">
        <v>0</v>
      </c>
      <c r="D69" s="128">
        <v>0</v>
      </c>
      <c r="E69" s="128">
        <v>0</v>
      </c>
      <c r="F69" s="128">
        <v>0</v>
      </c>
      <c r="G69" s="128">
        <v>0</v>
      </c>
      <c r="H69" s="131">
        <v>0</v>
      </c>
    </row>
    <row r="70" spans="1:11">
      <c r="A70" s="202" t="s">
        <v>351</v>
      </c>
      <c r="B70" s="128">
        <v>951100.68</v>
      </c>
      <c r="C70" s="128">
        <v>1129360.6600000001</v>
      </c>
      <c r="D70" s="128">
        <v>1132695.92</v>
      </c>
      <c r="E70" s="128">
        <v>1094815</v>
      </c>
      <c r="F70" s="128">
        <v>1004291.3200000001</v>
      </c>
      <c r="G70" s="128">
        <v>13877924.940000001</v>
      </c>
      <c r="H70" s="131">
        <v>11600000</v>
      </c>
    </row>
    <row r="71" spans="1:11">
      <c r="A71" s="202" t="s">
        <v>352</v>
      </c>
      <c r="B71" s="128">
        <v>56924002.780000001</v>
      </c>
      <c r="C71" s="128">
        <v>61288491.729999997</v>
      </c>
      <c r="D71" s="128">
        <v>50221455.390000001</v>
      </c>
      <c r="E71" s="128">
        <v>50606480.56000001</v>
      </c>
      <c r="F71" s="128">
        <v>61078398.039999999</v>
      </c>
      <c r="G71" s="128">
        <v>641909064.38</v>
      </c>
      <c r="H71" s="131">
        <v>584000000</v>
      </c>
    </row>
    <row r="72" spans="1:11">
      <c r="A72" s="202" t="s">
        <v>353</v>
      </c>
      <c r="B72" s="128">
        <v>78382735.970000058</v>
      </c>
      <c r="C72" s="128">
        <v>114113159.8499999</v>
      </c>
      <c r="D72" s="128">
        <v>95953631.180000007</v>
      </c>
      <c r="E72" s="128">
        <v>112510159.37999991</v>
      </c>
      <c r="F72" s="128">
        <v>105071124.33000001</v>
      </c>
      <c r="G72" s="128">
        <v>1608345844.6199999</v>
      </c>
      <c r="H72" s="131">
        <v>1121632735.4400001</v>
      </c>
    </row>
    <row r="73" spans="1:11">
      <c r="A73" s="201" t="s">
        <v>43</v>
      </c>
      <c r="B73" s="118">
        <v>13225154.700000003</v>
      </c>
      <c r="C73" s="118">
        <v>26250610.010000005</v>
      </c>
      <c r="D73" s="118">
        <v>14497561.379999999</v>
      </c>
      <c r="E73" s="118">
        <v>10503546.690000001</v>
      </c>
      <c r="F73" s="118">
        <v>21241043.270000011</v>
      </c>
      <c r="G73" s="118">
        <v>186453881.56999999</v>
      </c>
      <c r="H73" s="125">
        <v>208696979.55000001</v>
      </c>
    </row>
    <row r="74" spans="1:11">
      <c r="B74" s="128"/>
      <c r="C74" s="128"/>
      <c r="D74" s="128"/>
      <c r="E74" s="128"/>
      <c r="F74" s="128"/>
      <c r="G74" s="128"/>
      <c r="H74" s="131"/>
    </row>
    <row r="75" spans="1:11">
      <c r="A75" s="29" t="s">
        <v>354</v>
      </c>
      <c r="B75" s="118">
        <v>62532723.939999998</v>
      </c>
      <c r="C75" s="118">
        <v>63734150.090000004</v>
      </c>
      <c r="D75" s="118">
        <v>66248146.900000006</v>
      </c>
      <c r="E75" s="118">
        <v>78424010.920000002</v>
      </c>
      <c r="F75" s="118">
        <v>60480099.260000005</v>
      </c>
      <c r="G75" s="118">
        <v>855557724.8499999</v>
      </c>
      <c r="H75" s="125">
        <v>814404000</v>
      </c>
    </row>
    <row r="76" spans="1:11">
      <c r="A76" s="203" t="s">
        <v>355</v>
      </c>
      <c r="B76" s="128">
        <v>26478697.690000001</v>
      </c>
      <c r="C76" s="128">
        <v>31640136.210000005</v>
      </c>
      <c r="D76" s="128">
        <v>36915690.329999998</v>
      </c>
      <c r="E76" s="128">
        <v>49455059.480000004</v>
      </c>
      <c r="F76" s="128">
        <v>27716995.120000001</v>
      </c>
      <c r="G76" s="128">
        <v>499247627.60999995</v>
      </c>
      <c r="H76" s="131">
        <v>476112000</v>
      </c>
    </row>
    <row r="77" spans="1:11">
      <c r="A77" s="204" t="s">
        <v>356</v>
      </c>
      <c r="B77" s="128">
        <v>532965.43000000005</v>
      </c>
      <c r="C77" s="128">
        <v>1211474.04</v>
      </c>
      <c r="D77" s="128">
        <v>1054067.8400000001</v>
      </c>
      <c r="E77" s="128">
        <v>0</v>
      </c>
      <c r="F77" s="128">
        <v>2243323.9300000002</v>
      </c>
      <c r="G77" s="128">
        <v>11682344.380000001</v>
      </c>
      <c r="H77" s="131">
        <v>16740000</v>
      </c>
    </row>
    <row r="78" spans="1:11">
      <c r="A78" s="203" t="s">
        <v>357</v>
      </c>
      <c r="B78" s="128">
        <v>35521060.819999993</v>
      </c>
      <c r="C78" s="128">
        <v>30882539.840000004</v>
      </c>
      <c r="D78" s="128">
        <v>28278388.73</v>
      </c>
      <c r="E78" s="128">
        <v>28968951.439999998</v>
      </c>
      <c r="F78" s="128">
        <v>30519780.210000001</v>
      </c>
      <c r="G78" s="128">
        <v>344627752.85999995</v>
      </c>
      <c r="H78" s="131">
        <v>321552000</v>
      </c>
    </row>
    <row r="79" spans="1:11">
      <c r="A79" s="203"/>
      <c r="B79" s="128"/>
      <c r="C79" s="128"/>
      <c r="D79" s="128"/>
      <c r="E79" s="128"/>
      <c r="F79" s="128"/>
      <c r="G79" s="128"/>
      <c r="H79" s="131"/>
    </row>
    <row r="80" spans="1:11">
      <c r="A80" s="205" t="s">
        <v>358</v>
      </c>
      <c r="B80" s="162">
        <f>B50-B75</f>
        <v>986229779.37000036</v>
      </c>
      <c r="C80" s="162">
        <f t="shared" ref="C80:H80" si="0">C50-C75</f>
        <v>672816907.36000013</v>
      </c>
      <c r="D80" s="162">
        <f t="shared" si="0"/>
        <v>610740456.32999992</v>
      </c>
      <c r="E80" s="162">
        <f t="shared" si="0"/>
        <v>636879563.12</v>
      </c>
      <c r="F80" s="162">
        <f t="shared" si="0"/>
        <v>711029781.99000013</v>
      </c>
      <c r="G80" s="162">
        <f t="shared" si="0"/>
        <v>8230378286.9400005</v>
      </c>
      <c r="H80" s="165">
        <f t="shared" si="0"/>
        <v>7134099430.7699995</v>
      </c>
      <c r="J80" s="26"/>
      <c r="K80" s="3"/>
    </row>
    <row r="81" spans="1:11" ht="22.5">
      <c r="A81" s="206" t="s">
        <v>359</v>
      </c>
      <c r="B81" s="207">
        <v>0</v>
      </c>
      <c r="C81" s="207">
        <v>0</v>
      </c>
      <c r="D81" s="207">
        <v>0</v>
      </c>
      <c r="E81" s="207">
        <v>0</v>
      </c>
      <c r="F81" s="207">
        <v>100000</v>
      </c>
      <c r="G81" s="207">
        <v>2301454</v>
      </c>
      <c r="H81" s="208">
        <v>0</v>
      </c>
      <c r="J81" s="26"/>
      <c r="K81" s="3"/>
    </row>
    <row r="82" spans="1:11" ht="22.5">
      <c r="A82" s="209" t="s">
        <v>360</v>
      </c>
      <c r="B82" s="211">
        <f>B80-B81</f>
        <v>986229779.37000036</v>
      </c>
      <c r="C82" s="211">
        <f t="shared" ref="C82:H82" si="1">C80-C81</f>
        <v>672816907.36000013</v>
      </c>
      <c r="D82" s="211">
        <f t="shared" si="1"/>
        <v>610740456.32999992</v>
      </c>
      <c r="E82" s="211">
        <f t="shared" si="1"/>
        <v>636879563.12</v>
      </c>
      <c r="F82" s="211">
        <f t="shared" si="1"/>
        <v>710929781.99000013</v>
      </c>
      <c r="G82" s="211">
        <f t="shared" si="1"/>
        <v>8228076832.9400005</v>
      </c>
      <c r="H82" s="212">
        <f t="shared" si="1"/>
        <v>7134099430.7699995</v>
      </c>
      <c r="J82" s="26"/>
      <c r="K82" s="3"/>
    </row>
    <row r="83" spans="1:11" ht="22.5">
      <c r="A83" s="213" t="s">
        <v>361</v>
      </c>
      <c r="B83" s="214">
        <v>39296255.299999997</v>
      </c>
      <c r="C83" s="214">
        <v>36506761.07</v>
      </c>
      <c r="D83" s="214">
        <v>38881484.289999992</v>
      </c>
      <c r="E83" s="214">
        <v>45655941.160000004</v>
      </c>
      <c r="F83" s="214">
        <v>35759183.289999999</v>
      </c>
      <c r="G83" s="214">
        <v>434126441.97000003</v>
      </c>
      <c r="H83" s="215">
        <v>550097000</v>
      </c>
      <c r="J83" s="26"/>
      <c r="K83" s="3"/>
    </row>
    <row r="84" spans="1:11" ht="22.5">
      <c r="A84" s="206" t="s">
        <v>362</v>
      </c>
      <c r="B84" s="216">
        <v>0</v>
      </c>
      <c r="C84" s="216">
        <v>0</v>
      </c>
      <c r="D84" s="216">
        <v>0</v>
      </c>
      <c r="E84" s="216">
        <v>0</v>
      </c>
      <c r="F84" s="216">
        <v>0</v>
      </c>
      <c r="G84" s="216">
        <v>0</v>
      </c>
      <c r="H84" s="217">
        <v>0</v>
      </c>
      <c r="J84" s="26"/>
      <c r="K84" s="3"/>
    </row>
    <row r="85" spans="1:11" ht="22.5">
      <c r="A85" s="209" t="s">
        <v>363</v>
      </c>
      <c r="B85" s="211">
        <f>B82-B83-B84</f>
        <v>946933524.07000041</v>
      </c>
      <c r="C85" s="211">
        <f t="shared" ref="C85:H85" si="2">C82-C83-C84</f>
        <v>636310146.29000008</v>
      </c>
      <c r="D85" s="211">
        <f t="shared" si="2"/>
        <v>571858972.03999996</v>
      </c>
      <c r="E85" s="211">
        <f t="shared" si="2"/>
        <v>591223621.96000004</v>
      </c>
      <c r="F85" s="211">
        <f t="shared" si="2"/>
        <v>675170598.70000017</v>
      </c>
      <c r="G85" s="211">
        <f t="shared" si="2"/>
        <v>7793950390.9700003</v>
      </c>
      <c r="H85" s="212">
        <f t="shared" si="2"/>
        <v>6584002430.7699995</v>
      </c>
      <c r="J85" s="26"/>
      <c r="K85" s="3"/>
    </row>
    <row r="86" spans="1:11">
      <c r="B86" s="26"/>
      <c r="C86" s="26"/>
      <c r="D86" s="26"/>
      <c r="E86" s="26"/>
      <c r="F86" s="26"/>
      <c r="G86" s="26"/>
      <c r="H86" s="26"/>
      <c r="J86" s="26"/>
      <c r="K86" s="26"/>
    </row>
    <row r="87" spans="1:11">
      <c r="A87" s="2" t="s">
        <v>115</v>
      </c>
    </row>
    <row r="88" spans="1:11" hidden="1">
      <c r="A88" s="2" t="s">
        <v>1111</v>
      </c>
    </row>
    <row r="89" spans="1:11" hidden="1">
      <c r="A89" s="2" t="s">
        <v>1112</v>
      </c>
    </row>
    <row r="90" spans="1:11">
      <c r="A90" s="2" t="s">
        <v>323</v>
      </c>
      <c r="J90" s="58"/>
    </row>
    <row r="91" spans="1:11">
      <c r="A91" s="987" t="s">
        <v>1113</v>
      </c>
      <c r="B91" s="987"/>
      <c r="C91" s="987"/>
      <c r="D91" s="987"/>
      <c r="E91" s="987"/>
      <c r="F91" s="987"/>
      <c r="G91" s="987"/>
      <c r="H91" s="987"/>
      <c r="J91" s="58"/>
    </row>
    <row r="92" spans="1:11" ht="23.25" customHeight="1">
      <c r="A92" s="988" t="s">
        <v>1114</v>
      </c>
      <c r="B92" s="988"/>
      <c r="C92" s="988"/>
      <c r="D92" s="988"/>
      <c r="E92" s="988"/>
      <c r="F92" s="988"/>
      <c r="G92" s="988"/>
      <c r="H92" s="988"/>
      <c r="J92" s="26"/>
    </row>
    <row r="95" spans="1:11">
      <c r="A95" s="2" t="s">
        <v>1093</v>
      </c>
    </row>
    <row r="96" spans="1:11">
      <c r="A96" s="2" t="s">
        <v>1094</v>
      </c>
    </row>
    <row r="97" spans="1:1">
      <c r="A97" s="2" t="s">
        <v>1095</v>
      </c>
    </row>
    <row r="98" spans="1:1">
      <c r="A98" s="2" t="s">
        <v>1096</v>
      </c>
    </row>
  </sheetData>
  <mergeCells count="11">
    <mergeCell ref="A7:A9"/>
    <mergeCell ref="A1:G1"/>
    <mergeCell ref="A2:G2"/>
    <mergeCell ref="A3:G3"/>
    <mergeCell ref="A4:G4"/>
    <mergeCell ref="A5:G5"/>
    <mergeCell ref="A47:A49"/>
    <mergeCell ref="G47:G49"/>
    <mergeCell ref="H47:H49"/>
    <mergeCell ref="A91:H91"/>
    <mergeCell ref="A92:H9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2D09-D5C5-4B9A-A3CB-E09AB140CD4A}">
  <dimension ref="A1:I158"/>
  <sheetViews>
    <sheetView workbookViewId="0">
      <selection activeCell="F20" sqref="F20"/>
    </sheetView>
  </sheetViews>
  <sheetFormatPr defaultRowHeight="12"/>
  <cols>
    <col min="1" max="1" width="67.140625" style="219" customWidth="1"/>
    <col min="2" max="4" width="16" style="219" customWidth="1"/>
    <col min="5" max="5" width="16.7109375" style="219" customWidth="1"/>
    <col min="6" max="6" width="16" style="219" customWidth="1"/>
    <col min="7" max="9" width="16" style="724" customWidth="1"/>
    <col min="10" max="202" width="9.140625" style="724"/>
    <col min="203" max="203" width="79.85546875" style="724" customWidth="1"/>
    <col min="204" max="204" width="24" style="724" customWidth="1"/>
    <col min="205" max="205" width="25.28515625" style="724" customWidth="1"/>
    <col min="206" max="209" width="23.7109375" style="724" customWidth="1"/>
    <col min="210" max="211" width="26.5703125" style="724" customWidth="1"/>
    <col min="212" max="458" width="9.140625" style="724"/>
    <col min="459" max="459" width="79.85546875" style="724" customWidth="1"/>
    <col min="460" max="460" width="24" style="724" customWidth="1"/>
    <col min="461" max="461" width="25.28515625" style="724" customWidth="1"/>
    <col min="462" max="465" width="23.7109375" style="724" customWidth="1"/>
    <col min="466" max="467" width="26.5703125" style="724" customWidth="1"/>
    <col min="468" max="714" width="9.140625" style="724"/>
    <col min="715" max="715" width="79.85546875" style="724" customWidth="1"/>
    <col min="716" max="716" width="24" style="724" customWidth="1"/>
    <col min="717" max="717" width="25.28515625" style="724" customWidth="1"/>
    <col min="718" max="721" width="23.7109375" style="724" customWidth="1"/>
    <col min="722" max="723" width="26.5703125" style="724" customWidth="1"/>
    <col min="724" max="970" width="9.140625" style="724"/>
    <col min="971" max="971" width="79.85546875" style="724" customWidth="1"/>
    <col min="972" max="972" width="24" style="724" customWidth="1"/>
    <col min="973" max="973" width="25.28515625" style="724" customWidth="1"/>
    <col min="974" max="977" width="23.7109375" style="724" customWidth="1"/>
    <col min="978" max="979" width="26.5703125" style="724" customWidth="1"/>
    <col min="980" max="1226" width="9.140625" style="724"/>
    <col min="1227" max="1227" width="79.85546875" style="724" customWidth="1"/>
    <col min="1228" max="1228" width="24" style="724" customWidth="1"/>
    <col min="1229" max="1229" width="25.28515625" style="724" customWidth="1"/>
    <col min="1230" max="1233" width="23.7109375" style="724" customWidth="1"/>
    <col min="1234" max="1235" width="26.5703125" style="724" customWidth="1"/>
    <col min="1236" max="1482" width="9.140625" style="724"/>
    <col min="1483" max="1483" width="79.85546875" style="724" customWidth="1"/>
    <col min="1484" max="1484" width="24" style="724" customWidth="1"/>
    <col min="1485" max="1485" width="25.28515625" style="724" customWidth="1"/>
    <col min="1486" max="1489" width="23.7109375" style="724" customWidth="1"/>
    <col min="1490" max="1491" width="26.5703125" style="724" customWidth="1"/>
    <col min="1492" max="1738" width="9.140625" style="724"/>
    <col min="1739" max="1739" width="79.85546875" style="724" customWidth="1"/>
    <col min="1740" max="1740" width="24" style="724" customWidth="1"/>
    <col min="1741" max="1741" width="25.28515625" style="724" customWidth="1"/>
    <col min="1742" max="1745" width="23.7109375" style="724" customWidth="1"/>
    <col min="1746" max="1747" width="26.5703125" style="724" customWidth="1"/>
    <col min="1748" max="1994" width="9.140625" style="724"/>
    <col min="1995" max="1995" width="79.85546875" style="724" customWidth="1"/>
    <col min="1996" max="1996" width="24" style="724" customWidth="1"/>
    <col min="1997" max="1997" width="25.28515625" style="724" customWidth="1"/>
    <col min="1998" max="2001" width="23.7109375" style="724" customWidth="1"/>
    <col min="2002" max="2003" width="26.5703125" style="724" customWidth="1"/>
    <col min="2004" max="2250" width="9.140625" style="724"/>
    <col min="2251" max="2251" width="79.85546875" style="724" customWidth="1"/>
    <col min="2252" max="2252" width="24" style="724" customWidth="1"/>
    <col min="2253" max="2253" width="25.28515625" style="724" customWidth="1"/>
    <col min="2254" max="2257" width="23.7109375" style="724" customWidth="1"/>
    <col min="2258" max="2259" width="26.5703125" style="724" customWidth="1"/>
    <col min="2260" max="2506" width="9.140625" style="724"/>
    <col min="2507" max="2507" width="79.85546875" style="724" customWidth="1"/>
    <col min="2508" max="2508" width="24" style="724" customWidth="1"/>
    <col min="2509" max="2509" width="25.28515625" style="724" customWidth="1"/>
    <col min="2510" max="2513" width="23.7109375" style="724" customWidth="1"/>
    <col min="2514" max="2515" width="26.5703125" style="724" customWidth="1"/>
    <col min="2516" max="2762" width="9.140625" style="724"/>
    <col min="2763" max="2763" width="79.85546875" style="724" customWidth="1"/>
    <col min="2764" max="2764" width="24" style="724" customWidth="1"/>
    <col min="2765" max="2765" width="25.28515625" style="724" customWidth="1"/>
    <col min="2766" max="2769" width="23.7109375" style="724" customWidth="1"/>
    <col min="2770" max="2771" width="26.5703125" style="724" customWidth="1"/>
    <col min="2772" max="3018" width="9.140625" style="724"/>
    <col min="3019" max="3019" width="79.85546875" style="724" customWidth="1"/>
    <col min="3020" max="3020" width="24" style="724" customWidth="1"/>
    <col min="3021" max="3021" width="25.28515625" style="724" customWidth="1"/>
    <col min="3022" max="3025" width="23.7109375" style="724" customWidth="1"/>
    <col min="3026" max="3027" width="26.5703125" style="724" customWidth="1"/>
    <col min="3028" max="3274" width="9.140625" style="724"/>
    <col min="3275" max="3275" width="79.85546875" style="724" customWidth="1"/>
    <col min="3276" max="3276" width="24" style="724" customWidth="1"/>
    <col min="3277" max="3277" width="25.28515625" style="724" customWidth="1"/>
    <col min="3278" max="3281" width="23.7109375" style="724" customWidth="1"/>
    <col min="3282" max="3283" width="26.5703125" style="724" customWidth="1"/>
    <col min="3284" max="3530" width="9.140625" style="724"/>
    <col min="3531" max="3531" width="79.85546875" style="724" customWidth="1"/>
    <col min="3532" max="3532" width="24" style="724" customWidth="1"/>
    <col min="3533" max="3533" width="25.28515625" style="724" customWidth="1"/>
    <col min="3534" max="3537" width="23.7109375" style="724" customWidth="1"/>
    <col min="3538" max="3539" width="26.5703125" style="724" customWidth="1"/>
    <col min="3540" max="3786" width="9.140625" style="724"/>
    <col min="3787" max="3787" width="79.85546875" style="724" customWidth="1"/>
    <col min="3788" max="3788" width="24" style="724" customWidth="1"/>
    <col min="3789" max="3789" width="25.28515625" style="724" customWidth="1"/>
    <col min="3790" max="3793" width="23.7109375" style="724" customWidth="1"/>
    <col min="3794" max="3795" width="26.5703125" style="724" customWidth="1"/>
    <col min="3796" max="4042" width="9.140625" style="724"/>
    <col min="4043" max="4043" width="79.85546875" style="724" customWidth="1"/>
    <col min="4044" max="4044" width="24" style="724" customWidth="1"/>
    <col min="4045" max="4045" width="25.28515625" style="724" customWidth="1"/>
    <col min="4046" max="4049" width="23.7109375" style="724" customWidth="1"/>
    <col min="4050" max="4051" width="26.5703125" style="724" customWidth="1"/>
    <col min="4052" max="4298" width="9.140625" style="724"/>
    <col min="4299" max="4299" width="79.85546875" style="724" customWidth="1"/>
    <col min="4300" max="4300" width="24" style="724" customWidth="1"/>
    <col min="4301" max="4301" width="25.28515625" style="724" customWidth="1"/>
    <col min="4302" max="4305" width="23.7109375" style="724" customWidth="1"/>
    <col min="4306" max="4307" width="26.5703125" style="724" customWidth="1"/>
    <col min="4308" max="4554" width="9.140625" style="724"/>
    <col min="4555" max="4555" width="79.85546875" style="724" customWidth="1"/>
    <col min="4556" max="4556" width="24" style="724" customWidth="1"/>
    <col min="4557" max="4557" width="25.28515625" style="724" customWidth="1"/>
    <col min="4558" max="4561" width="23.7109375" style="724" customWidth="1"/>
    <col min="4562" max="4563" width="26.5703125" style="724" customWidth="1"/>
    <col min="4564" max="4810" width="9.140625" style="724"/>
    <col min="4811" max="4811" width="79.85546875" style="724" customWidth="1"/>
    <col min="4812" max="4812" width="24" style="724" customWidth="1"/>
    <col min="4813" max="4813" width="25.28515625" style="724" customWidth="1"/>
    <col min="4814" max="4817" width="23.7109375" style="724" customWidth="1"/>
    <col min="4818" max="4819" width="26.5703125" style="724" customWidth="1"/>
    <col min="4820" max="5066" width="9.140625" style="724"/>
    <col min="5067" max="5067" width="79.85546875" style="724" customWidth="1"/>
    <col min="5068" max="5068" width="24" style="724" customWidth="1"/>
    <col min="5069" max="5069" width="25.28515625" style="724" customWidth="1"/>
    <col min="5070" max="5073" width="23.7109375" style="724" customWidth="1"/>
    <col min="5074" max="5075" width="26.5703125" style="724" customWidth="1"/>
    <col min="5076" max="5322" width="9.140625" style="724"/>
    <col min="5323" max="5323" width="79.85546875" style="724" customWidth="1"/>
    <col min="5324" max="5324" width="24" style="724" customWidth="1"/>
    <col min="5325" max="5325" width="25.28515625" style="724" customWidth="1"/>
    <col min="5326" max="5329" width="23.7109375" style="724" customWidth="1"/>
    <col min="5330" max="5331" width="26.5703125" style="724" customWidth="1"/>
    <col min="5332" max="5578" width="9.140625" style="724"/>
    <col min="5579" max="5579" width="79.85546875" style="724" customWidth="1"/>
    <col min="5580" max="5580" width="24" style="724" customWidth="1"/>
    <col min="5581" max="5581" width="25.28515625" style="724" customWidth="1"/>
    <col min="5582" max="5585" width="23.7109375" style="724" customWidth="1"/>
    <col min="5586" max="5587" width="26.5703125" style="724" customWidth="1"/>
    <col min="5588" max="5834" width="9.140625" style="724"/>
    <col min="5835" max="5835" width="79.85546875" style="724" customWidth="1"/>
    <col min="5836" max="5836" width="24" style="724" customWidth="1"/>
    <col min="5837" max="5837" width="25.28515625" style="724" customWidth="1"/>
    <col min="5838" max="5841" width="23.7109375" style="724" customWidth="1"/>
    <col min="5842" max="5843" width="26.5703125" style="724" customWidth="1"/>
    <col min="5844" max="6090" width="9.140625" style="724"/>
    <col min="6091" max="6091" width="79.85546875" style="724" customWidth="1"/>
    <col min="6092" max="6092" width="24" style="724" customWidth="1"/>
    <col min="6093" max="6093" width="25.28515625" style="724" customWidth="1"/>
    <col min="6094" max="6097" width="23.7109375" style="724" customWidth="1"/>
    <col min="6098" max="6099" width="26.5703125" style="724" customWidth="1"/>
    <col min="6100" max="6346" width="9.140625" style="724"/>
    <col min="6347" max="6347" width="79.85546875" style="724" customWidth="1"/>
    <col min="6348" max="6348" width="24" style="724" customWidth="1"/>
    <col min="6349" max="6349" width="25.28515625" style="724" customWidth="1"/>
    <col min="6350" max="6353" width="23.7109375" style="724" customWidth="1"/>
    <col min="6354" max="6355" width="26.5703125" style="724" customWidth="1"/>
    <col min="6356" max="6602" width="9.140625" style="724"/>
    <col min="6603" max="6603" width="79.85546875" style="724" customWidth="1"/>
    <col min="6604" max="6604" width="24" style="724" customWidth="1"/>
    <col min="6605" max="6605" width="25.28515625" style="724" customWidth="1"/>
    <col min="6606" max="6609" width="23.7109375" style="724" customWidth="1"/>
    <col min="6610" max="6611" width="26.5703125" style="724" customWidth="1"/>
    <col min="6612" max="6858" width="9.140625" style="724"/>
    <col min="6859" max="6859" width="79.85546875" style="724" customWidth="1"/>
    <col min="6860" max="6860" width="24" style="724" customWidth="1"/>
    <col min="6861" max="6861" width="25.28515625" style="724" customWidth="1"/>
    <col min="6862" max="6865" width="23.7109375" style="724" customWidth="1"/>
    <col min="6866" max="6867" width="26.5703125" style="724" customWidth="1"/>
    <col min="6868" max="7114" width="9.140625" style="724"/>
    <col min="7115" max="7115" width="79.85546875" style="724" customWidth="1"/>
    <col min="7116" max="7116" width="24" style="724" customWidth="1"/>
    <col min="7117" max="7117" width="25.28515625" style="724" customWidth="1"/>
    <col min="7118" max="7121" width="23.7109375" style="724" customWidth="1"/>
    <col min="7122" max="7123" width="26.5703125" style="724" customWidth="1"/>
    <col min="7124" max="7370" width="9.140625" style="724"/>
    <col min="7371" max="7371" width="79.85546875" style="724" customWidth="1"/>
    <col min="7372" max="7372" width="24" style="724" customWidth="1"/>
    <col min="7373" max="7373" width="25.28515625" style="724" customWidth="1"/>
    <col min="7374" max="7377" width="23.7109375" style="724" customWidth="1"/>
    <col min="7378" max="7379" width="26.5703125" style="724" customWidth="1"/>
    <col min="7380" max="7626" width="9.140625" style="724"/>
    <col min="7627" max="7627" width="79.85546875" style="724" customWidth="1"/>
    <col min="7628" max="7628" width="24" style="724" customWidth="1"/>
    <col min="7629" max="7629" width="25.28515625" style="724" customWidth="1"/>
    <col min="7630" max="7633" width="23.7109375" style="724" customWidth="1"/>
    <col min="7634" max="7635" width="26.5703125" style="724" customWidth="1"/>
    <col min="7636" max="7882" width="9.140625" style="724"/>
    <col min="7883" max="7883" width="79.85546875" style="724" customWidth="1"/>
    <col min="7884" max="7884" width="24" style="724" customWidth="1"/>
    <col min="7885" max="7885" width="25.28515625" style="724" customWidth="1"/>
    <col min="7886" max="7889" width="23.7109375" style="724" customWidth="1"/>
    <col min="7890" max="7891" width="26.5703125" style="724" customWidth="1"/>
    <col min="7892" max="8138" width="9.140625" style="724"/>
    <col min="8139" max="8139" width="79.85546875" style="724" customWidth="1"/>
    <col min="8140" max="8140" width="24" style="724" customWidth="1"/>
    <col min="8141" max="8141" width="25.28515625" style="724" customWidth="1"/>
    <col min="8142" max="8145" width="23.7109375" style="724" customWidth="1"/>
    <col min="8146" max="8147" width="26.5703125" style="724" customWidth="1"/>
    <col min="8148" max="8394" width="9.140625" style="724"/>
    <col min="8395" max="8395" width="79.85546875" style="724" customWidth="1"/>
    <col min="8396" max="8396" width="24" style="724" customWidth="1"/>
    <col min="8397" max="8397" width="25.28515625" style="724" customWidth="1"/>
    <col min="8398" max="8401" width="23.7109375" style="724" customWidth="1"/>
    <col min="8402" max="8403" width="26.5703125" style="724" customWidth="1"/>
    <col min="8404" max="8650" width="9.140625" style="724"/>
    <col min="8651" max="8651" width="79.85546875" style="724" customWidth="1"/>
    <col min="8652" max="8652" width="24" style="724" customWidth="1"/>
    <col min="8653" max="8653" width="25.28515625" style="724" customWidth="1"/>
    <col min="8654" max="8657" width="23.7109375" style="724" customWidth="1"/>
    <col min="8658" max="8659" width="26.5703125" style="724" customWidth="1"/>
    <col min="8660" max="8906" width="9.140625" style="724"/>
    <col min="8907" max="8907" width="79.85546875" style="724" customWidth="1"/>
    <col min="8908" max="8908" width="24" style="724" customWidth="1"/>
    <col min="8909" max="8909" width="25.28515625" style="724" customWidth="1"/>
    <col min="8910" max="8913" width="23.7109375" style="724" customWidth="1"/>
    <col min="8914" max="8915" width="26.5703125" style="724" customWidth="1"/>
    <col min="8916" max="9162" width="9.140625" style="724"/>
    <col min="9163" max="9163" width="79.85546875" style="724" customWidth="1"/>
    <col min="9164" max="9164" width="24" style="724" customWidth="1"/>
    <col min="9165" max="9165" width="25.28515625" style="724" customWidth="1"/>
    <col min="9166" max="9169" width="23.7109375" style="724" customWidth="1"/>
    <col min="9170" max="9171" width="26.5703125" style="724" customWidth="1"/>
    <col min="9172" max="9418" width="9.140625" style="724"/>
    <col min="9419" max="9419" width="79.85546875" style="724" customWidth="1"/>
    <col min="9420" max="9420" width="24" style="724" customWidth="1"/>
    <col min="9421" max="9421" width="25.28515625" style="724" customWidth="1"/>
    <col min="9422" max="9425" width="23.7109375" style="724" customWidth="1"/>
    <col min="9426" max="9427" width="26.5703125" style="724" customWidth="1"/>
    <col min="9428" max="9674" width="9.140625" style="724"/>
    <col min="9675" max="9675" width="79.85546875" style="724" customWidth="1"/>
    <col min="9676" max="9676" width="24" style="724" customWidth="1"/>
    <col min="9677" max="9677" width="25.28515625" style="724" customWidth="1"/>
    <col min="9678" max="9681" width="23.7109375" style="724" customWidth="1"/>
    <col min="9682" max="9683" width="26.5703125" style="724" customWidth="1"/>
    <col min="9684" max="9930" width="9.140625" style="724"/>
    <col min="9931" max="9931" width="79.85546875" style="724" customWidth="1"/>
    <col min="9932" max="9932" width="24" style="724" customWidth="1"/>
    <col min="9933" max="9933" width="25.28515625" style="724" customWidth="1"/>
    <col min="9934" max="9937" width="23.7109375" style="724" customWidth="1"/>
    <col min="9938" max="9939" width="26.5703125" style="724" customWidth="1"/>
    <col min="9940" max="10186" width="9.140625" style="724"/>
    <col min="10187" max="10187" width="79.85546875" style="724" customWidth="1"/>
    <col min="10188" max="10188" width="24" style="724" customWidth="1"/>
    <col min="10189" max="10189" width="25.28515625" style="724" customWidth="1"/>
    <col min="10190" max="10193" width="23.7109375" style="724" customWidth="1"/>
    <col min="10194" max="10195" width="26.5703125" style="724" customWidth="1"/>
    <col min="10196" max="10442" width="9.140625" style="724"/>
    <col min="10443" max="10443" width="79.85546875" style="724" customWidth="1"/>
    <col min="10444" max="10444" width="24" style="724" customWidth="1"/>
    <col min="10445" max="10445" width="25.28515625" style="724" customWidth="1"/>
    <col min="10446" max="10449" width="23.7109375" style="724" customWidth="1"/>
    <col min="10450" max="10451" width="26.5703125" style="724" customWidth="1"/>
    <col min="10452" max="10698" width="9.140625" style="724"/>
    <col min="10699" max="10699" width="79.85546875" style="724" customWidth="1"/>
    <col min="10700" max="10700" width="24" style="724" customWidth="1"/>
    <col min="10701" max="10701" width="25.28515625" style="724" customWidth="1"/>
    <col min="10702" max="10705" width="23.7109375" style="724" customWidth="1"/>
    <col min="10706" max="10707" width="26.5703125" style="724" customWidth="1"/>
    <col min="10708" max="10954" width="9.140625" style="724"/>
    <col min="10955" max="10955" width="79.85546875" style="724" customWidth="1"/>
    <col min="10956" max="10956" width="24" style="724" customWidth="1"/>
    <col min="10957" max="10957" width="25.28515625" style="724" customWidth="1"/>
    <col min="10958" max="10961" width="23.7109375" style="724" customWidth="1"/>
    <col min="10962" max="10963" width="26.5703125" style="724" customWidth="1"/>
    <col min="10964" max="11210" width="9.140625" style="724"/>
    <col min="11211" max="11211" width="79.85546875" style="724" customWidth="1"/>
    <col min="11212" max="11212" width="24" style="724" customWidth="1"/>
    <col min="11213" max="11213" width="25.28515625" style="724" customWidth="1"/>
    <col min="11214" max="11217" width="23.7109375" style="724" customWidth="1"/>
    <col min="11218" max="11219" width="26.5703125" style="724" customWidth="1"/>
    <col min="11220" max="11466" width="9.140625" style="724"/>
    <col min="11467" max="11467" width="79.85546875" style="724" customWidth="1"/>
    <col min="11468" max="11468" width="24" style="724" customWidth="1"/>
    <col min="11469" max="11469" width="25.28515625" style="724" customWidth="1"/>
    <col min="11470" max="11473" width="23.7109375" style="724" customWidth="1"/>
    <col min="11474" max="11475" width="26.5703125" style="724" customWidth="1"/>
    <col min="11476" max="11722" width="9.140625" style="724"/>
    <col min="11723" max="11723" width="79.85546875" style="724" customWidth="1"/>
    <col min="11724" max="11724" width="24" style="724" customWidth="1"/>
    <col min="11725" max="11725" width="25.28515625" style="724" customWidth="1"/>
    <col min="11726" max="11729" width="23.7109375" style="724" customWidth="1"/>
    <col min="11730" max="11731" width="26.5703125" style="724" customWidth="1"/>
    <col min="11732" max="11978" width="9.140625" style="724"/>
    <col min="11979" max="11979" width="79.85546875" style="724" customWidth="1"/>
    <col min="11980" max="11980" width="24" style="724" customWidth="1"/>
    <col min="11981" max="11981" width="25.28515625" style="724" customWidth="1"/>
    <col min="11982" max="11985" width="23.7109375" style="724" customWidth="1"/>
    <col min="11986" max="11987" width="26.5703125" style="724" customWidth="1"/>
    <col min="11988" max="12234" width="9.140625" style="724"/>
    <col min="12235" max="12235" width="79.85546875" style="724" customWidth="1"/>
    <col min="12236" max="12236" width="24" style="724" customWidth="1"/>
    <col min="12237" max="12237" width="25.28515625" style="724" customWidth="1"/>
    <col min="12238" max="12241" width="23.7109375" style="724" customWidth="1"/>
    <col min="12242" max="12243" width="26.5703125" style="724" customWidth="1"/>
    <col min="12244" max="12490" width="9.140625" style="724"/>
    <col min="12491" max="12491" width="79.85546875" style="724" customWidth="1"/>
    <col min="12492" max="12492" width="24" style="724" customWidth="1"/>
    <col min="12493" max="12493" width="25.28515625" style="724" customWidth="1"/>
    <col min="12494" max="12497" width="23.7109375" style="724" customWidth="1"/>
    <col min="12498" max="12499" width="26.5703125" style="724" customWidth="1"/>
    <col min="12500" max="12746" width="9.140625" style="724"/>
    <col min="12747" max="12747" width="79.85546875" style="724" customWidth="1"/>
    <col min="12748" max="12748" width="24" style="724" customWidth="1"/>
    <col min="12749" max="12749" width="25.28515625" style="724" customWidth="1"/>
    <col min="12750" max="12753" width="23.7109375" style="724" customWidth="1"/>
    <col min="12754" max="12755" width="26.5703125" style="724" customWidth="1"/>
    <col min="12756" max="13002" width="9.140625" style="724"/>
    <col min="13003" max="13003" width="79.85546875" style="724" customWidth="1"/>
    <col min="13004" max="13004" width="24" style="724" customWidth="1"/>
    <col min="13005" max="13005" width="25.28515625" style="724" customWidth="1"/>
    <col min="13006" max="13009" width="23.7109375" style="724" customWidth="1"/>
    <col min="13010" max="13011" width="26.5703125" style="724" customWidth="1"/>
    <col min="13012" max="13258" width="9.140625" style="724"/>
    <col min="13259" max="13259" width="79.85546875" style="724" customWidth="1"/>
    <col min="13260" max="13260" width="24" style="724" customWidth="1"/>
    <col min="13261" max="13261" width="25.28515625" style="724" customWidth="1"/>
    <col min="13262" max="13265" width="23.7109375" style="724" customWidth="1"/>
    <col min="13266" max="13267" width="26.5703125" style="724" customWidth="1"/>
    <col min="13268" max="13514" width="9.140625" style="724"/>
    <col min="13515" max="13515" width="79.85546875" style="724" customWidth="1"/>
    <col min="13516" max="13516" width="24" style="724" customWidth="1"/>
    <col min="13517" max="13517" width="25.28515625" style="724" customWidth="1"/>
    <col min="13518" max="13521" width="23.7109375" style="724" customWidth="1"/>
    <col min="13522" max="13523" width="26.5703125" style="724" customWidth="1"/>
    <col min="13524" max="13770" width="9.140625" style="724"/>
    <col min="13771" max="13771" width="79.85546875" style="724" customWidth="1"/>
    <col min="13772" max="13772" width="24" style="724" customWidth="1"/>
    <col min="13773" max="13773" width="25.28515625" style="724" customWidth="1"/>
    <col min="13774" max="13777" width="23.7109375" style="724" customWidth="1"/>
    <col min="13778" max="13779" width="26.5703125" style="724" customWidth="1"/>
    <col min="13780" max="14026" width="9.140625" style="724"/>
    <col min="14027" max="14027" width="79.85546875" style="724" customWidth="1"/>
    <col min="14028" max="14028" width="24" style="724" customWidth="1"/>
    <col min="14029" max="14029" width="25.28515625" style="724" customWidth="1"/>
    <col min="14030" max="14033" width="23.7109375" style="724" customWidth="1"/>
    <col min="14034" max="14035" width="26.5703125" style="724" customWidth="1"/>
    <col min="14036" max="14282" width="9.140625" style="724"/>
    <col min="14283" max="14283" width="79.85546875" style="724" customWidth="1"/>
    <col min="14284" max="14284" width="24" style="724" customWidth="1"/>
    <col min="14285" max="14285" width="25.28515625" style="724" customWidth="1"/>
    <col min="14286" max="14289" width="23.7109375" style="724" customWidth="1"/>
    <col min="14290" max="14291" width="26.5703125" style="724" customWidth="1"/>
    <col min="14292" max="14538" width="9.140625" style="724"/>
    <col min="14539" max="14539" width="79.85546875" style="724" customWidth="1"/>
    <col min="14540" max="14540" width="24" style="724" customWidth="1"/>
    <col min="14541" max="14541" width="25.28515625" style="724" customWidth="1"/>
    <col min="14542" max="14545" width="23.7109375" style="724" customWidth="1"/>
    <col min="14546" max="14547" width="26.5703125" style="724" customWidth="1"/>
    <col min="14548" max="14794" width="9.140625" style="724"/>
    <col min="14795" max="14795" width="79.85546875" style="724" customWidth="1"/>
    <col min="14796" max="14796" width="24" style="724" customWidth="1"/>
    <col min="14797" max="14797" width="25.28515625" style="724" customWidth="1"/>
    <col min="14798" max="14801" width="23.7109375" style="724" customWidth="1"/>
    <col min="14802" max="14803" width="26.5703125" style="724" customWidth="1"/>
    <col min="14804" max="15050" width="9.140625" style="724"/>
    <col min="15051" max="15051" width="79.85546875" style="724" customWidth="1"/>
    <col min="15052" max="15052" width="24" style="724" customWidth="1"/>
    <col min="15053" max="15053" width="25.28515625" style="724" customWidth="1"/>
    <col min="15054" max="15057" width="23.7109375" style="724" customWidth="1"/>
    <col min="15058" max="15059" width="26.5703125" style="724" customWidth="1"/>
    <col min="15060" max="15306" width="9.140625" style="724"/>
    <col min="15307" max="15307" width="79.85546875" style="724" customWidth="1"/>
    <col min="15308" max="15308" width="24" style="724" customWidth="1"/>
    <col min="15309" max="15309" width="25.28515625" style="724" customWidth="1"/>
    <col min="15310" max="15313" width="23.7109375" style="724" customWidth="1"/>
    <col min="15314" max="15315" width="26.5703125" style="724" customWidth="1"/>
    <col min="15316" max="15562" width="9.140625" style="724"/>
    <col min="15563" max="15563" width="79.85546875" style="724" customWidth="1"/>
    <col min="15564" max="15564" width="24" style="724" customWidth="1"/>
    <col min="15565" max="15565" width="25.28515625" style="724" customWidth="1"/>
    <col min="15566" max="15569" width="23.7109375" style="724" customWidth="1"/>
    <col min="15570" max="15571" width="26.5703125" style="724" customWidth="1"/>
    <col min="15572" max="15818" width="9.140625" style="724"/>
    <col min="15819" max="15819" width="79.85546875" style="724" customWidth="1"/>
    <col min="15820" max="15820" width="24" style="724" customWidth="1"/>
    <col min="15821" max="15821" width="25.28515625" style="724" customWidth="1"/>
    <col min="15822" max="15825" width="23.7109375" style="724" customWidth="1"/>
    <col min="15826" max="15827" width="26.5703125" style="724" customWidth="1"/>
    <col min="15828" max="16074" width="9.140625" style="724"/>
    <col min="16075" max="16075" width="79.85546875" style="724" customWidth="1"/>
    <col min="16076" max="16076" width="24" style="724" customWidth="1"/>
    <col min="16077" max="16077" width="25.28515625" style="724" customWidth="1"/>
    <col min="16078" max="16081" width="23.7109375" style="724" customWidth="1"/>
    <col min="16082" max="16083" width="26.5703125" style="724" customWidth="1"/>
    <col min="16084" max="16384" width="9.140625" style="724"/>
  </cols>
  <sheetData>
    <row r="1" spans="1:9">
      <c r="A1" s="1008" t="s">
        <v>0</v>
      </c>
      <c r="B1" s="1008"/>
      <c r="C1" s="1008"/>
      <c r="D1" s="1008"/>
      <c r="E1" s="1008"/>
      <c r="F1" s="1008"/>
      <c r="G1" s="723"/>
      <c r="H1" s="723"/>
      <c r="I1" s="723"/>
    </row>
    <row r="2" spans="1:9">
      <c r="A2" s="1008" t="s">
        <v>1</v>
      </c>
      <c r="B2" s="1008"/>
      <c r="C2" s="1008"/>
      <c r="D2" s="1008"/>
      <c r="E2" s="1008"/>
      <c r="F2" s="1008"/>
      <c r="G2" s="723"/>
      <c r="H2" s="723"/>
      <c r="I2" s="723"/>
    </row>
    <row r="3" spans="1:9">
      <c r="A3" s="1009" t="s">
        <v>365</v>
      </c>
      <c r="B3" s="1009"/>
      <c r="C3" s="1009"/>
      <c r="D3" s="1009"/>
      <c r="E3" s="1009"/>
      <c r="F3" s="1009"/>
      <c r="G3" s="725"/>
      <c r="H3" s="725"/>
      <c r="I3" s="725"/>
    </row>
    <row r="4" spans="1:9">
      <c r="A4" s="1008" t="s">
        <v>366</v>
      </c>
      <c r="B4" s="1008"/>
      <c r="C4" s="1008"/>
      <c r="D4" s="1008"/>
      <c r="E4" s="1008"/>
      <c r="F4" s="1008"/>
      <c r="G4" s="723"/>
      <c r="H4" s="723"/>
      <c r="I4" s="723"/>
    </row>
    <row r="5" spans="1:9">
      <c r="A5" s="1008" t="s">
        <v>1091</v>
      </c>
      <c r="B5" s="1008"/>
      <c r="C5" s="1008"/>
      <c r="D5" s="1008"/>
      <c r="E5" s="1008"/>
      <c r="F5" s="1008"/>
      <c r="G5" s="723"/>
      <c r="H5" s="723"/>
      <c r="I5" s="723"/>
    </row>
    <row r="7" spans="1:9">
      <c r="A7" s="219" t="s">
        <v>369</v>
      </c>
      <c r="C7" s="218"/>
      <c r="F7" s="220">
        <v>1</v>
      </c>
      <c r="H7" s="726"/>
      <c r="I7" s="727"/>
    </row>
    <row r="8" spans="1:9">
      <c r="A8" s="993" t="s">
        <v>879</v>
      </c>
      <c r="B8" s="993"/>
      <c r="C8" s="993"/>
      <c r="D8" s="993"/>
      <c r="E8" s="993"/>
      <c r="F8" s="993"/>
      <c r="G8" s="736"/>
      <c r="H8" s="736"/>
      <c r="I8" s="736"/>
    </row>
    <row r="9" spans="1:9" ht="18.75" customHeight="1">
      <c r="A9" s="993" t="s">
        <v>880</v>
      </c>
      <c r="B9" s="993"/>
      <c r="C9" s="993"/>
      <c r="D9" s="993"/>
      <c r="E9" s="993"/>
      <c r="F9" s="993"/>
      <c r="G9" s="728"/>
      <c r="H9" s="728"/>
      <c r="I9" s="728"/>
    </row>
    <row r="10" spans="1:9" ht="30" customHeight="1">
      <c r="A10" s="994" t="s">
        <v>881</v>
      </c>
      <c r="B10" s="989"/>
      <c r="C10" s="996" t="s">
        <v>7</v>
      </c>
      <c r="D10" s="989"/>
      <c r="E10" s="998" t="s">
        <v>370</v>
      </c>
      <c r="F10" s="999"/>
      <c r="G10" s="728"/>
      <c r="H10" s="728"/>
      <c r="I10" s="728"/>
    </row>
    <row r="11" spans="1:9" s="729" customFormat="1" ht="12.75" customHeight="1">
      <c r="A11" s="995"/>
      <c r="B11" s="990"/>
      <c r="C11" s="997" t="s">
        <v>474</v>
      </c>
      <c r="D11" s="990"/>
      <c r="E11" s="998" t="s">
        <v>475</v>
      </c>
      <c r="F11" s="999"/>
      <c r="G11" s="725"/>
      <c r="H11" s="725"/>
      <c r="I11" s="725"/>
    </row>
    <row r="12" spans="1:9" s="729" customFormat="1" ht="12.75" customHeight="1">
      <c r="A12" s="738" t="s">
        <v>371</v>
      </c>
      <c r="B12" s="222"/>
      <c r="C12" s="221"/>
      <c r="D12" s="222">
        <v>1430743000</v>
      </c>
      <c r="E12" s="221"/>
      <c r="F12" s="739">
        <v>654245456.70000017</v>
      </c>
      <c r="G12" s="730"/>
      <c r="H12" s="730"/>
      <c r="I12" s="730"/>
    </row>
    <row r="13" spans="1:9" ht="12.75" customHeight="1">
      <c r="A13" s="740" t="s">
        <v>372</v>
      </c>
      <c r="B13" s="225"/>
      <c r="C13" s="224"/>
      <c r="D13" s="225">
        <v>266892000</v>
      </c>
      <c r="E13" s="224"/>
      <c r="F13" s="741">
        <v>133548047.46000001</v>
      </c>
      <c r="G13" s="732"/>
      <c r="H13" s="732"/>
      <c r="I13" s="732"/>
    </row>
    <row r="14" spans="1:9" ht="12.75" customHeight="1">
      <c r="A14" s="742" t="s">
        <v>882</v>
      </c>
      <c r="B14" s="225"/>
      <c r="C14" s="224"/>
      <c r="D14" s="225">
        <v>229060000</v>
      </c>
      <c r="E14" s="224"/>
      <c r="F14" s="741">
        <v>113636107.02000001</v>
      </c>
      <c r="G14" s="732"/>
      <c r="H14" s="732"/>
      <c r="I14" s="732"/>
    </row>
    <row r="15" spans="1:9" ht="12.75" customHeight="1">
      <c r="A15" s="742" t="s">
        <v>883</v>
      </c>
      <c r="B15" s="225"/>
      <c r="C15" s="224"/>
      <c r="D15" s="225">
        <v>35334000</v>
      </c>
      <c r="E15" s="224"/>
      <c r="F15" s="741">
        <v>18425897.349999998</v>
      </c>
      <c r="G15" s="732"/>
      <c r="H15" s="732"/>
      <c r="I15" s="732"/>
    </row>
    <row r="16" spans="1:9" ht="12.75" customHeight="1">
      <c r="A16" s="742" t="s">
        <v>884</v>
      </c>
      <c r="B16" s="225"/>
      <c r="C16" s="224"/>
      <c r="D16" s="225">
        <v>2498000</v>
      </c>
      <c r="E16" s="224"/>
      <c r="F16" s="741">
        <v>1486043.0899999999</v>
      </c>
      <c r="G16" s="732"/>
      <c r="H16" s="732"/>
      <c r="I16" s="732"/>
    </row>
    <row r="17" spans="1:9" ht="12.75" customHeight="1">
      <c r="A17" s="740" t="s">
        <v>373</v>
      </c>
      <c r="B17" s="225"/>
      <c r="C17" s="224"/>
      <c r="D17" s="225">
        <v>467044000</v>
      </c>
      <c r="E17" s="224"/>
      <c r="F17" s="741">
        <v>217208015.02999997</v>
      </c>
      <c r="G17" s="732"/>
      <c r="H17" s="732"/>
      <c r="I17" s="732"/>
    </row>
    <row r="18" spans="1:9" ht="12.75" customHeight="1">
      <c r="A18" s="742" t="s">
        <v>882</v>
      </c>
      <c r="B18" s="225"/>
      <c r="C18" s="224"/>
      <c r="D18" s="225">
        <v>467044000</v>
      </c>
      <c r="E18" s="224"/>
      <c r="F18" s="741">
        <v>217208015.02999997</v>
      </c>
      <c r="G18" s="732"/>
      <c r="H18" s="732"/>
      <c r="I18" s="732"/>
    </row>
    <row r="19" spans="1:9" ht="12.75" customHeight="1">
      <c r="A19" s="742" t="s">
        <v>883</v>
      </c>
      <c r="B19" s="225"/>
      <c r="C19" s="224"/>
      <c r="D19" s="225">
        <v>0</v>
      </c>
      <c r="E19" s="224"/>
      <c r="F19" s="741">
        <v>0</v>
      </c>
      <c r="G19" s="732"/>
      <c r="H19" s="732"/>
      <c r="I19" s="732"/>
    </row>
    <row r="20" spans="1:9" ht="12.75" customHeight="1">
      <c r="A20" s="742" t="s">
        <v>884</v>
      </c>
      <c r="B20" s="225"/>
      <c r="C20" s="224"/>
      <c r="D20" s="225">
        <v>0</v>
      </c>
      <c r="E20" s="224"/>
      <c r="F20" s="741">
        <v>0</v>
      </c>
      <c r="G20" s="732"/>
      <c r="H20" s="732"/>
      <c r="I20" s="732"/>
    </row>
    <row r="21" spans="1:9" ht="12.75" customHeight="1">
      <c r="A21" s="740" t="s">
        <v>374</v>
      </c>
      <c r="B21" s="225"/>
      <c r="C21" s="224"/>
      <c r="D21" s="225">
        <v>216000000</v>
      </c>
      <c r="E21" s="224"/>
      <c r="F21" s="741">
        <v>66140466.540000007</v>
      </c>
      <c r="G21" s="732"/>
      <c r="H21" s="732"/>
      <c r="I21" s="732"/>
    </row>
    <row r="22" spans="1:9" ht="12.75" customHeight="1">
      <c r="A22" s="742" t="s">
        <v>885</v>
      </c>
      <c r="B22" s="225"/>
      <c r="C22" s="224"/>
      <c r="D22" s="225">
        <v>6780000</v>
      </c>
      <c r="E22" s="224"/>
      <c r="F22" s="741">
        <v>3508211.97</v>
      </c>
      <c r="G22" s="732"/>
      <c r="H22" s="732"/>
      <c r="I22" s="732"/>
    </row>
    <row r="23" spans="1:9" ht="12.75" customHeight="1">
      <c r="A23" s="742" t="s">
        <v>886</v>
      </c>
      <c r="B23" s="225"/>
      <c r="C23" s="224"/>
      <c r="D23" s="225">
        <v>209220000</v>
      </c>
      <c r="E23" s="224"/>
      <c r="F23" s="741">
        <v>62632254.570000008</v>
      </c>
      <c r="G23" s="732"/>
      <c r="H23" s="732"/>
      <c r="I23" s="732"/>
    </row>
    <row r="24" spans="1:9" ht="12.75" customHeight="1">
      <c r="A24" s="742" t="s">
        <v>887</v>
      </c>
      <c r="B24" s="225"/>
      <c r="C24" s="224"/>
      <c r="D24" s="225">
        <v>0</v>
      </c>
      <c r="E24" s="224"/>
      <c r="F24" s="741">
        <v>0</v>
      </c>
      <c r="G24" s="732"/>
      <c r="H24" s="732"/>
      <c r="I24" s="732"/>
    </row>
    <row r="25" spans="1:9" ht="12.75" customHeight="1">
      <c r="A25" s="740" t="s">
        <v>375</v>
      </c>
      <c r="B25" s="225"/>
      <c r="C25" s="224"/>
      <c r="D25" s="225">
        <v>0</v>
      </c>
      <c r="E25" s="224"/>
      <c r="F25" s="741">
        <v>0</v>
      </c>
      <c r="G25" s="732"/>
      <c r="H25" s="732"/>
      <c r="I25" s="732"/>
    </row>
    <row r="26" spans="1:9" ht="12.75" customHeight="1">
      <c r="A26" s="740"/>
      <c r="B26" s="225"/>
      <c r="C26" s="224"/>
      <c r="D26" s="225">
        <v>0</v>
      </c>
      <c r="E26" s="224"/>
      <c r="F26" s="741">
        <v>0</v>
      </c>
      <c r="G26" s="732"/>
      <c r="H26" s="732"/>
      <c r="I26" s="732"/>
    </row>
    <row r="27" spans="1:9" ht="12.75" customHeight="1">
      <c r="A27" s="740" t="s">
        <v>376</v>
      </c>
      <c r="B27" s="225"/>
      <c r="C27" s="224"/>
      <c r="D27" s="225">
        <v>480807000</v>
      </c>
      <c r="E27" s="224"/>
      <c r="F27" s="741">
        <v>237348927.67000011</v>
      </c>
      <c r="G27" s="732"/>
      <c r="H27" s="732"/>
      <c r="I27" s="732"/>
    </row>
    <row r="28" spans="1:9" ht="12.75" customHeight="1">
      <c r="A28" s="742" t="s">
        <v>888</v>
      </c>
      <c r="B28" s="225"/>
      <c r="C28" s="224"/>
      <c r="D28" s="225">
        <v>16740000</v>
      </c>
      <c r="E28" s="224"/>
      <c r="F28" s="741">
        <v>5041831.24</v>
      </c>
      <c r="G28" s="732"/>
      <c r="H28" s="732"/>
      <c r="I28" s="732"/>
    </row>
    <row r="29" spans="1:9" ht="12.75" customHeight="1">
      <c r="A29" s="742" t="s">
        <v>889</v>
      </c>
      <c r="B29" s="225"/>
      <c r="C29" s="224"/>
      <c r="D29" s="225">
        <v>452121000</v>
      </c>
      <c r="E29" s="224"/>
      <c r="F29" s="741">
        <v>226059899.70000011</v>
      </c>
      <c r="G29" s="732"/>
      <c r="H29" s="732"/>
      <c r="I29" s="732"/>
    </row>
    <row r="30" spans="1:9" ht="12.75" customHeight="1">
      <c r="A30" s="742" t="s">
        <v>890</v>
      </c>
      <c r="B30" s="225"/>
      <c r="C30" s="224"/>
      <c r="D30" s="225">
        <v>11946000</v>
      </c>
      <c r="E30" s="224"/>
      <c r="F30" s="741">
        <v>6247196.7299999893</v>
      </c>
      <c r="G30" s="732"/>
      <c r="H30" s="732"/>
      <c r="I30" s="732"/>
    </row>
    <row r="31" spans="1:9" ht="12.75" customHeight="1">
      <c r="A31" s="738" t="s">
        <v>377</v>
      </c>
      <c r="B31" s="222"/>
      <c r="C31" s="221"/>
      <c r="D31" s="222">
        <v>0</v>
      </c>
      <c r="E31" s="221"/>
      <c r="F31" s="739">
        <v>0</v>
      </c>
      <c r="G31" s="732"/>
      <c r="H31" s="732"/>
      <c r="I31" s="732"/>
    </row>
    <row r="32" spans="1:9" ht="12.75" customHeight="1">
      <c r="A32" s="743" t="s">
        <v>891</v>
      </c>
      <c r="B32" s="225"/>
      <c r="C32" s="224"/>
      <c r="D32" s="225">
        <v>0</v>
      </c>
      <c r="E32" s="224"/>
      <c r="F32" s="741">
        <v>0</v>
      </c>
      <c r="G32" s="732"/>
      <c r="H32" s="732"/>
      <c r="I32" s="732"/>
    </row>
    <row r="33" spans="1:9" ht="12.75" customHeight="1">
      <c r="A33" s="743" t="s">
        <v>892</v>
      </c>
      <c r="B33" s="225"/>
      <c r="C33" s="224"/>
      <c r="D33" s="225">
        <v>0</v>
      </c>
      <c r="E33" s="224"/>
      <c r="F33" s="741">
        <v>0</v>
      </c>
      <c r="G33" s="732"/>
      <c r="H33" s="732"/>
      <c r="I33" s="732"/>
    </row>
    <row r="34" spans="1:9" ht="12.75" customHeight="1">
      <c r="A34" s="744" t="s">
        <v>893</v>
      </c>
      <c r="B34" s="227"/>
      <c r="C34" s="226"/>
      <c r="D34" s="227">
        <v>0</v>
      </c>
      <c r="E34" s="226"/>
      <c r="F34" s="745">
        <v>0</v>
      </c>
      <c r="G34" s="732"/>
      <c r="H34" s="732"/>
      <c r="I34" s="732"/>
    </row>
    <row r="35" spans="1:9" ht="12.75" customHeight="1">
      <c r="A35" s="746" t="s">
        <v>894</v>
      </c>
      <c r="B35" s="229"/>
      <c r="C35" s="228"/>
      <c r="D35" s="229">
        <v>978622000</v>
      </c>
      <c r="E35" s="228"/>
      <c r="F35" s="747">
        <v>428185557.00000006</v>
      </c>
      <c r="G35" s="732"/>
      <c r="H35" s="732"/>
      <c r="I35" s="732"/>
    </row>
    <row r="36" spans="1:9" ht="12.75" customHeight="1">
      <c r="G36" s="732"/>
      <c r="H36" s="732"/>
      <c r="I36" s="732"/>
    </row>
    <row r="37" spans="1:9" ht="20.25" customHeight="1">
      <c r="A37" s="1000" t="s">
        <v>895</v>
      </c>
      <c r="B37" s="1003" t="s">
        <v>378</v>
      </c>
      <c r="C37" s="748" t="s">
        <v>379</v>
      </c>
      <c r="D37" s="748" t="s">
        <v>380</v>
      </c>
      <c r="E37" s="748" t="s">
        <v>896</v>
      </c>
      <c r="F37" s="749" t="s">
        <v>381</v>
      </c>
      <c r="G37" s="732"/>
      <c r="H37" s="732"/>
      <c r="I37" s="732"/>
    </row>
    <row r="38" spans="1:9" ht="12.75" customHeight="1">
      <c r="A38" s="1001"/>
      <c r="B38" s="1004"/>
      <c r="C38" s="750" t="s">
        <v>552</v>
      </c>
      <c r="D38" s="750" t="s">
        <v>552</v>
      </c>
      <c r="E38" s="750" t="s">
        <v>552</v>
      </c>
      <c r="F38" s="751" t="s">
        <v>897</v>
      </c>
      <c r="G38" s="732"/>
      <c r="H38" s="732"/>
      <c r="I38" s="732"/>
    </row>
    <row r="39" spans="1:9" ht="12.75" customHeight="1">
      <c r="A39" s="1002"/>
      <c r="B39" s="752" t="s">
        <v>674</v>
      </c>
      <c r="C39" s="752" t="s">
        <v>564</v>
      </c>
      <c r="D39" s="752" t="s">
        <v>565</v>
      </c>
      <c r="E39" s="752" t="s">
        <v>631</v>
      </c>
      <c r="F39" s="753" t="s">
        <v>566</v>
      </c>
      <c r="G39" s="732"/>
      <c r="H39" s="732"/>
      <c r="I39" s="732"/>
    </row>
    <row r="40" spans="1:9" ht="12.75" customHeight="1">
      <c r="A40" s="261" t="s">
        <v>898</v>
      </c>
      <c r="B40" s="230">
        <v>1428451000</v>
      </c>
      <c r="C40" s="230">
        <v>704785585.23000002</v>
      </c>
      <c r="D40" s="230">
        <v>704785585.23000002</v>
      </c>
      <c r="E40" s="230">
        <v>704785585.23000002</v>
      </c>
      <c r="F40" s="754">
        <v>0</v>
      </c>
      <c r="G40" s="732"/>
      <c r="H40" s="732"/>
      <c r="I40" s="732"/>
    </row>
    <row r="41" spans="1:9" s="729" customFormat="1" ht="12.75" customHeight="1">
      <c r="A41" s="261" t="s">
        <v>382</v>
      </c>
      <c r="B41" s="230">
        <v>1289853000</v>
      </c>
      <c r="C41" s="230">
        <v>639190316.98000002</v>
      </c>
      <c r="D41" s="230">
        <v>639190316.98000002</v>
      </c>
      <c r="E41" s="230">
        <v>639190316.98000002</v>
      </c>
      <c r="F41" s="754">
        <v>0</v>
      </c>
      <c r="G41" s="730"/>
      <c r="H41" s="730"/>
      <c r="I41" s="730"/>
    </row>
    <row r="42" spans="1:9" ht="12.75" customHeight="1">
      <c r="A42" s="261" t="s">
        <v>899</v>
      </c>
      <c r="B42" s="230">
        <v>138598000</v>
      </c>
      <c r="C42" s="230">
        <v>65595268.249999993</v>
      </c>
      <c r="D42" s="230">
        <v>65595268.249999993</v>
      </c>
      <c r="E42" s="230">
        <v>65595268.249999993</v>
      </c>
      <c r="F42" s="754">
        <v>0</v>
      </c>
      <c r="G42" s="732"/>
      <c r="H42" s="732"/>
      <c r="I42" s="732"/>
    </row>
    <row r="43" spans="1:9" ht="12.75" customHeight="1">
      <c r="A43" s="261" t="s">
        <v>383</v>
      </c>
      <c r="B43" s="230">
        <v>2292000</v>
      </c>
      <c r="C43" s="230">
        <v>40457.230000019073</v>
      </c>
      <c r="D43" s="230">
        <v>15608.420000076294</v>
      </c>
      <c r="E43" s="230">
        <v>15608.420000076294</v>
      </c>
      <c r="F43" s="754">
        <v>0</v>
      </c>
      <c r="G43" s="732"/>
      <c r="H43" s="732"/>
      <c r="I43" s="732"/>
    </row>
    <row r="44" spans="1:9" ht="12.75" customHeight="1">
      <c r="A44" s="261" t="s">
        <v>384</v>
      </c>
      <c r="B44" s="230">
        <v>0</v>
      </c>
      <c r="C44" s="230">
        <v>0</v>
      </c>
      <c r="D44" s="230">
        <v>0</v>
      </c>
      <c r="E44" s="230">
        <v>0</v>
      </c>
      <c r="F44" s="754">
        <v>0</v>
      </c>
      <c r="G44" s="732"/>
      <c r="H44" s="732"/>
      <c r="I44" s="732"/>
    </row>
    <row r="45" spans="1:9" s="729" customFormat="1" ht="12.75" customHeight="1">
      <c r="A45" s="261" t="s">
        <v>385</v>
      </c>
      <c r="B45" s="230">
        <v>2292000</v>
      </c>
      <c r="C45" s="230">
        <v>40457.230000019073</v>
      </c>
      <c r="D45" s="230">
        <v>15608.420000076294</v>
      </c>
      <c r="E45" s="230">
        <v>15608.420000076294</v>
      </c>
      <c r="F45" s="754">
        <v>0</v>
      </c>
      <c r="G45" s="730"/>
      <c r="H45" s="730"/>
      <c r="I45" s="730"/>
    </row>
    <row r="46" spans="1:9">
      <c r="A46" s="231" t="s">
        <v>900</v>
      </c>
      <c r="B46" s="755">
        <v>1430743000</v>
      </c>
      <c r="C46" s="755">
        <v>704826042.46000004</v>
      </c>
      <c r="D46" s="755">
        <v>704801193.6500001</v>
      </c>
      <c r="E46" s="755">
        <v>704801193.6500001</v>
      </c>
      <c r="F46" s="252">
        <v>0</v>
      </c>
    </row>
    <row r="47" spans="1:9">
      <c r="A47" s="756"/>
      <c r="B47" s="757"/>
      <c r="C47" s="757"/>
      <c r="D47" s="757"/>
      <c r="E47" s="757"/>
      <c r="F47" s="758"/>
    </row>
    <row r="48" spans="1:9" ht="30" customHeight="1">
      <c r="A48" s="759" t="s">
        <v>901</v>
      </c>
      <c r="B48" s="923">
        <v>-452121000</v>
      </c>
      <c r="C48" s="923">
        <v>-276640485.45999998</v>
      </c>
      <c r="D48" s="923">
        <v>-276615636.65000004</v>
      </c>
      <c r="E48" s="923">
        <v>-276615636.65000004</v>
      </c>
      <c r="F48" s="1279"/>
      <c r="G48" s="728"/>
      <c r="H48" s="728"/>
      <c r="I48" s="728"/>
    </row>
    <row r="49" spans="1:9" ht="30" customHeight="1">
      <c r="G49" s="737"/>
      <c r="H49" s="737"/>
      <c r="I49" s="737"/>
    </row>
    <row r="50" spans="1:9" ht="12.75" customHeight="1">
      <c r="A50" s="239" t="s">
        <v>902</v>
      </c>
      <c r="B50" s="240"/>
      <c r="C50" s="240"/>
      <c r="D50" s="240"/>
      <c r="E50" s="998" t="s">
        <v>386</v>
      </c>
      <c r="F50" s="1005"/>
    </row>
    <row r="51" spans="1:9" ht="12.75" customHeight="1">
      <c r="A51" s="760" t="s">
        <v>387</v>
      </c>
      <c r="B51" s="233"/>
      <c r="C51" s="233"/>
      <c r="D51" s="233"/>
      <c r="E51" s="235"/>
      <c r="F51" s="236">
        <v>0</v>
      </c>
      <c r="G51" s="732"/>
      <c r="H51" s="732"/>
      <c r="I51" s="732"/>
    </row>
    <row r="52" spans="1:9" ht="12.75" customHeight="1">
      <c r="A52" s="237"/>
      <c r="B52" s="238"/>
      <c r="G52" s="732"/>
      <c r="H52" s="732"/>
      <c r="I52" s="732"/>
    </row>
    <row r="53" spans="1:9" ht="12.75" customHeight="1">
      <c r="A53" s="239" t="s">
        <v>903</v>
      </c>
      <c r="B53" s="240"/>
      <c r="C53" s="240"/>
      <c r="D53" s="241"/>
      <c r="E53" s="998" t="s">
        <v>386</v>
      </c>
      <c r="F53" s="1005"/>
      <c r="G53" s="732"/>
      <c r="H53" s="732"/>
      <c r="I53" s="732"/>
    </row>
    <row r="54" spans="1:9" ht="12.75" customHeight="1">
      <c r="A54" s="760" t="s">
        <v>388</v>
      </c>
      <c r="B54" s="233"/>
      <c r="C54" s="233"/>
      <c r="D54" s="234"/>
      <c r="E54" s="235"/>
      <c r="F54" s="236">
        <v>0</v>
      </c>
      <c r="G54" s="732"/>
      <c r="H54" s="732"/>
      <c r="I54" s="732"/>
    </row>
    <row r="55" spans="1:9" ht="12.75" customHeight="1">
      <c r="A55" s="237"/>
      <c r="B55" s="238"/>
      <c r="G55" s="732"/>
      <c r="H55" s="732"/>
      <c r="I55" s="732"/>
    </row>
    <row r="56" spans="1:9" ht="12.75" customHeight="1">
      <c r="A56" s="240" t="s">
        <v>904</v>
      </c>
      <c r="B56" s="240"/>
      <c r="C56" s="240"/>
      <c r="D56" s="241"/>
      <c r="E56" s="998" t="s">
        <v>389</v>
      </c>
      <c r="F56" s="1005"/>
      <c r="G56" s="732"/>
      <c r="H56" s="732"/>
      <c r="I56" s="732"/>
    </row>
    <row r="57" spans="1:9" ht="12.75" customHeight="1">
      <c r="A57" s="242" t="s">
        <v>390</v>
      </c>
      <c r="B57" s="242"/>
      <c r="C57" s="242"/>
      <c r="D57" s="243"/>
      <c r="F57" s="244">
        <v>0</v>
      </c>
      <c r="G57" s="732"/>
      <c r="H57" s="732"/>
      <c r="I57" s="732"/>
    </row>
    <row r="58" spans="1:9" ht="12.75" customHeight="1">
      <c r="A58" s="242" t="s">
        <v>391</v>
      </c>
      <c r="B58" s="242"/>
      <c r="C58" s="242"/>
      <c r="D58" s="243"/>
      <c r="F58" s="244">
        <v>430849486.12</v>
      </c>
      <c r="G58" s="732"/>
      <c r="H58" s="732"/>
      <c r="I58" s="732"/>
    </row>
    <row r="59" spans="1:9" ht="12.75" customHeight="1">
      <c r="A59" s="242" t="s">
        <v>392</v>
      </c>
      <c r="B59" s="242"/>
      <c r="C59" s="242"/>
      <c r="D59" s="243"/>
      <c r="F59" s="244">
        <v>0</v>
      </c>
      <c r="G59" s="732"/>
      <c r="H59" s="732"/>
      <c r="I59" s="732"/>
    </row>
    <row r="60" spans="1:9" ht="12.75" customHeight="1">
      <c r="A60" s="245" t="s">
        <v>393</v>
      </c>
      <c r="B60" s="245"/>
      <c r="C60" s="245"/>
      <c r="D60" s="761"/>
      <c r="E60" s="246"/>
      <c r="F60" s="762">
        <v>0</v>
      </c>
      <c r="G60" s="732"/>
      <c r="H60" s="732"/>
      <c r="I60" s="732"/>
    </row>
    <row r="61" spans="1:9" ht="12.75" customHeight="1">
      <c r="G61" s="732"/>
      <c r="H61" s="732"/>
      <c r="I61" s="732"/>
    </row>
    <row r="62" spans="1:9" ht="12.75" customHeight="1">
      <c r="A62" s="722" t="s">
        <v>394</v>
      </c>
      <c r="B62" s="722"/>
      <c r="C62" s="722"/>
      <c r="D62" s="722"/>
      <c r="E62" s="1006" t="s">
        <v>643</v>
      </c>
      <c r="F62" s="1007"/>
      <c r="G62" s="732"/>
      <c r="H62" s="732"/>
      <c r="I62" s="732"/>
    </row>
    <row r="63" spans="1:9" ht="12.75" customHeight="1">
      <c r="A63" s="247" t="s">
        <v>905</v>
      </c>
      <c r="B63" s="242"/>
      <c r="C63" s="242"/>
      <c r="D63" s="242"/>
      <c r="E63" s="763"/>
      <c r="F63" s="732">
        <v>1.9999716430902481E-2</v>
      </c>
      <c r="G63" s="732"/>
      <c r="H63" s="732"/>
      <c r="I63" s="732"/>
    </row>
    <row r="64" spans="1:9" ht="12.75" customHeight="1">
      <c r="A64" s="247" t="s">
        <v>906</v>
      </c>
      <c r="B64" s="242"/>
      <c r="C64" s="242"/>
      <c r="D64" s="242"/>
      <c r="E64" s="763"/>
      <c r="F64" s="732">
        <v>1730658202.0500002</v>
      </c>
      <c r="G64" s="732"/>
      <c r="H64" s="732"/>
      <c r="I64" s="732"/>
    </row>
    <row r="65" spans="1:9" ht="12.75" customHeight="1">
      <c r="A65" s="248" t="s">
        <v>907</v>
      </c>
      <c r="B65" s="245"/>
      <c r="C65" s="245"/>
      <c r="D65" s="245"/>
      <c r="E65" s="764"/>
      <c r="F65" s="765">
        <v>0</v>
      </c>
      <c r="G65" s="732"/>
      <c r="H65" s="732"/>
      <c r="I65" s="732"/>
    </row>
    <row r="66" spans="1:9" ht="12.75" customHeight="1">
      <c r="F66" s="250" t="s">
        <v>395</v>
      </c>
      <c r="G66" s="732"/>
      <c r="H66" s="732"/>
      <c r="I66" s="732"/>
    </row>
    <row r="67" spans="1:9" ht="12.75" customHeight="1">
      <c r="F67" s="250" t="s">
        <v>396</v>
      </c>
      <c r="G67" s="732"/>
      <c r="H67" s="732"/>
      <c r="I67" s="732"/>
    </row>
    <row r="68" spans="1:9">
      <c r="A68" s="993" t="s">
        <v>908</v>
      </c>
      <c r="B68" s="993"/>
      <c r="C68" s="993"/>
      <c r="D68" s="993"/>
      <c r="E68" s="993"/>
      <c r="F68" s="993"/>
    </row>
    <row r="69" spans="1:9">
      <c r="A69" s="994" t="s">
        <v>909</v>
      </c>
      <c r="B69" s="989"/>
      <c r="C69" s="996" t="s">
        <v>7</v>
      </c>
      <c r="D69" s="989"/>
      <c r="E69" s="998" t="s">
        <v>370</v>
      </c>
      <c r="F69" s="999"/>
    </row>
    <row r="70" spans="1:9" ht="30" customHeight="1">
      <c r="A70" s="995"/>
      <c r="B70" s="990"/>
      <c r="C70" s="997" t="s">
        <v>474</v>
      </c>
      <c r="D70" s="990"/>
      <c r="E70" s="998" t="s">
        <v>475</v>
      </c>
      <c r="F70" s="999"/>
      <c r="G70" s="728"/>
      <c r="H70" s="728"/>
      <c r="I70" s="728"/>
    </row>
    <row r="71" spans="1:9" ht="12.75" customHeight="1">
      <c r="A71" s="766" t="s">
        <v>397</v>
      </c>
      <c r="B71" s="767"/>
      <c r="C71" s="768"/>
      <c r="D71" s="767">
        <v>0</v>
      </c>
      <c r="E71" s="768"/>
      <c r="F71" s="769">
        <v>0</v>
      </c>
      <c r="G71" s="731"/>
      <c r="I71" s="733"/>
    </row>
    <row r="72" spans="1:9" ht="12.75" customHeight="1">
      <c r="A72" s="740" t="s">
        <v>372</v>
      </c>
      <c r="B72" s="225"/>
      <c r="C72" s="224"/>
      <c r="D72" s="225">
        <v>0</v>
      </c>
      <c r="E72" s="224"/>
      <c r="F72" s="741">
        <v>0</v>
      </c>
    </row>
    <row r="73" spans="1:9" ht="30" customHeight="1">
      <c r="A73" s="742" t="s">
        <v>882</v>
      </c>
      <c r="B73" s="225"/>
      <c r="C73" s="224"/>
      <c r="D73" s="225">
        <v>0</v>
      </c>
      <c r="E73" s="224"/>
      <c r="F73" s="741">
        <v>0</v>
      </c>
      <c r="G73" s="728"/>
      <c r="H73" s="728"/>
      <c r="I73" s="728"/>
    </row>
    <row r="74" spans="1:9" ht="12.75" customHeight="1">
      <c r="A74" s="742" t="s">
        <v>883</v>
      </c>
      <c r="B74" s="225"/>
      <c r="C74" s="224"/>
      <c r="D74" s="225">
        <v>0</v>
      </c>
      <c r="E74" s="224"/>
      <c r="F74" s="741">
        <v>0</v>
      </c>
      <c r="G74" s="731"/>
      <c r="I74" s="733"/>
    </row>
    <row r="75" spans="1:9" ht="12.75" customHeight="1">
      <c r="A75" s="742" t="s">
        <v>884</v>
      </c>
      <c r="B75" s="225"/>
      <c r="C75" s="224"/>
      <c r="D75" s="225">
        <v>0</v>
      </c>
      <c r="E75" s="224"/>
      <c r="F75" s="741">
        <v>0</v>
      </c>
    </row>
    <row r="76" spans="1:9" ht="30" customHeight="1">
      <c r="A76" s="740" t="s">
        <v>373</v>
      </c>
      <c r="B76" s="225"/>
      <c r="C76" s="224"/>
      <c r="D76" s="225">
        <v>0</v>
      </c>
      <c r="E76" s="224"/>
      <c r="F76" s="741">
        <v>0</v>
      </c>
      <c r="G76" s="728"/>
      <c r="H76" s="728"/>
      <c r="I76" s="728"/>
    </row>
    <row r="77" spans="1:9" ht="12.75" customHeight="1">
      <c r="A77" s="742" t="s">
        <v>882</v>
      </c>
      <c r="B77" s="225"/>
      <c r="C77" s="224"/>
      <c r="D77" s="225">
        <v>0</v>
      </c>
      <c r="E77" s="224"/>
      <c r="F77" s="741">
        <v>0</v>
      </c>
      <c r="G77" s="731"/>
      <c r="I77" s="732"/>
    </row>
    <row r="78" spans="1:9" ht="12.75" customHeight="1">
      <c r="A78" s="742" t="s">
        <v>883</v>
      </c>
      <c r="B78" s="225"/>
      <c r="C78" s="224"/>
      <c r="D78" s="225">
        <v>0</v>
      </c>
      <c r="E78" s="224"/>
      <c r="F78" s="741">
        <v>0</v>
      </c>
      <c r="G78" s="731"/>
      <c r="I78" s="732"/>
    </row>
    <row r="79" spans="1:9" ht="12.75" customHeight="1">
      <c r="A79" s="742" t="s">
        <v>884</v>
      </c>
      <c r="B79" s="225"/>
      <c r="C79" s="224"/>
      <c r="D79" s="225">
        <v>0</v>
      </c>
      <c r="E79" s="224"/>
      <c r="F79" s="741">
        <v>0</v>
      </c>
      <c r="G79" s="731"/>
      <c r="I79" s="732"/>
    </row>
    <row r="80" spans="1:9" ht="12.75" customHeight="1">
      <c r="A80" s="740" t="s">
        <v>374</v>
      </c>
      <c r="B80" s="225"/>
      <c r="C80" s="224"/>
      <c r="D80" s="225">
        <v>0</v>
      </c>
      <c r="E80" s="224"/>
      <c r="F80" s="741">
        <v>0</v>
      </c>
      <c r="G80" s="731"/>
      <c r="I80" s="732"/>
    </row>
    <row r="81" spans="1:9" ht="12.75" customHeight="1">
      <c r="A81" s="742" t="s">
        <v>885</v>
      </c>
      <c r="B81" s="225"/>
      <c r="C81" s="224"/>
      <c r="D81" s="225">
        <v>0</v>
      </c>
      <c r="E81" s="224"/>
      <c r="F81" s="741">
        <v>0</v>
      </c>
      <c r="G81" s="731"/>
      <c r="I81" s="732"/>
    </row>
    <row r="82" spans="1:9">
      <c r="A82" s="742" t="s">
        <v>886</v>
      </c>
      <c r="B82" s="225"/>
      <c r="C82" s="224"/>
      <c r="D82" s="225">
        <v>0</v>
      </c>
      <c r="E82" s="224"/>
      <c r="F82" s="741">
        <v>0</v>
      </c>
    </row>
    <row r="83" spans="1:9" ht="30" customHeight="1">
      <c r="A83" s="742" t="s">
        <v>887</v>
      </c>
      <c r="B83" s="225"/>
      <c r="C83" s="224"/>
      <c r="D83" s="225">
        <v>0</v>
      </c>
      <c r="E83" s="224"/>
      <c r="F83" s="741">
        <v>0</v>
      </c>
      <c r="G83" s="728"/>
      <c r="H83" s="728"/>
      <c r="I83" s="728"/>
    </row>
    <row r="84" spans="1:9" ht="30" customHeight="1">
      <c r="A84" s="740" t="s">
        <v>375</v>
      </c>
      <c r="B84" s="225"/>
      <c r="C84" s="224"/>
      <c r="D84" s="225">
        <v>0</v>
      </c>
      <c r="E84" s="224"/>
      <c r="F84" s="741">
        <v>0</v>
      </c>
      <c r="G84" s="728"/>
      <c r="H84" s="737"/>
      <c r="I84" s="737"/>
    </row>
    <row r="85" spans="1:9" ht="12.75" customHeight="1">
      <c r="A85" s="740"/>
      <c r="B85" s="225"/>
      <c r="C85" s="224"/>
      <c r="D85" s="225">
        <v>0</v>
      </c>
      <c r="E85" s="224"/>
      <c r="F85" s="741">
        <v>0</v>
      </c>
      <c r="G85" s="731"/>
      <c r="H85" s="732"/>
      <c r="I85" s="732"/>
    </row>
    <row r="86" spans="1:9" ht="12.75" customHeight="1">
      <c r="A86" s="740" t="s">
        <v>376</v>
      </c>
      <c r="B86" s="225"/>
      <c r="C86" s="224"/>
      <c r="D86" s="225">
        <v>0</v>
      </c>
      <c r="E86" s="224"/>
      <c r="F86" s="741">
        <v>0</v>
      </c>
      <c r="G86" s="731"/>
      <c r="H86" s="732"/>
      <c r="I86" s="732"/>
    </row>
    <row r="87" spans="1:9" ht="12.75" customHeight="1">
      <c r="A87" s="742" t="s">
        <v>888</v>
      </c>
      <c r="B87" s="225"/>
      <c r="C87" s="224"/>
      <c r="D87" s="225">
        <v>0</v>
      </c>
      <c r="E87" s="224"/>
      <c r="F87" s="741">
        <v>0</v>
      </c>
      <c r="G87" s="731"/>
      <c r="H87" s="732"/>
      <c r="I87" s="732"/>
    </row>
    <row r="88" spans="1:9" ht="12.75" customHeight="1">
      <c r="A88" s="742" t="s">
        <v>890</v>
      </c>
      <c r="B88" s="225"/>
      <c r="C88" s="224"/>
      <c r="D88" s="225">
        <v>0</v>
      </c>
      <c r="E88" s="224"/>
      <c r="F88" s="741">
        <v>0</v>
      </c>
      <c r="G88" s="731"/>
      <c r="H88" s="732"/>
      <c r="I88" s="732"/>
    </row>
    <row r="89" spans="1:9">
      <c r="A89" s="738" t="s">
        <v>910</v>
      </c>
      <c r="B89" s="222"/>
      <c r="C89" s="221"/>
      <c r="D89" s="222">
        <v>0</v>
      </c>
      <c r="E89" s="221"/>
      <c r="F89" s="739">
        <v>0</v>
      </c>
      <c r="I89" s="735"/>
    </row>
    <row r="90" spans="1:9">
      <c r="A90" s="743" t="s">
        <v>891</v>
      </c>
      <c r="B90" s="225"/>
      <c r="C90" s="224"/>
      <c r="D90" s="225">
        <v>0</v>
      </c>
      <c r="E90" s="224"/>
      <c r="F90" s="741">
        <v>0</v>
      </c>
      <c r="I90" s="735"/>
    </row>
    <row r="91" spans="1:9">
      <c r="A91" s="743" t="s">
        <v>892</v>
      </c>
      <c r="B91" s="225"/>
      <c r="C91" s="224"/>
      <c r="D91" s="225">
        <v>0</v>
      </c>
      <c r="E91" s="224"/>
      <c r="F91" s="741">
        <v>0</v>
      </c>
      <c r="G91" s="736"/>
      <c r="H91" s="736"/>
      <c r="I91" s="736"/>
    </row>
    <row r="92" spans="1:9" ht="30" customHeight="1">
      <c r="A92" s="744" t="s">
        <v>893</v>
      </c>
      <c r="B92" s="227"/>
      <c r="C92" s="226"/>
      <c r="D92" s="227">
        <v>0</v>
      </c>
      <c r="E92" s="226"/>
      <c r="F92" s="745">
        <v>0</v>
      </c>
      <c r="G92" s="728"/>
      <c r="H92" s="728"/>
      <c r="I92" s="728"/>
    </row>
    <row r="93" spans="1:9" ht="30" customHeight="1">
      <c r="A93" s="746" t="s">
        <v>911</v>
      </c>
      <c r="B93" s="229"/>
      <c r="C93" s="228"/>
      <c r="D93" s="229">
        <v>0</v>
      </c>
      <c r="E93" s="228"/>
      <c r="F93" s="747">
        <v>0</v>
      </c>
      <c r="G93" s="728"/>
      <c r="H93" s="728"/>
      <c r="I93" s="728"/>
    </row>
    <row r="94" spans="1:9" ht="12.75" customHeight="1">
      <c r="G94" s="732"/>
      <c r="I94" s="732"/>
    </row>
    <row r="95" spans="1:9" ht="36" customHeight="1">
      <c r="A95" s="1000" t="s">
        <v>912</v>
      </c>
      <c r="B95" s="1003" t="s">
        <v>378</v>
      </c>
      <c r="C95" s="748" t="s">
        <v>379</v>
      </c>
      <c r="D95" s="748" t="s">
        <v>380</v>
      </c>
      <c r="E95" s="748" t="s">
        <v>896</v>
      </c>
      <c r="F95" s="749" t="s">
        <v>381</v>
      </c>
      <c r="G95" s="732"/>
      <c r="I95" s="732"/>
    </row>
    <row r="96" spans="1:9" ht="12.75" customHeight="1">
      <c r="A96" s="1001"/>
      <c r="B96" s="1004"/>
      <c r="C96" s="750" t="s">
        <v>552</v>
      </c>
      <c r="D96" s="750" t="s">
        <v>552</v>
      </c>
      <c r="E96" s="750" t="s">
        <v>552</v>
      </c>
      <c r="F96" s="751" t="s">
        <v>897</v>
      </c>
      <c r="G96" s="732"/>
      <c r="I96" s="732"/>
    </row>
    <row r="97" spans="1:9" ht="12.75" customHeight="1">
      <c r="A97" s="1002"/>
      <c r="B97" s="752" t="s">
        <v>674</v>
      </c>
      <c r="C97" s="752" t="s">
        <v>564</v>
      </c>
      <c r="D97" s="752" t="s">
        <v>565</v>
      </c>
      <c r="E97" s="752" t="s">
        <v>631</v>
      </c>
      <c r="F97" s="753" t="s">
        <v>566</v>
      </c>
      <c r="G97" s="732"/>
      <c r="I97" s="732"/>
    </row>
    <row r="98" spans="1:9" ht="12.75" customHeight="1">
      <c r="A98" s="261" t="s">
        <v>898</v>
      </c>
      <c r="B98" s="230">
        <v>0</v>
      </c>
      <c r="C98" s="230">
        <v>0</v>
      </c>
      <c r="D98" s="230">
        <v>0</v>
      </c>
      <c r="E98" s="230">
        <v>0</v>
      </c>
      <c r="F98" s="754">
        <v>0</v>
      </c>
      <c r="G98" s="732"/>
      <c r="I98" s="732"/>
    </row>
    <row r="99" spans="1:9" ht="12.75" customHeight="1">
      <c r="A99" s="261" t="s">
        <v>382</v>
      </c>
      <c r="B99" s="230">
        <v>0</v>
      </c>
      <c r="C99" s="230">
        <v>0</v>
      </c>
      <c r="D99" s="230">
        <v>0</v>
      </c>
      <c r="E99" s="230">
        <v>0</v>
      </c>
      <c r="F99" s="754">
        <v>0</v>
      </c>
      <c r="G99" s="732"/>
      <c r="I99" s="732"/>
    </row>
    <row r="100" spans="1:9" ht="12.75" customHeight="1">
      <c r="A100" s="261" t="s">
        <v>899</v>
      </c>
      <c r="B100" s="230">
        <v>0</v>
      </c>
      <c r="C100" s="230">
        <v>0</v>
      </c>
      <c r="D100" s="230">
        <v>0</v>
      </c>
      <c r="E100" s="230">
        <v>0</v>
      </c>
      <c r="F100" s="754">
        <v>0</v>
      </c>
      <c r="G100" s="732"/>
      <c r="I100" s="732"/>
    </row>
    <row r="101" spans="1:9" ht="12.75" customHeight="1">
      <c r="A101" s="261" t="s">
        <v>383</v>
      </c>
      <c r="B101" s="230">
        <v>0</v>
      </c>
      <c r="C101" s="230">
        <v>0</v>
      </c>
      <c r="D101" s="230">
        <v>0</v>
      </c>
      <c r="E101" s="230">
        <v>0</v>
      </c>
      <c r="F101" s="754">
        <v>0</v>
      </c>
      <c r="G101" s="732"/>
      <c r="I101" s="732"/>
    </row>
    <row r="102" spans="1:9" ht="12.75" customHeight="1">
      <c r="A102" s="770" t="s">
        <v>913</v>
      </c>
      <c r="B102" s="230">
        <v>0</v>
      </c>
      <c r="C102" s="230">
        <v>0</v>
      </c>
      <c r="D102" s="230">
        <v>0</v>
      </c>
      <c r="E102" s="230">
        <v>0</v>
      </c>
      <c r="F102" s="754">
        <v>0</v>
      </c>
      <c r="G102" s="732"/>
      <c r="I102" s="732"/>
    </row>
    <row r="103" spans="1:9" ht="12.75" customHeight="1">
      <c r="A103" s="770" t="s">
        <v>914</v>
      </c>
      <c r="B103" s="230">
        <v>0</v>
      </c>
      <c r="C103" s="230">
        <v>0</v>
      </c>
      <c r="D103" s="230">
        <v>0</v>
      </c>
      <c r="E103" s="230">
        <v>0</v>
      </c>
      <c r="F103" s="754">
        <v>0</v>
      </c>
      <c r="G103" s="732"/>
      <c r="I103" s="732"/>
    </row>
    <row r="104" spans="1:9" ht="12.75" customHeight="1">
      <c r="A104" s="231" t="s">
        <v>915</v>
      </c>
      <c r="B104" s="755">
        <v>0</v>
      </c>
      <c r="C104" s="755">
        <v>0</v>
      </c>
      <c r="D104" s="755">
        <v>0</v>
      </c>
      <c r="E104" s="755">
        <v>0</v>
      </c>
      <c r="F104" s="252">
        <v>0</v>
      </c>
      <c r="G104" s="732"/>
      <c r="I104" s="732"/>
    </row>
    <row r="105" spans="1:9" ht="12.75" customHeight="1">
      <c r="A105" s="756"/>
      <c r="B105" s="757"/>
      <c r="C105" s="757"/>
      <c r="D105" s="757"/>
      <c r="E105" s="757"/>
      <c r="F105" s="758"/>
      <c r="G105" s="732"/>
      <c r="I105" s="732"/>
    </row>
    <row r="106" spans="1:9" ht="12.75" customHeight="1">
      <c r="A106" s="759" t="s">
        <v>916</v>
      </c>
      <c r="B106" s="232">
        <v>0</v>
      </c>
      <c r="C106" s="232">
        <v>0</v>
      </c>
      <c r="D106" s="232">
        <v>0</v>
      </c>
      <c r="E106" s="232">
        <v>0</v>
      </c>
      <c r="F106" s="1279"/>
      <c r="G106" s="732"/>
      <c r="I106" s="732"/>
    </row>
    <row r="107" spans="1:9" ht="12.75" customHeight="1">
      <c r="G107" s="732"/>
      <c r="I107" s="732"/>
    </row>
    <row r="108" spans="1:9" ht="12.75" customHeight="1">
      <c r="A108" s="239" t="s">
        <v>917</v>
      </c>
      <c r="B108" s="240"/>
      <c r="C108" s="240"/>
      <c r="D108" s="240"/>
      <c r="E108" s="999" t="s">
        <v>389</v>
      </c>
      <c r="F108" s="1005"/>
      <c r="G108" s="732"/>
      <c r="I108" s="732"/>
    </row>
    <row r="109" spans="1:9" ht="12.75" customHeight="1">
      <c r="A109" s="255" t="s">
        <v>398</v>
      </c>
      <c r="B109" s="242"/>
      <c r="C109" s="242"/>
      <c r="D109" s="242"/>
      <c r="F109" s="244">
        <v>0</v>
      </c>
      <c r="G109" s="732"/>
      <c r="I109" s="732"/>
    </row>
    <row r="110" spans="1:9" ht="12.75" customHeight="1">
      <c r="A110" s="256" t="s">
        <v>399</v>
      </c>
      <c r="B110" s="257"/>
      <c r="C110" s="257"/>
      <c r="D110" s="257"/>
      <c r="E110" s="246"/>
      <c r="F110" s="762">
        <v>0</v>
      </c>
      <c r="G110" s="732"/>
      <c r="I110" s="732"/>
    </row>
    <row r="111" spans="1:9" ht="12.75" customHeight="1">
      <c r="A111" s="242"/>
      <c r="B111" s="242"/>
      <c r="C111" s="242"/>
      <c r="D111" s="242"/>
      <c r="E111" s="242"/>
      <c r="F111" s="242"/>
      <c r="G111" s="732"/>
      <c r="I111" s="732"/>
    </row>
    <row r="112" spans="1:9" ht="12.75" customHeight="1">
      <c r="A112" s="993" t="s">
        <v>918</v>
      </c>
      <c r="B112" s="993"/>
      <c r="C112" s="993"/>
      <c r="D112" s="993"/>
      <c r="E112" s="993"/>
      <c r="F112" s="993"/>
      <c r="G112" s="732"/>
      <c r="I112" s="732"/>
    </row>
    <row r="113" spans="1:9" ht="12.75" customHeight="1">
      <c r="A113" s="994" t="s">
        <v>400</v>
      </c>
      <c r="B113" s="989"/>
      <c r="C113" s="996" t="s">
        <v>7</v>
      </c>
      <c r="D113" s="989"/>
      <c r="E113" s="998" t="s">
        <v>370</v>
      </c>
      <c r="F113" s="999"/>
      <c r="G113" s="732"/>
      <c r="I113" s="732"/>
    </row>
    <row r="114" spans="1:9" ht="12.75" customHeight="1">
      <c r="A114" s="995"/>
      <c r="B114" s="990"/>
      <c r="C114" s="997"/>
      <c r="D114" s="990"/>
      <c r="E114" s="998" t="s">
        <v>475</v>
      </c>
      <c r="F114" s="999"/>
      <c r="G114" s="732"/>
      <c r="I114" s="732"/>
    </row>
    <row r="115" spans="1:9" ht="12.75" customHeight="1">
      <c r="A115" s="771" t="s">
        <v>19</v>
      </c>
      <c r="B115" s="772"/>
      <c r="C115" s="258"/>
      <c r="D115" s="259">
        <v>888000</v>
      </c>
      <c r="E115" s="258"/>
      <c r="F115" s="260">
        <v>409844.46000000008</v>
      </c>
      <c r="G115" s="732"/>
      <c r="I115" s="732"/>
    </row>
    <row r="116" spans="1:9" ht="12.75" customHeight="1">
      <c r="A116" s="237" t="s">
        <v>401</v>
      </c>
      <c r="B116" s="773"/>
      <c r="C116" s="258"/>
      <c r="D116" s="259">
        <v>16988000</v>
      </c>
      <c r="E116" s="258"/>
      <c r="F116" s="260">
        <v>6202394.8700000001</v>
      </c>
      <c r="G116" s="732"/>
      <c r="I116" s="732"/>
    </row>
    <row r="117" spans="1:9" ht="12.75" customHeight="1">
      <c r="A117" s="774" t="s">
        <v>402</v>
      </c>
      <c r="B117" s="711"/>
      <c r="C117" s="262"/>
      <c r="D117" s="263">
        <v>17876000</v>
      </c>
      <c r="E117" s="262"/>
      <c r="F117" s="775">
        <v>6612239.3300000001</v>
      </c>
      <c r="G117" s="732"/>
      <c r="I117" s="732"/>
    </row>
    <row r="118" spans="1:9" ht="12.75" customHeight="1">
      <c r="A118" s="242"/>
      <c r="B118" s="242"/>
      <c r="C118" s="242"/>
      <c r="D118" s="242"/>
      <c r="E118" s="242"/>
      <c r="F118" s="242"/>
      <c r="G118" s="732"/>
      <c r="I118" s="732"/>
    </row>
    <row r="119" spans="1:9" ht="22.5" customHeight="1">
      <c r="A119" s="989" t="s">
        <v>403</v>
      </c>
      <c r="B119" s="748" t="s">
        <v>378</v>
      </c>
      <c r="C119" s="748" t="s">
        <v>379</v>
      </c>
      <c r="D119" s="748" t="s">
        <v>380</v>
      </c>
      <c r="E119" s="748" t="s">
        <v>87</v>
      </c>
      <c r="F119" s="749" t="s">
        <v>381</v>
      </c>
      <c r="G119" s="732"/>
      <c r="I119" s="732"/>
    </row>
    <row r="120" spans="1:9" ht="12.75" customHeight="1">
      <c r="A120" s="990"/>
      <c r="B120" s="752" t="s">
        <v>674</v>
      </c>
      <c r="C120" s="752" t="s">
        <v>564</v>
      </c>
      <c r="D120" s="752" t="s">
        <v>565</v>
      </c>
      <c r="E120" s="752" t="s">
        <v>631</v>
      </c>
      <c r="F120" s="753" t="s">
        <v>566</v>
      </c>
      <c r="G120" s="732"/>
      <c r="I120" s="732"/>
    </row>
    <row r="121" spans="1:9" ht="12.75" customHeight="1">
      <c r="A121" s="261" t="s">
        <v>404</v>
      </c>
      <c r="B121" s="230">
        <v>15180000</v>
      </c>
      <c r="C121" s="230">
        <v>6108265.4299999997</v>
      </c>
      <c r="D121" s="230">
        <v>5852131.1199999992</v>
      </c>
      <c r="E121" s="230">
        <v>5803866.7899999991</v>
      </c>
      <c r="F121" s="754">
        <v>0</v>
      </c>
      <c r="G121" s="732"/>
      <c r="I121" s="732"/>
    </row>
    <row r="122" spans="1:9" ht="12.75" customHeight="1">
      <c r="A122" s="776" t="s">
        <v>919</v>
      </c>
      <c r="B122" s="230">
        <v>7448000</v>
      </c>
      <c r="C122" s="230">
        <v>2538416.69</v>
      </c>
      <c r="D122" s="230">
        <v>2490416.69</v>
      </c>
      <c r="E122" s="230">
        <v>2443075.13</v>
      </c>
      <c r="F122" s="754">
        <v>0</v>
      </c>
      <c r="G122" s="732"/>
      <c r="I122" s="732"/>
    </row>
    <row r="123" spans="1:9" ht="12.75" customHeight="1">
      <c r="A123" s="777" t="s">
        <v>920</v>
      </c>
      <c r="B123" s="264">
        <v>7732000</v>
      </c>
      <c r="C123" s="264">
        <v>3569848.7399999998</v>
      </c>
      <c r="D123" s="264">
        <v>3361714.4299999992</v>
      </c>
      <c r="E123" s="264">
        <v>3360791.6599999992</v>
      </c>
      <c r="F123" s="778">
        <v>0</v>
      </c>
      <c r="G123" s="732"/>
      <c r="I123" s="732"/>
    </row>
    <row r="124" spans="1:9" ht="12.75" customHeight="1">
      <c r="A124" s="779" t="s">
        <v>405</v>
      </c>
      <c r="B124" s="249">
        <v>906000</v>
      </c>
      <c r="C124" s="793">
        <v>264263.38</v>
      </c>
      <c r="D124" s="793">
        <v>264263.38</v>
      </c>
      <c r="E124" s="793">
        <v>264263.38</v>
      </c>
      <c r="F124" s="780">
        <v>0</v>
      </c>
      <c r="G124" s="732"/>
      <c r="I124" s="732"/>
    </row>
    <row r="125" spans="1:9" ht="12.75" customHeight="1">
      <c r="A125" s="254" t="s">
        <v>406</v>
      </c>
      <c r="B125" s="781">
        <v>16086000</v>
      </c>
      <c r="C125" s="792">
        <v>6372528.8099999996</v>
      </c>
      <c r="D125" s="792">
        <v>6116394.4999999991</v>
      </c>
      <c r="E125" s="792">
        <v>6068130.169999999</v>
      </c>
      <c r="F125" s="262">
        <v>0</v>
      </c>
      <c r="G125" s="732"/>
      <c r="I125" s="732"/>
    </row>
    <row r="126" spans="1:9" ht="12.75" customHeight="1">
      <c r="A126" s="233"/>
      <c r="B126" s="782"/>
      <c r="C126" s="782"/>
      <c r="D126" s="782"/>
      <c r="E126" s="782"/>
      <c r="F126" s="782"/>
      <c r="G126" s="732"/>
      <c r="H126" s="732"/>
      <c r="I126" s="732"/>
    </row>
    <row r="127" spans="1:9">
      <c r="A127" s="254" t="s">
        <v>407</v>
      </c>
      <c r="B127" s="781">
        <v>1790000</v>
      </c>
      <c r="C127" s="781">
        <v>239710.52000000048</v>
      </c>
      <c r="D127" s="781">
        <v>495844.83000000101</v>
      </c>
      <c r="E127" s="781">
        <v>544109.16000000108</v>
      </c>
      <c r="F127" s="262"/>
    </row>
    <row r="128" spans="1:9">
      <c r="A128" s="242"/>
      <c r="B128" s="732">
        <v>0</v>
      </c>
      <c r="C128" s="732">
        <v>0</v>
      </c>
      <c r="D128" s="732">
        <v>0</v>
      </c>
      <c r="E128" s="732">
        <v>0</v>
      </c>
      <c r="F128" s="732"/>
    </row>
    <row r="129" spans="1:9" ht="30" customHeight="1">
      <c r="A129" s="993" t="s">
        <v>921</v>
      </c>
      <c r="B129" s="993"/>
      <c r="C129" s="993"/>
      <c r="D129" s="993"/>
      <c r="E129" s="993"/>
      <c r="F129" s="993"/>
      <c r="G129" s="728"/>
      <c r="H129" s="728"/>
      <c r="I129" s="728"/>
    </row>
    <row r="130" spans="1:9" ht="30" customHeight="1">
      <c r="A130" s="994" t="s">
        <v>400</v>
      </c>
      <c r="B130" s="989"/>
      <c r="C130" s="996" t="s">
        <v>7</v>
      </c>
      <c r="D130" s="989"/>
      <c r="E130" s="998" t="s">
        <v>370</v>
      </c>
      <c r="F130" s="999"/>
      <c r="G130" s="728"/>
      <c r="H130" s="728"/>
      <c r="I130" s="728"/>
    </row>
    <row r="131" spans="1:9" ht="30" customHeight="1">
      <c r="A131" s="995"/>
      <c r="B131" s="990"/>
      <c r="C131" s="997"/>
      <c r="D131" s="990"/>
      <c r="E131" s="998" t="s">
        <v>475</v>
      </c>
      <c r="F131" s="999"/>
      <c r="G131" s="737"/>
      <c r="H131" s="737"/>
      <c r="I131" s="737"/>
    </row>
    <row r="132" spans="1:9" ht="12.75" customHeight="1">
      <c r="A132" s="771" t="s">
        <v>922</v>
      </c>
      <c r="B132" s="783"/>
      <c r="C132" s="784"/>
      <c r="D132" s="785">
        <v>0</v>
      </c>
      <c r="E132" s="784"/>
      <c r="F132" s="786">
        <v>0</v>
      </c>
      <c r="G132" s="732"/>
      <c r="H132" s="732"/>
      <c r="I132" s="732"/>
    </row>
    <row r="133" spans="1:9" ht="12.75" customHeight="1">
      <c r="A133" s="787" t="s">
        <v>923</v>
      </c>
      <c r="B133" s="788"/>
      <c r="C133" s="789"/>
      <c r="D133" s="790">
        <v>0</v>
      </c>
      <c r="E133" s="789"/>
      <c r="F133" s="791">
        <v>0</v>
      </c>
      <c r="G133" s="732"/>
      <c r="H133" s="732"/>
      <c r="I133" s="732"/>
    </row>
    <row r="134" spans="1:9" ht="12.75" customHeight="1">
      <c r="A134" s="774" t="s">
        <v>402</v>
      </c>
      <c r="B134" s="711"/>
      <c r="C134" s="262"/>
      <c r="D134" s="263">
        <v>0</v>
      </c>
      <c r="E134" s="262"/>
      <c r="F134" s="775">
        <v>0</v>
      </c>
      <c r="G134" s="732"/>
      <c r="H134" s="732"/>
      <c r="I134" s="732"/>
    </row>
    <row r="135" spans="1:9" ht="12.75" customHeight="1">
      <c r="A135" s="242"/>
      <c r="B135" s="242"/>
      <c r="C135" s="242"/>
      <c r="D135" s="242"/>
      <c r="E135" s="242"/>
      <c r="F135" s="242"/>
      <c r="G135" s="732"/>
      <c r="H135" s="732"/>
      <c r="I135" s="732"/>
    </row>
    <row r="136" spans="1:9" ht="21.75" customHeight="1">
      <c r="A136" s="989" t="s">
        <v>403</v>
      </c>
      <c r="B136" s="748" t="s">
        <v>378</v>
      </c>
      <c r="C136" s="748" t="s">
        <v>379</v>
      </c>
      <c r="D136" s="748" t="s">
        <v>380</v>
      </c>
      <c r="E136" s="748" t="s">
        <v>87</v>
      </c>
      <c r="F136" s="749" t="s">
        <v>381</v>
      </c>
      <c r="G136" s="732"/>
      <c r="H136" s="732"/>
      <c r="I136" s="732"/>
    </row>
    <row r="137" spans="1:9" ht="12.75" customHeight="1">
      <c r="A137" s="990"/>
      <c r="B137" s="752" t="s">
        <v>674</v>
      </c>
      <c r="C137" s="752" t="s">
        <v>564</v>
      </c>
      <c r="D137" s="752" t="s">
        <v>565</v>
      </c>
      <c r="E137" s="752" t="s">
        <v>631</v>
      </c>
      <c r="F137" s="753" t="s">
        <v>566</v>
      </c>
      <c r="G137" s="732"/>
      <c r="H137" s="732"/>
      <c r="I137" s="732"/>
    </row>
    <row r="138" spans="1:9" ht="12.75" customHeight="1">
      <c r="A138" s="251" t="s">
        <v>924</v>
      </c>
      <c r="B138" s="264">
        <v>0</v>
      </c>
      <c r="C138" s="264">
        <v>0</v>
      </c>
      <c r="D138" s="264">
        <v>0</v>
      </c>
      <c r="E138" s="264">
        <v>0</v>
      </c>
      <c r="F138" s="778">
        <v>0</v>
      </c>
      <c r="G138" s="732"/>
      <c r="H138" s="732"/>
      <c r="I138" s="732"/>
    </row>
    <row r="139" spans="1:9" ht="12.75" customHeight="1">
      <c r="A139" s="223" t="s">
        <v>925</v>
      </c>
      <c r="B139" s="253">
        <v>0</v>
      </c>
      <c r="C139" s="253">
        <v>0</v>
      </c>
      <c r="D139" s="253">
        <v>0</v>
      </c>
      <c r="E139" s="253">
        <v>0</v>
      </c>
      <c r="F139" s="224">
        <v>0</v>
      </c>
      <c r="G139" s="732"/>
      <c r="H139" s="732"/>
      <c r="I139" s="732"/>
    </row>
    <row r="140" spans="1:9" ht="12.75" customHeight="1">
      <c r="A140" s="779" t="s">
        <v>926</v>
      </c>
      <c r="B140" s="249">
        <v>0</v>
      </c>
      <c r="C140" s="264">
        <v>0</v>
      </c>
      <c r="D140" s="264">
        <v>0</v>
      </c>
      <c r="E140" s="264">
        <v>0</v>
      </c>
      <c r="F140" s="780">
        <v>0</v>
      </c>
      <c r="G140" s="732"/>
      <c r="H140" s="732"/>
      <c r="I140" s="732"/>
    </row>
    <row r="141" spans="1:9" ht="12.75" customHeight="1">
      <c r="A141" s="254" t="s">
        <v>406</v>
      </c>
      <c r="B141" s="781">
        <v>0</v>
      </c>
      <c r="C141" s="781">
        <v>0</v>
      </c>
      <c r="D141" s="781">
        <v>0</v>
      </c>
      <c r="E141" s="781">
        <v>0</v>
      </c>
      <c r="F141" s="262">
        <v>0</v>
      </c>
      <c r="G141" s="732"/>
      <c r="H141" s="732"/>
      <c r="I141" s="732"/>
    </row>
    <row r="142" spans="1:9" ht="12.75" customHeight="1">
      <c r="A142" s="233"/>
      <c r="B142" s="782"/>
      <c r="C142" s="782"/>
      <c r="D142" s="782"/>
      <c r="E142" s="782"/>
      <c r="F142" s="782"/>
      <c r="G142" s="732"/>
      <c r="H142" s="732"/>
      <c r="I142" s="732"/>
    </row>
    <row r="143" spans="1:9" ht="12.75" customHeight="1">
      <c r="A143" s="254" t="s">
        <v>407</v>
      </c>
      <c r="B143" s="781">
        <v>0</v>
      </c>
      <c r="C143" s="781">
        <v>0</v>
      </c>
      <c r="D143" s="781">
        <v>0</v>
      </c>
      <c r="E143" s="781">
        <v>0</v>
      </c>
      <c r="F143" s="262">
        <v>0</v>
      </c>
      <c r="G143" s="732"/>
      <c r="H143" s="732"/>
      <c r="I143" s="732"/>
    </row>
    <row r="144" spans="1:9" ht="12.75" customHeight="1">
      <c r="G144" s="732"/>
      <c r="H144" s="732"/>
      <c r="I144" s="732"/>
    </row>
    <row r="145" spans="1:9">
      <c r="A145" s="219" t="s">
        <v>323</v>
      </c>
    </row>
    <row r="146" spans="1:9" ht="30" customHeight="1">
      <c r="A146" s="991" t="s">
        <v>408</v>
      </c>
      <c r="B146" s="991"/>
      <c r="C146" s="991"/>
      <c r="D146" s="991"/>
      <c r="E146" s="991"/>
      <c r="F146" s="991"/>
      <c r="G146" s="728"/>
      <c r="H146" s="728"/>
      <c r="I146" s="728"/>
    </row>
    <row r="147" spans="1:9" ht="12.75" customHeight="1">
      <c r="A147" s="992" t="s">
        <v>409</v>
      </c>
      <c r="B147" s="992"/>
      <c r="C147" s="992"/>
      <c r="D147" s="992"/>
      <c r="E147" s="992"/>
      <c r="F147" s="992"/>
      <c r="G147" s="731"/>
      <c r="I147" s="732"/>
    </row>
    <row r="148" spans="1:9" ht="12.75" customHeight="1">
      <c r="A148" s="992" t="s">
        <v>410</v>
      </c>
      <c r="B148" s="992"/>
      <c r="C148" s="992"/>
      <c r="D148" s="992"/>
      <c r="E148" s="992"/>
      <c r="F148" s="992"/>
      <c r="G148" s="731"/>
      <c r="I148" s="732"/>
    </row>
    <row r="149" spans="1:9" ht="12.75" customHeight="1">
      <c r="G149" s="731"/>
      <c r="I149" s="732"/>
    </row>
    <row r="150" spans="1:9" ht="12.75" customHeight="1">
      <c r="G150" s="731"/>
      <c r="I150" s="734"/>
    </row>
    <row r="151" spans="1:9" ht="12.75" customHeight="1">
      <c r="A151" s="219" t="s">
        <v>1093</v>
      </c>
      <c r="G151" s="728"/>
      <c r="H151" s="728"/>
      <c r="I151" s="728"/>
    </row>
    <row r="152" spans="1:9">
      <c r="A152" s="219" t="s">
        <v>1094</v>
      </c>
      <c r="G152" s="728"/>
      <c r="H152" s="728"/>
      <c r="I152" s="728"/>
    </row>
    <row r="153" spans="1:9" ht="12.75" customHeight="1">
      <c r="A153" s="219" t="s">
        <v>1095</v>
      </c>
      <c r="G153" s="260"/>
      <c r="H153" s="260"/>
      <c r="I153" s="260"/>
    </row>
    <row r="154" spans="1:9" ht="12.75" customHeight="1">
      <c r="A154" s="219" t="s">
        <v>1096</v>
      </c>
      <c r="G154" s="260"/>
      <c r="H154" s="260"/>
      <c r="I154" s="260"/>
    </row>
    <row r="155" spans="1:9" ht="12.75" customHeight="1">
      <c r="G155" s="732"/>
      <c r="H155" s="732"/>
      <c r="I155" s="732"/>
    </row>
    <row r="156" spans="1:9" ht="12.75" customHeight="1">
      <c r="G156" s="731"/>
      <c r="I156" s="734"/>
    </row>
    <row r="157" spans="1:9" ht="12.75" customHeight="1">
      <c r="G157" s="728"/>
      <c r="H157" s="728"/>
      <c r="I157" s="728"/>
    </row>
    <row r="158" spans="1:9">
      <c r="E158" s="153"/>
      <c r="F158" s="733"/>
    </row>
  </sheetData>
  <mergeCells count="42">
    <mergeCell ref="A8:F8"/>
    <mergeCell ref="A1:F1"/>
    <mergeCell ref="A2:F2"/>
    <mergeCell ref="A3:F3"/>
    <mergeCell ref="A4:F4"/>
    <mergeCell ref="A5:F5"/>
    <mergeCell ref="E62:F62"/>
    <mergeCell ref="A68:F68"/>
    <mergeCell ref="A9:F9"/>
    <mergeCell ref="A10:B11"/>
    <mergeCell ref="C10:D10"/>
    <mergeCell ref="E10:F10"/>
    <mergeCell ref="C11:D11"/>
    <mergeCell ref="E11:F11"/>
    <mergeCell ref="A37:A39"/>
    <mergeCell ref="B37:B38"/>
    <mergeCell ref="E50:F50"/>
    <mergeCell ref="E53:F53"/>
    <mergeCell ref="E56:F56"/>
    <mergeCell ref="A69:B70"/>
    <mergeCell ref="C69:D69"/>
    <mergeCell ref="E69:F69"/>
    <mergeCell ref="C70:D70"/>
    <mergeCell ref="E70:F70"/>
    <mergeCell ref="A95:A97"/>
    <mergeCell ref="B95:B96"/>
    <mergeCell ref="E108:F108"/>
    <mergeCell ref="A112:F112"/>
    <mergeCell ref="A113:B114"/>
    <mergeCell ref="C113:D114"/>
    <mergeCell ref="E113:F113"/>
    <mergeCell ref="E114:F114"/>
    <mergeCell ref="A136:A137"/>
    <mergeCell ref="A146:F146"/>
    <mergeCell ref="A147:F147"/>
    <mergeCell ref="A148:F148"/>
    <mergeCell ref="A119:A120"/>
    <mergeCell ref="A129:F129"/>
    <mergeCell ref="A130:B131"/>
    <mergeCell ref="C130:D131"/>
    <mergeCell ref="E130:F130"/>
    <mergeCell ref="E131:F13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9334-9027-4976-847B-8BB5ACDDF25F}">
  <dimension ref="A1:I151"/>
  <sheetViews>
    <sheetView topLeftCell="A118" workbookViewId="0">
      <selection activeCell="A149" sqref="A149"/>
    </sheetView>
  </sheetViews>
  <sheetFormatPr defaultRowHeight="11.25"/>
  <cols>
    <col min="1" max="1" width="61.5703125" style="2" customWidth="1"/>
    <col min="2" max="6" width="15.7109375" style="2" customWidth="1"/>
    <col min="7" max="7" width="16.5703125" style="2" customWidth="1"/>
    <col min="8" max="8" width="15.7109375" style="2" customWidth="1"/>
    <col min="9" max="9" width="19.7109375" style="26" customWidth="1"/>
    <col min="10" max="16384" width="9.140625" style="2"/>
  </cols>
  <sheetData>
    <row r="1" spans="1:9">
      <c r="A1" s="957" t="s">
        <v>0</v>
      </c>
      <c r="B1" s="957"/>
      <c r="C1" s="957"/>
      <c r="D1" s="957"/>
      <c r="E1" s="957"/>
      <c r="F1" s="957"/>
      <c r="G1" s="957"/>
      <c r="H1" s="957"/>
    </row>
    <row r="2" spans="1:9">
      <c r="A2" s="958" t="s">
        <v>1</v>
      </c>
      <c r="B2" s="958"/>
      <c r="C2" s="958"/>
      <c r="D2" s="958"/>
      <c r="E2" s="958"/>
      <c r="F2" s="958"/>
      <c r="G2" s="958"/>
      <c r="H2" s="958"/>
    </row>
    <row r="3" spans="1:9">
      <c r="A3" s="957" t="s">
        <v>411</v>
      </c>
      <c r="B3" s="957"/>
      <c r="C3" s="957"/>
      <c r="D3" s="957"/>
      <c r="E3" s="957"/>
      <c r="F3" s="957"/>
      <c r="G3" s="957"/>
      <c r="H3" s="957"/>
    </row>
    <row r="4" spans="1:9">
      <c r="A4" s="958" t="s">
        <v>412</v>
      </c>
      <c r="B4" s="958"/>
      <c r="C4" s="958"/>
      <c r="D4" s="958"/>
      <c r="E4" s="958"/>
      <c r="F4" s="958"/>
      <c r="G4" s="958"/>
      <c r="H4" s="958"/>
      <c r="I4" s="2"/>
    </row>
    <row r="5" spans="1:9">
      <c r="A5" s="958" t="s">
        <v>1091</v>
      </c>
      <c r="B5" s="958"/>
      <c r="C5" s="958"/>
      <c r="D5" s="958"/>
      <c r="E5" s="958"/>
      <c r="F5" s="958"/>
      <c r="G5" s="958"/>
      <c r="H5" s="958"/>
      <c r="I5" s="2"/>
    </row>
    <row r="6" spans="1:9">
      <c r="A6" s="9"/>
      <c r="B6" s="9"/>
      <c r="C6" s="265"/>
      <c r="D6" s="9"/>
      <c r="E6" s="9"/>
      <c r="F6" s="9"/>
      <c r="G6" s="9"/>
      <c r="H6" s="9"/>
      <c r="I6" s="2"/>
    </row>
    <row r="7" spans="1:9" ht="19.5" customHeight="1">
      <c r="A7" s="2" t="s">
        <v>413</v>
      </c>
      <c r="C7" s="62"/>
      <c r="E7" s="62"/>
      <c r="H7" s="5">
        <v>1</v>
      </c>
      <c r="I7" s="2"/>
    </row>
    <row r="8" spans="1:9" ht="19.5" customHeight="1">
      <c r="A8" s="1066" t="s">
        <v>414</v>
      </c>
      <c r="B8" s="1066"/>
      <c r="C8" s="1066"/>
      <c r="D8" s="1066"/>
      <c r="E8" s="1066"/>
      <c r="F8" s="1066"/>
      <c r="G8" s="1066"/>
      <c r="H8" s="1066"/>
      <c r="I8" s="2"/>
    </row>
    <row r="9" spans="1:9" ht="30.75" customHeight="1">
      <c r="A9" s="1055" t="s">
        <v>415</v>
      </c>
      <c r="B9" s="266"/>
      <c r="C9" s="1056" t="s">
        <v>416</v>
      </c>
      <c r="D9" s="1057"/>
      <c r="E9" s="1058"/>
      <c r="F9" s="952" t="s">
        <v>1115</v>
      </c>
      <c r="G9" s="972"/>
      <c r="H9" s="972"/>
      <c r="I9" s="2"/>
    </row>
    <row r="10" spans="1:9" ht="25.5" customHeight="1">
      <c r="A10" s="1055"/>
      <c r="B10" s="268"/>
      <c r="C10" s="1059"/>
      <c r="D10" s="1060"/>
      <c r="E10" s="1061"/>
      <c r="F10" s="1062" t="s">
        <v>8</v>
      </c>
      <c r="G10" s="1063"/>
      <c r="H10" s="1063"/>
      <c r="I10" s="2"/>
    </row>
    <row r="11" spans="1:9">
      <c r="A11" s="10" t="s">
        <v>417</v>
      </c>
      <c r="C11" s="269"/>
      <c r="E11" s="270">
        <v>7626951430.7699995</v>
      </c>
      <c r="H11" s="59">
        <v>4649389890.0200005</v>
      </c>
      <c r="I11" s="2"/>
    </row>
    <row r="12" spans="1:9">
      <c r="A12" s="201" t="s">
        <v>418</v>
      </c>
      <c r="C12" s="271"/>
      <c r="E12" s="272">
        <v>3129488000</v>
      </c>
      <c r="H12" s="59">
        <v>2179630262.6500001</v>
      </c>
      <c r="I12" s="2"/>
    </row>
    <row r="13" spans="1:9">
      <c r="A13" s="273" t="s">
        <v>74</v>
      </c>
      <c r="C13" s="271"/>
      <c r="E13" s="274">
        <v>921900000</v>
      </c>
      <c r="H13" s="26">
        <v>727673325.28999984</v>
      </c>
      <c r="I13" s="2"/>
    </row>
    <row r="14" spans="1:9">
      <c r="A14" s="273" t="s">
        <v>76</v>
      </c>
      <c r="C14" s="271"/>
      <c r="E14" s="274">
        <v>1269400000</v>
      </c>
      <c r="H14" s="26">
        <v>858338265.88000035</v>
      </c>
      <c r="I14" s="2"/>
    </row>
    <row r="15" spans="1:9">
      <c r="A15" s="273" t="s">
        <v>75</v>
      </c>
      <c r="C15" s="271"/>
      <c r="E15" s="274">
        <v>328407000</v>
      </c>
      <c r="H15" s="26">
        <v>249776605.23000008</v>
      </c>
      <c r="I15" s="2"/>
    </row>
    <row r="16" spans="1:9">
      <c r="A16" s="273" t="s">
        <v>338</v>
      </c>
      <c r="C16" s="271"/>
      <c r="E16" s="274">
        <v>391000000</v>
      </c>
      <c r="H16" s="26">
        <v>198479244.70000005</v>
      </c>
      <c r="I16" s="2"/>
    </row>
    <row r="17" spans="1:9">
      <c r="A17" s="273" t="s">
        <v>419</v>
      </c>
      <c r="C17" s="271"/>
      <c r="E17" s="274">
        <v>218781000</v>
      </c>
      <c r="H17" s="26">
        <v>145362821.55000007</v>
      </c>
      <c r="I17" s="2"/>
    </row>
    <row r="18" spans="1:9">
      <c r="A18" s="201" t="s">
        <v>340</v>
      </c>
      <c r="C18" s="271"/>
      <c r="E18" s="272">
        <v>394892000</v>
      </c>
      <c r="H18" s="59">
        <v>197264777.84</v>
      </c>
      <c r="I18" s="2"/>
    </row>
    <row r="19" spans="1:9">
      <c r="A19" s="201" t="s">
        <v>341</v>
      </c>
      <c r="C19" s="271"/>
      <c r="E19" s="272">
        <v>326864715.77999997</v>
      </c>
      <c r="H19" s="59">
        <v>122491199.84999996</v>
      </c>
      <c r="I19" s="2"/>
    </row>
    <row r="20" spans="1:9">
      <c r="A20" s="275" t="s">
        <v>420</v>
      </c>
      <c r="C20" s="271"/>
      <c r="E20" s="274">
        <v>281314715.77999997</v>
      </c>
      <c r="H20" s="26">
        <v>99053693.549999967</v>
      </c>
      <c r="I20" s="2"/>
    </row>
    <row r="21" spans="1:9">
      <c r="A21" s="275" t="s">
        <v>31</v>
      </c>
      <c r="C21" s="271"/>
      <c r="E21" s="274">
        <v>45550000</v>
      </c>
      <c r="H21" s="26">
        <v>23437506.299999997</v>
      </c>
      <c r="I21" s="2"/>
    </row>
    <row r="22" spans="1:9">
      <c r="A22" s="201" t="s">
        <v>36</v>
      </c>
      <c r="C22" s="271"/>
      <c r="E22" s="272">
        <v>2991840735.4400001</v>
      </c>
      <c r="H22" s="59">
        <v>1804910760.5300007</v>
      </c>
      <c r="I22" s="2"/>
    </row>
    <row r="23" spans="1:9">
      <c r="A23" s="273" t="s">
        <v>421</v>
      </c>
      <c r="C23" s="271"/>
      <c r="E23" s="274">
        <v>286800000</v>
      </c>
      <c r="H23" s="26">
        <v>163655829.48999998</v>
      </c>
      <c r="I23" s="2"/>
    </row>
    <row r="24" spans="1:9">
      <c r="A24" s="273" t="s">
        <v>422</v>
      </c>
      <c r="C24" s="271"/>
      <c r="E24" s="274">
        <v>605600000</v>
      </c>
      <c r="H24" s="26">
        <v>332531958.52000004</v>
      </c>
      <c r="I24" s="2"/>
    </row>
    <row r="25" spans="1:9">
      <c r="A25" s="273" t="s">
        <v>423</v>
      </c>
      <c r="C25" s="271"/>
      <c r="E25" s="274">
        <v>414400000</v>
      </c>
      <c r="H25" s="26">
        <v>353199162.96000004</v>
      </c>
      <c r="I25" s="2"/>
    </row>
    <row r="26" spans="1:9">
      <c r="A26" s="273" t="s">
        <v>424</v>
      </c>
      <c r="C26" s="271"/>
      <c r="E26" s="274">
        <v>128000</v>
      </c>
      <c r="H26" s="26">
        <v>14009.069999999998</v>
      </c>
      <c r="I26" s="2"/>
    </row>
    <row r="27" spans="1:9">
      <c r="A27" s="273" t="s">
        <v>425</v>
      </c>
      <c r="C27" s="271"/>
      <c r="E27" s="274">
        <v>0</v>
      </c>
      <c r="H27" s="26">
        <v>0</v>
      </c>
      <c r="I27" s="2"/>
    </row>
    <row r="28" spans="1:9">
      <c r="A28" s="273" t="s">
        <v>426</v>
      </c>
      <c r="C28" s="271"/>
      <c r="E28" s="274">
        <v>9280000</v>
      </c>
      <c r="H28" s="26">
        <v>5217233.9600000009</v>
      </c>
      <c r="I28" s="2"/>
    </row>
    <row r="29" spans="1:9">
      <c r="A29" s="273" t="s">
        <v>427</v>
      </c>
      <c r="C29" s="271"/>
      <c r="E29" s="274">
        <v>584000000</v>
      </c>
      <c r="H29" s="26">
        <v>350003718.91999996</v>
      </c>
      <c r="I29" s="2"/>
    </row>
    <row r="30" spans="1:9">
      <c r="A30" s="273" t="s">
        <v>428</v>
      </c>
      <c r="C30" s="271"/>
      <c r="E30" s="274">
        <v>1091632735.4400001</v>
      </c>
      <c r="H30" s="26">
        <v>600288847.61000061</v>
      </c>
      <c r="I30" s="2"/>
    </row>
    <row r="31" spans="1:9">
      <c r="A31" s="201" t="s">
        <v>46</v>
      </c>
      <c r="C31" s="271"/>
      <c r="E31" s="272">
        <v>783865979.54999995</v>
      </c>
      <c r="H31" s="59">
        <v>345092889.14999992</v>
      </c>
      <c r="I31" s="2"/>
    </row>
    <row r="32" spans="1:9">
      <c r="A32" s="275" t="s">
        <v>429</v>
      </c>
      <c r="B32" s="152"/>
      <c r="C32" s="276"/>
      <c r="D32" s="152"/>
      <c r="E32" s="277">
        <v>0</v>
      </c>
      <c r="F32" s="152"/>
      <c r="G32" s="152"/>
      <c r="H32" s="153">
        <v>0</v>
      </c>
      <c r="I32" s="2"/>
    </row>
    <row r="33" spans="1:9">
      <c r="A33" s="273" t="s">
        <v>430</v>
      </c>
      <c r="C33" s="271"/>
      <c r="E33" s="274">
        <v>783865979.54999995</v>
      </c>
      <c r="H33" s="26">
        <v>345092889.14999992</v>
      </c>
      <c r="I33" s="2"/>
    </row>
    <row r="34" spans="1:9">
      <c r="A34" s="29"/>
      <c r="C34" s="271"/>
      <c r="E34" s="274">
        <v>0</v>
      </c>
      <c r="H34" s="26">
        <v>0</v>
      </c>
      <c r="I34" s="2"/>
    </row>
    <row r="35" spans="1:9">
      <c r="A35" s="29" t="s">
        <v>431</v>
      </c>
      <c r="C35" s="271"/>
      <c r="E35" s="272">
        <v>7345636714.9899998</v>
      </c>
      <c r="G35" s="29"/>
      <c r="H35" s="59">
        <v>4550336196.4700003</v>
      </c>
      <c r="I35" s="2"/>
    </row>
    <row r="36" spans="1:9">
      <c r="A36" s="29"/>
      <c r="C36" s="271"/>
      <c r="E36" s="274">
        <v>0</v>
      </c>
      <c r="H36" s="26">
        <v>0</v>
      </c>
      <c r="I36" s="2"/>
    </row>
    <row r="37" spans="1:9">
      <c r="A37" s="34" t="s">
        <v>432</v>
      </c>
      <c r="C37" s="271"/>
      <c r="E37" s="272">
        <v>508932587.31000006</v>
      </c>
      <c r="H37" s="59">
        <v>88172754.789999992</v>
      </c>
      <c r="I37" s="2"/>
    </row>
    <row r="38" spans="1:9">
      <c r="A38" s="203" t="s">
        <v>433</v>
      </c>
      <c r="C38" s="271"/>
      <c r="E38" s="274">
        <v>352035777.34000003</v>
      </c>
      <c r="H38" s="26">
        <v>58074361.049999997</v>
      </c>
      <c r="I38" s="2"/>
    </row>
    <row r="39" spans="1:9">
      <c r="A39" s="203" t="s">
        <v>434</v>
      </c>
      <c r="C39" s="271"/>
      <c r="E39" s="274">
        <v>0</v>
      </c>
      <c r="H39" s="26">
        <v>0</v>
      </c>
      <c r="I39" s="2"/>
    </row>
    <row r="40" spans="1:9">
      <c r="A40" s="203" t="s">
        <v>51</v>
      </c>
      <c r="C40" s="271"/>
      <c r="E40" s="274">
        <v>0</v>
      </c>
      <c r="H40" s="26">
        <v>22600</v>
      </c>
      <c r="I40" s="2"/>
    </row>
    <row r="41" spans="1:9">
      <c r="A41" s="278" t="s">
        <v>435</v>
      </c>
      <c r="B41" s="152"/>
      <c r="C41" s="276"/>
      <c r="D41" s="152"/>
      <c r="E41" s="277">
        <v>0</v>
      </c>
      <c r="F41" s="152"/>
      <c r="G41" s="152"/>
      <c r="H41" s="153">
        <v>0</v>
      </c>
      <c r="I41" s="2"/>
    </row>
    <row r="42" spans="1:9">
      <c r="A42" s="278" t="s">
        <v>436</v>
      </c>
      <c r="B42" s="152"/>
      <c r="C42" s="276"/>
      <c r="D42" s="152"/>
      <c r="E42" s="277">
        <v>0</v>
      </c>
      <c r="F42" s="152"/>
      <c r="G42" s="152"/>
      <c r="H42" s="153">
        <v>0</v>
      </c>
      <c r="I42" s="2"/>
    </row>
    <row r="43" spans="1:9">
      <c r="A43" s="278" t="s">
        <v>437</v>
      </c>
      <c r="B43" s="152"/>
      <c r="C43" s="276"/>
      <c r="D43" s="152"/>
      <c r="E43" s="277">
        <v>0</v>
      </c>
      <c r="F43" s="152"/>
      <c r="G43" s="152"/>
      <c r="H43" s="153">
        <v>22600</v>
      </c>
      <c r="I43" s="2"/>
    </row>
    <row r="44" spans="1:9">
      <c r="A44" s="201" t="s">
        <v>56</v>
      </c>
      <c r="C44" s="271"/>
      <c r="E44" s="272">
        <v>129896809.97</v>
      </c>
      <c r="H44" s="59">
        <v>9397022.1300000008</v>
      </c>
      <c r="I44" s="2"/>
    </row>
    <row r="45" spans="1:9">
      <c r="A45" s="273" t="s">
        <v>438</v>
      </c>
      <c r="C45" s="271"/>
      <c r="E45" s="274">
        <v>88786809.969999999</v>
      </c>
      <c r="H45" s="26">
        <v>7320791.1899999995</v>
      </c>
      <c r="I45" s="2"/>
    </row>
    <row r="46" spans="1:9">
      <c r="A46" s="273" t="s">
        <v>439</v>
      </c>
      <c r="C46" s="271"/>
      <c r="E46" s="274">
        <v>41110000</v>
      </c>
      <c r="H46" s="26">
        <v>2076230.9400000013</v>
      </c>
      <c r="I46" s="2"/>
    </row>
    <row r="47" spans="1:9" s="29" customFormat="1">
      <c r="A47" s="201" t="s">
        <v>440</v>
      </c>
      <c r="C47" s="279"/>
      <c r="E47" s="272">
        <v>27000000</v>
      </c>
      <c r="H47" s="59">
        <v>20678771.609999999</v>
      </c>
    </row>
    <row r="48" spans="1:9">
      <c r="A48" s="275" t="s">
        <v>441</v>
      </c>
      <c r="B48" s="152"/>
      <c r="C48" s="276"/>
      <c r="D48" s="152"/>
      <c r="E48" s="277">
        <v>0</v>
      </c>
      <c r="F48" s="152"/>
      <c r="G48" s="152"/>
      <c r="H48" s="153">
        <v>0</v>
      </c>
      <c r="I48" s="2"/>
    </row>
    <row r="49" spans="1:9">
      <c r="A49" s="275" t="s">
        <v>442</v>
      </c>
      <c r="B49" s="152"/>
      <c r="C49" s="276"/>
      <c r="D49" s="152"/>
      <c r="E49" s="277">
        <v>27000000</v>
      </c>
      <c r="F49" s="152"/>
      <c r="G49" s="152"/>
      <c r="H49" s="153">
        <v>20678771.609999999</v>
      </c>
      <c r="I49" s="2"/>
    </row>
    <row r="50" spans="1:9">
      <c r="A50" s="203"/>
      <c r="C50" s="271"/>
      <c r="E50" s="274">
        <v>0</v>
      </c>
      <c r="H50" s="26">
        <v>0</v>
      </c>
      <c r="I50" s="2"/>
    </row>
    <row r="51" spans="1:9">
      <c r="A51" s="280" t="s">
        <v>443</v>
      </c>
      <c r="B51" s="281"/>
      <c r="C51" s="282"/>
      <c r="D51" s="283"/>
      <c r="E51" s="284">
        <v>156896809.97000003</v>
      </c>
      <c r="F51" s="283"/>
      <c r="G51" s="283"/>
      <c r="H51" s="285">
        <v>30098393.739999995</v>
      </c>
      <c r="I51" s="2"/>
    </row>
    <row r="52" spans="1:9">
      <c r="A52" s="286"/>
      <c r="E52" s="59"/>
      <c r="H52" s="59"/>
      <c r="I52" s="2"/>
    </row>
    <row r="53" spans="1:9" ht="25.5" customHeight="1">
      <c r="A53" s="287" t="s">
        <v>444</v>
      </c>
      <c r="B53" s="288"/>
      <c r="C53" s="289"/>
      <c r="D53" s="288"/>
      <c r="E53" s="290">
        <f>E35+E51</f>
        <v>7502533524.96</v>
      </c>
      <c r="F53" s="289"/>
      <c r="G53" s="288"/>
      <c r="H53" s="291">
        <f>H35+H51</f>
        <v>4580434590.21</v>
      </c>
      <c r="I53" s="2"/>
    </row>
    <row r="54" spans="1:9" s="293" customFormat="1" ht="9" customHeight="1">
      <c r="A54" s="292"/>
      <c r="C54" s="294"/>
      <c r="E54" s="295"/>
      <c r="F54" s="296"/>
      <c r="G54" s="295"/>
      <c r="H54" s="296"/>
    </row>
    <row r="55" spans="1:9" ht="21" customHeight="1">
      <c r="A55" s="966" t="s">
        <v>445</v>
      </c>
      <c r="B55" s="1064" t="s">
        <v>82</v>
      </c>
      <c r="C55" s="1065" t="str">
        <f>F9</f>
        <v>Até o Bimestre / 2021</v>
      </c>
      <c r="D55" s="1041"/>
      <c r="E55" s="1041"/>
      <c r="F55" s="1041"/>
      <c r="G55" s="1041"/>
      <c r="H55" s="1041"/>
      <c r="I55" s="2"/>
    </row>
    <row r="56" spans="1:9" ht="21" customHeight="1">
      <c r="A56" s="966"/>
      <c r="B56" s="1064"/>
      <c r="C56" s="1039" t="s">
        <v>83</v>
      </c>
      <c r="D56" s="1039" t="s">
        <v>85</v>
      </c>
      <c r="E56" s="1039" t="s">
        <v>446</v>
      </c>
      <c r="F56" s="1039" t="s">
        <v>447</v>
      </c>
      <c r="G56" s="1041" t="s">
        <v>448</v>
      </c>
      <c r="H56" s="1041"/>
      <c r="I56" s="2"/>
    </row>
    <row r="57" spans="1:9" ht="27.75" customHeight="1">
      <c r="A57" s="966"/>
      <c r="B57" s="1064"/>
      <c r="C57" s="1040"/>
      <c r="D57" s="1040"/>
      <c r="E57" s="1040"/>
      <c r="F57" s="1040"/>
      <c r="G57" s="297" t="s">
        <v>449</v>
      </c>
      <c r="H57" s="298" t="s">
        <v>450</v>
      </c>
      <c r="I57" s="2"/>
    </row>
    <row r="58" spans="1:9">
      <c r="A58" s="11" t="s">
        <v>451</v>
      </c>
      <c r="B58" s="199">
        <v>7826069908.7399988</v>
      </c>
      <c r="C58" s="199">
        <v>3872346666.1199999</v>
      </c>
      <c r="D58" s="199">
        <v>3477247351.4899988</v>
      </c>
      <c r="E58" s="199">
        <v>3437477884.5</v>
      </c>
      <c r="F58" s="199">
        <v>29446377.879999992</v>
      </c>
      <c r="G58" s="199">
        <v>337164348.5399999</v>
      </c>
      <c r="H58" s="200">
        <v>335806957.32999992</v>
      </c>
      <c r="I58" s="2"/>
    </row>
    <row r="59" spans="1:9">
      <c r="A59" s="28" t="s">
        <v>100</v>
      </c>
      <c r="B59" s="128">
        <v>4045060884.2799997</v>
      </c>
      <c r="C59" s="128">
        <v>1939591065.4200001</v>
      </c>
      <c r="D59" s="128">
        <v>1931000276.6900008</v>
      </c>
      <c r="E59" s="128">
        <v>1928026828.220001</v>
      </c>
      <c r="F59" s="128">
        <v>2718392.7399999988</v>
      </c>
      <c r="G59" s="128">
        <v>1826767.0699999998</v>
      </c>
      <c r="H59" s="131">
        <v>1826767.0699999998</v>
      </c>
      <c r="I59" s="2"/>
    </row>
    <row r="60" spans="1:9">
      <c r="A60" s="28" t="s">
        <v>452</v>
      </c>
      <c r="B60" s="128">
        <v>46725000</v>
      </c>
      <c r="C60" s="128">
        <v>18675931.02</v>
      </c>
      <c r="D60" s="128">
        <v>18674931.02</v>
      </c>
      <c r="E60" s="128">
        <v>18258808.530000001</v>
      </c>
      <c r="F60" s="128">
        <v>448862.11</v>
      </c>
      <c r="G60" s="128">
        <v>0</v>
      </c>
      <c r="H60" s="131">
        <v>0</v>
      </c>
      <c r="I60" s="2"/>
    </row>
    <row r="61" spans="1:9">
      <c r="A61" s="28" t="s">
        <v>102</v>
      </c>
      <c r="B61" s="128">
        <v>3734284024.4599991</v>
      </c>
      <c r="C61" s="128">
        <v>1914079669.6800001</v>
      </c>
      <c r="D61" s="128">
        <v>1527572143.7799978</v>
      </c>
      <c r="E61" s="128">
        <v>1491192247.749999</v>
      </c>
      <c r="F61" s="128">
        <v>26279123.029999994</v>
      </c>
      <c r="G61" s="128">
        <v>335337581.46999991</v>
      </c>
      <c r="H61" s="131">
        <v>333980190.25999993</v>
      </c>
      <c r="I61" s="2"/>
    </row>
    <row r="62" spans="1:9">
      <c r="A62" s="20"/>
      <c r="B62" s="128"/>
      <c r="C62" s="128"/>
      <c r="D62" s="128"/>
      <c r="E62" s="128"/>
      <c r="F62" s="128"/>
      <c r="G62" s="128"/>
      <c r="H62" s="131"/>
      <c r="I62" s="2"/>
    </row>
    <row r="63" spans="1:9">
      <c r="A63" s="299" t="s">
        <v>453</v>
      </c>
      <c r="B63" s="118">
        <f t="shared" ref="B63:H63" si="0">B58-B60</f>
        <v>7779344908.7399988</v>
      </c>
      <c r="C63" s="118">
        <f t="shared" si="0"/>
        <v>3853670735.0999999</v>
      </c>
      <c r="D63" s="118">
        <f t="shared" si="0"/>
        <v>3458572420.4699988</v>
      </c>
      <c r="E63" s="118">
        <f t="shared" si="0"/>
        <v>3419219075.9699998</v>
      </c>
      <c r="F63" s="118">
        <f t="shared" si="0"/>
        <v>28997515.769999992</v>
      </c>
      <c r="G63" s="118">
        <f t="shared" si="0"/>
        <v>337164348.5399999</v>
      </c>
      <c r="H63" s="125">
        <f t="shared" si="0"/>
        <v>335806957.32999992</v>
      </c>
      <c r="I63" s="2"/>
    </row>
    <row r="64" spans="1:9">
      <c r="A64" s="20"/>
      <c r="B64" s="128"/>
      <c r="C64" s="128"/>
      <c r="D64" s="128"/>
      <c r="E64" s="128"/>
      <c r="F64" s="128"/>
      <c r="G64" s="128"/>
      <c r="H64" s="131"/>
      <c r="I64" s="2"/>
    </row>
    <row r="65" spans="1:9">
      <c r="A65" s="15" t="s">
        <v>454</v>
      </c>
      <c r="B65" s="118">
        <v>957721209.3599999</v>
      </c>
      <c r="C65" s="118">
        <v>254818269.94</v>
      </c>
      <c r="D65" s="118">
        <v>117786196.63</v>
      </c>
      <c r="E65" s="118">
        <v>113127669.7</v>
      </c>
      <c r="F65" s="118">
        <v>12033111.65</v>
      </c>
      <c r="G65" s="118">
        <v>127842233.09</v>
      </c>
      <c r="H65" s="125">
        <v>126787728.5</v>
      </c>
      <c r="I65" s="2"/>
    </row>
    <row r="66" spans="1:9">
      <c r="A66" s="28" t="s">
        <v>104</v>
      </c>
      <c r="B66" s="128">
        <v>772804165.32999992</v>
      </c>
      <c r="C66" s="128">
        <v>175324585.41999999</v>
      </c>
      <c r="D66" s="128">
        <v>46588157.069999993</v>
      </c>
      <c r="E66" s="128">
        <v>43389433.919999994</v>
      </c>
      <c r="F66" s="128">
        <v>10663228.68</v>
      </c>
      <c r="G66" s="128">
        <v>124248685.67</v>
      </c>
      <c r="H66" s="131">
        <v>123194181.08</v>
      </c>
      <c r="I66" s="2"/>
    </row>
    <row r="67" spans="1:9">
      <c r="A67" s="300" t="s">
        <v>105</v>
      </c>
      <c r="B67" s="118">
        <v>12068250</v>
      </c>
      <c r="C67" s="118">
        <v>11538250</v>
      </c>
      <c r="D67" s="118">
        <v>7000000</v>
      </c>
      <c r="E67" s="118">
        <v>7000000</v>
      </c>
      <c r="F67" s="128">
        <v>0</v>
      </c>
      <c r="G67" s="118">
        <v>0</v>
      </c>
      <c r="H67" s="125">
        <v>0</v>
      </c>
      <c r="I67" s="2"/>
    </row>
    <row r="68" spans="1:9">
      <c r="A68" s="20" t="s">
        <v>455</v>
      </c>
      <c r="B68" s="301">
        <v>0</v>
      </c>
      <c r="C68" s="301">
        <v>0</v>
      </c>
      <c r="D68" s="301">
        <v>0</v>
      </c>
      <c r="E68" s="301">
        <v>0</v>
      </c>
      <c r="F68" s="301">
        <v>0</v>
      </c>
      <c r="G68" s="301">
        <v>0</v>
      </c>
      <c r="H68" s="302">
        <v>0</v>
      </c>
      <c r="I68" s="2"/>
    </row>
    <row r="69" spans="1:9">
      <c r="A69" s="20" t="s">
        <v>456</v>
      </c>
      <c r="B69" s="301">
        <v>0</v>
      </c>
      <c r="C69" s="301">
        <v>0</v>
      </c>
      <c r="D69" s="301">
        <v>0</v>
      </c>
      <c r="E69" s="301">
        <v>0</v>
      </c>
      <c r="F69" s="301">
        <v>0</v>
      </c>
      <c r="G69" s="301">
        <v>0</v>
      </c>
      <c r="H69" s="302">
        <v>0</v>
      </c>
      <c r="I69" s="2"/>
    </row>
    <row r="70" spans="1:9">
      <c r="A70" s="20" t="s">
        <v>457</v>
      </c>
      <c r="B70" s="301">
        <v>0</v>
      </c>
      <c r="C70" s="301">
        <v>0</v>
      </c>
      <c r="D70" s="301">
        <v>0</v>
      </c>
      <c r="E70" s="301">
        <v>0</v>
      </c>
      <c r="F70" s="301">
        <v>0</v>
      </c>
      <c r="G70" s="301">
        <v>0</v>
      </c>
      <c r="H70" s="302">
        <v>0</v>
      </c>
      <c r="I70" s="2"/>
    </row>
    <row r="71" spans="1:9">
      <c r="A71" s="20" t="s">
        <v>458</v>
      </c>
      <c r="B71" s="128">
        <v>12068250</v>
      </c>
      <c r="C71" s="128">
        <v>11538250</v>
      </c>
      <c r="D71" s="128">
        <v>7000000</v>
      </c>
      <c r="E71" s="128">
        <v>7000000</v>
      </c>
      <c r="F71" s="128">
        <v>0</v>
      </c>
      <c r="G71" s="128">
        <v>0</v>
      </c>
      <c r="H71" s="131">
        <v>0</v>
      </c>
      <c r="I71" s="2"/>
    </row>
    <row r="72" spans="1:9">
      <c r="A72" s="28" t="s">
        <v>459</v>
      </c>
      <c r="B72" s="128">
        <v>172848794.03</v>
      </c>
      <c r="C72" s="128">
        <v>67955434.519999996</v>
      </c>
      <c r="D72" s="128">
        <v>64198039.56000001</v>
      </c>
      <c r="E72" s="128">
        <v>62738235.780000009</v>
      </c>
      <c r="F72" s="128">
        <v>1369882.97</v>
      </c>
      <c r="G72" s="128">
        <v>3593547.42</v>
      </c>
      <c r="H72" s="131">
        <v>3593547.42</v>
      </c>
      <c r="I72" s="2"/>
    </row>
    <row r="73" spans="1:9">
      <c r="A73" s="28"/>
      <c r="B73" s="128"/>
      <c r="C73" s="128"/>
      <c r="D73" s="128"/>
      <c r="E73" s="128"/>
      <c r="F73" s="128"/>
      <c r="G73" s="128"/>
      <c r="H73" s="131"/>
      <c r="I73" s="2"/>
    </row>
    <row r="74" spans="1:9">
      <c r="A74" s="299" t="s">
        <v>460</v>
      </c>
      <c r="B74" s="118">
        <f>B65-B68-B69-B72+B70</f>
        <v>784872415.32999992</v>
      </c>
      <c r="C74" s="118">
        <f t="shared" ref="C74:H74" si="1">C65-C68-C69-C72+C70</f>
        <v>186862835.42000002</v>
      </c>
      <c r="D74" s="118">
        <f t="shared" si="1"/>
        <v>53588157.069999985</v>
      </c>
      <c r="E74" s="118">
        <f t="shared" si="1"/>
        <v>50389433.919999994</v>
      </c>
      <c r="F74" s="118">
        <f t="shared" si="1"/>
        <v>10663228.68</v>
      </c>
      <c r="G74" s="118">
        <f t="shared" si="1"/>
        <v>124248685.67</v>
      </c>
      <c r="H74" s="125">
        <f t="shared" si="1"/>
        <v>123194181.08</v>
      </c>
      <c r="I74" s="2"/>
    </row>
    <row r="75" spans="1:9">
      <c r="A75" s="28"/>
      <c r="B75" s="128"/>
      <c r="C75" s="128"/>
      <c r="D75" s="128"/>
      <c r="E75" s="128"/>
      <c r="F75" s="128"/>
      <c r="G75" s="128"/>
      <c r="H75" s="131"/>
      <c r="I75" s="2"/>
    </row>
    <row r="76" spans="1:9" ht="15" customHeight="1">
      <c r="A76" s="65" t="s">
        <v>461</v>
      </c>
      <c r="B76" s="128">
        <v>35412000</v>
      </c>
      <c r="C76" s="301"/>
      <c r="D76" s="301"/>
      <c r="E76" s="301"/>
      <c r="F76" s="128"/>
      <c r="G76" s="128"/>
      <c r="H76" s="131"/>
      <c r="I76" s="2"/>
    </row>
    <row r="77" spans="1:9" ht="15" customHeight="1">
      <c r="A77" s="281"/>
      <c r="B77" s="140"/>
      <c r="C77" s="303"/>
      <c r="D77" s="303"/>
      <c r="E77" s="303"/>
      <c r="F77" s="140"/>
      <c r="G77" s="140"/>
      <c r="H77" s="143"/>
      <c r="I77" s="2"/>
    </row>
    <row r="78" spans="1:9" ht="15" customHeight="1">
      <c r="A78" s="161" t="s">
        <v>462</v>
      </c>
      <c r="B78" s="162">
        <f t="shared" ref="B78:H78" si="2">B63+B74+B76+B77</f>
        <v>8599629324.0699997</v>
      </c>
      <c r="C78" s="162">
        <f t="shared" si="2"/>
        <v>4040533570.52</v>
      </c>
      <c r="D78" s="162">
        <f t="shared" si="2"/>
        <v>3512160577.539999</v>
      </c>
      <c r="E78" s="162">
        <f t="shared" si="2"/>
        <v>3469608509.8899999</v>
      </c>
      <c r="F78" s="162">
        <f t="shared" si="2"/>
        <v>39660744.449999988</v>
      </c>
      <c r="G78" s="165">
        <f t="shared" si="2"/>
        <v>461413034.20999992</v>
      </c>
      <c r="H78" s="291">
        <f t="shared" si="2"/>
        <v>459001138.40999991</v>
      </c>
      <c r="I78" s="2"/>
    </row>
    <row r="79" spans="1:9" s="152" customFormat="1" ht="12.75" customHeight="1">
      <c r="A79" s="304"/>
      <c r="B79" s="305"/>
      <c r="C79" s="305"/>
      <c r="D79" s="305"/>
      <c r="E79" s="305"/>
      <c r="F79" s="305"/>
      <c r="G79" s="305"/>
      <c r="H79" s="305"/>
    </row>
    <row r="80" spans="1:9" ht="15" customHeight="1">
      <c r="A80" s="160" t="s">
        <v>463</v>
      </c>
      <c r="B80" s="291"/>
      <c r="C80" s="291"/>
      <c r="D80" s="291"/>
      <c r="E80" s="291"/>
      <c r="F80" s="290"/>
      <c r="G80" s="165"/>
      <c r="H80" s="291">
        <f>H53-(E78+F78+H78)</f>
        <v>612164197.46000051</v>
      </c>
      <c r="I80" s="2"/>
    </row>
    <row r="81" spans="1:9" ht="16.5" customHeight="1">
      <c r="A81" s="37"/>
      <c r="B81" s="305"/>
      <c r="C81" s="305"/>
      <c r="D81" s="305"/>
      <c r="E81" s="306"/>
      <c r="F81" s="306"/>
      <c r="G81" s="306"/>
      <c r="H81" s="306"/>
      <c r="I81" s="2"/>
    </row>
    <row r="82" spans="1:9" ht="22.5" customHeight="1">
      <c r="A82" s="1042" t="s">
        <v>464</v>
      </c>
      <c r="B82" s="1042"/>
      <c r="C82" s="1042"/>
      <c r="D82" s="1042"/>
      <c r="E82" s="1042"/>
      <c r="F82" s="1043"/>
      <c r="G82" s="1044" t="s">
        <v>465</v>
      </c>
      <c r="H82" s="1045"/>
      <c r="I82" s="2"/>
    </row>
    <row r="83" spans="1:9" ht="22.5" customHeight="1">
      <c r="A83" s="1046" t="s">
        <v>1118</v>
      </c>
      <c r="B83" s="1046"/>
      <c r="C83" s="1046"/>
      <c r="D83" s="307"/>
      <c r="E83" s="307"/>
      <c r="F83" s="308"/>
      <c r="G83" s="309"/>
      <c r="H83" s="305">
        <v>-372464000</v>
      </c>
      <c r="I83" s="2"/>
    </row>
    <row r="84" spans="1:9">
      <c r="A84" s="34"/>
      <c r="B84" s="34"/>
      <c r="C84" s="34"/>
      <c r="D84" s="310"/>
      <c r="E84" s="310"/>
      <c r="F84" s="310"/>
      <c r="G84" s="175"/>
      <c r="H84" s="175"/>
      <c r="I84" s="2"/>
    </row>
    <row r="85" spans="1:9">
      <c r="A85" s="311"/>
      <c r="B85" s="312"/>
      <c r="C85" s="312"/>
      <c r="D85" s="313"/>
      <c r="E85" s="313"/>
      <c r="F85" s="314"/>
      <c r="G85" s="1047" t="str">
        <f>C55</f>
        <v>Até o Bimestre / 2021</v>
      </c>
      <c r="H85" s="1048"/>
      <c r="I85" s="2"/>
    </row>
    <row r="86" spans="1:9">
      <c r="A86" s="1049" t="s">
        <v>466</v>
      </c>
      <c r="B86" s="1049"/>
      <c r="C86" s="1049"/>
      <c r="D86" s="1049"/>
      <c r="E86" s="1049"/>
      <c r="F86" s="1050"/>
      <c r="G86" s="1051" t="s">
        <v>467</v>
      </c>
      <c r="H86" s="1052"/>
      <c r="I86" s="2"/>
    </row>
    <row r="87" spans="1:9">
      <c r="A87" s="315"/>
      <c r="B87" s="315"/>
      <c r="C87" s="315"/>
      <c r="D87" s="316"/>
      <c r="E87" s="316"/>
      <c r="F87" s="317"/>
      <c r="G87" s="1053"/>
      <c r="H87" s="1054"/>
      <c r="I87" s="2"/>
    </row>
    <row r="88" spans="1:9">
      <c r="A88" s="318"/>
      <c r="B88" s="318"/>
      <c r="C88" s="318"/>
      <c r="D88" s="319"/>
      <c r="E88" s="319"/>
      <c r="F88" s="319"/>
      <c r="G88" s="320"/>
      <c r="H88" s="321"/>
      <c r="I88" s="2"/>
    </row>
    <row r="89" spans="1:9">
      <c r="A89" s="35" t="s">
        <v>468</v>
      </c>
      <c r="B89" s="34"/>
      <c r="C89" s="34"/>
      <c r="D89" s="310"/>
      <c r="E89" s="310"/>
      <c r="F89" s="310"/>
      <c r="G89" s="302"/>
      <c r="H89" s="153">
        <v>36166671.789999999</v>
      </c>
    </row>
    <row r="90" spans="1:9">
      <c r="A90" s="35" t="s">
        <v>469</v>
      </c>
      <c r="B90" s="34"/>
      <c r="C90" s="34"/>
      <c r="D90" s="310"/>
      <c r="E90" s="310"/>
      <c r="F90" s="310"/>
      <c r="G90" s="302"/>
      <c r="H90" s="153">
        <v>23911776.109999999</v>
      </c>
    </row>
    <row r="91" spans="1:9">
      <c r="A91" s="322"/>
      <c r="B91" s="322"/>
      <c r="C91" s="322"/>
      <c r="D91" s="307"/>
      <c r="E91" s="307"/>
      <c r="F91" s="307"/>
      <c r="G91" s="323"/>
      <c r="H91" s="324"/>
    </row>
    <row r="92" spans="1:9">
      <c r="A92" s="34"/>
      <c r="B92" s="34"/>
      <c r="C92" s="34"/>
      <c r="D92" s="310"/>
      <c r="E92" s="310"/>
      <c r="F92" s="310"/>
      <c r="G92" s="175"/>
      <c r="H92" s="175"/>
    </row>
    <row r="93" spans="1:9" ht="20.25" customHeight="1">
      <c r="A93" s="325" t="s">
        <v>470</v>
      </c>
      <c r="B93" s="326"/>
      <c r="C93" s="326"/>
      <c r="D93" s="327"/>
      <c r="E93" s="327"/>
      <c r="F93" s="328"/>
      <c r="G93" s="329"/>
      <c r="H93" s="330">
        <f>H80+(H89-H90)</f>
        <v>624419093.14000046</v>
      </c>
    </row>
    <row r="94" spans="1:9">
      <c r="A94" s="34"/>
      <c r="B94" s="34"/>
      <c r="C94" s="34"/>
      <c r="D94" s="310"/>
      <c r="E94" s="310"/>
      <c r="F94" s="310"/>
      <c r="G94" s="175"/>
      <c r="H94" s="175"/>
    </row>
    <row r="95" spans="1:9" ht="23.25" customHeight="1">
      <c r="A95" s="1042" t="s">
        <v>471</v>
      </c>
      <c r="B95" s="1042"/>
      <c r="C95" s="1042"/>
      <c r="D95" s="1042"/>
      <c r="E95" s="1042"/>
      <c r="F95" s="1043"/>
      <c r="G95" s="1044" t="s">
        <v>465</v>
      </c>
      <c r="H95" s="1045"/>
    </row>
    <row r="96" spans="1:9" ht="24" customHeight="1">
      <c r="A96" s="1046" t="s">
        <v>1118</v>
      </c>
      <c r="B96" s="1046"/>
      <c r="C96" s="1046"/>
      <c r="D96" s="307"/>
      <c r="E96" s="307"/>
      <c r="F96" s="308"/>
      <c r="G96" s="309"/>
      <c r="H96" s="331">
        <v>-151046000</v>
      </c>
    </row>
    <row r="97" spans="1:8">
      <c r="A97" s="35"/>
      <c r="B97" s="34"/>
      <c r="C97" s="34"/>
      <c r="D97" s="310"/>
      <c r="E97" s="310"/>
      <c r="F97" s="310"/>
      <c r="G97" s="175"/>
      <c r="H97" s="175"/>
    </row>
    <row r="98" spans="1:8" ht="25.5" customHeight="1">
      <c r="A98" s="1038" t="s">
        <v>472</v>
      </c>
      <c r="B98" s="1038"/>
      <c r="C98" s="1038"/>
      <c r="D98" s="1038"/>
      <c r="E98" s="1038"/>
      <c r="F98" s="1038"/>
      <c r="G98" s="1038"/>
      <c r="H98" s="1038"/>
    </row>
    <row r="99" spans="1:8" ht="12.75">
      <c r="A99" s="1022" t="s">
        <v>473</v>
      </c>
      <c r="B99" s="1027"/>
      <c r="C99" s="1029" t="s">
        <v>140</v>
      </c>
      <c r="D99" s="1030"/>
      <c r="E99" s="1030"/>
      <c r="F99" s="1030"/>
      <c r="G99" s="1030"/>
      <c r="H99" s="1030"/>
    </row>
    <row r="100" spans="1:8" ht="12.75">
      <c r="A100" s="1011"/>
      <c r="B100" s="1028"/>
      <c r="C100" s="1031" t="s">
        <v>1116</v>
      </c>
      <c r="D100" s="1032"/>
      <c r="E100" s="1033"/>
      <c r="F100" s="1032" t="s">
        <v>1117</v>
      </c>
      <c r="G100" s="1032"/>
      <c r="H100" s="1032"/>
    </row>
    <row r="101" spans="1:8" ht="12.75">
      <c r="A101" s="1011"/>
      <c r="B101" s="1028"/>
      <c r="C101" s="1034" t="s">
        <v>474</v>
      </c>
      <c r="D101" s="1035"/>
      <c r="E101" s="1036"/>
      <c r="F101" s="1037" t="s">
        <v>475</v>
      </c>
      <c r="G101" s="1037"/>
      <c r="H101" s="1037"/>
    </row>
    <row r="102" spans="1:8" ht="12.75">
      <c r="A102" s="332" t="s">
        <v>476</v>
      </c>
      <c r="B102" s="166"/>
      <c r="C102" s="1025">
        <v>1465224437.3899999</v>
      </c>
      <c r="D102" s="1026"/>
      <c r="E102" s="333"/>
      <c r="F102" s="1025">
        <v>1424362573.0699999</v>
      </c>
      <c r="G102" s="1026"/>
      <c r="H102" s="334"/>
    </row>
    <row r="103" spans="1:8" ht="12.75">
      <c r="A103" s="335" t="s">
        <v>477</v>
      </c>
      <c r="B103" s="65"/>
      <c r="C103" s="1018">
        <f>C104+C107</f>
        <v>2778692202.02</v>
      </c>
      <c r="D103" s="1019"/>
      <c r="E103" s="336"/>
      <c r="F103" s="1018">
        <f>F104+F107</f>
        <v>3557650056.5899997</v>
      </c>
      <c r="G103" s="1019"/>
      <c r="H103" s="337"/>
    </row>
    <row r="104" spans="1:8" ht="12.75">
      <c r="A104" s="338" t="s">
        <v>478</v>
      </c>
      <c r="B104" s="65"/>
      <c r="C104" s="1018">
        <f>C105-C106</f>
        <v>2778692202.02</v>
      </c>
      <c r="D104" s="1019"/>
      <c r="E104" s="336"/>
      <c r="F104" s="1018">
        <f>F105-F106</f>
        <v>3557650056.5899997</v>
      </c>
      <c r="G104" s="1019"/>
      <c r="H104" s="337"/>
    </row>
    <row r="105" spans="1:8" ht="12.75">
      <c r="A105" s="338" t="s">
        <v>479</v>
      </c>
      <c r="B105" s="65"/>
      <c r="C105" s="1018">
        <v>2822836242.5799999</v>
      </c>
      <c r="D105" s="1019"/>
      <c r="E105" s="336"/>
      <c r="F105" s="1018">
        <v>3561777039.1199999</v>
      </c>
      <c r="G105" s="1019"/>
      <c r="H105" s="337"/>
    </row>
    <row r="106" spans="1:8" ht="12.75">
      <c r="A106" s="338" t="s">
        <v>480</v>
      </c>
      <c r="B106" s="65"/>
      <c r="C106" s="1018">
        <v>44144040.560000002</v>
      </c>
      <c r="D106" s="1019"/>
      <c r="E106" s="336"/>
      <c r="F106" s="1018">
        <v>4126982.53</v>
      </c>
      <c r="G106" s="1019"/>
      <c r="H106" s="337"/>
    </row>
    <row r="107" spans="1:8" ht="12.75">
      <c r="A107" s="338" t="s">
        <v>481</v>
      </c>
      <c r="B107" s="65"/>
      <c r="C107" s="1018">
        <v>0</v>
      </c>
      <c r="D107" s="1019"/>
      <c r="E107" s="336"/>
      <c r="F107" s="1018">
        <v>0</v>
      </c>
      <c r="G107" s="1019"/>
      <c r="H107" s="337"/>
    </row>
    <row r="108" spans="1:8" ht="12.75">
      <c r="A108" s="335" t="s">
        <v>482</v>
      </c>
      <c r="B108" s="65"/>
      <c r="C108" s="1020">
        <f>C102-C103</f>
        <v>-1313467764.6300001</v>
      </c>
      <c r="D108" s="1021"/>
      <c r="E108" s="710"/>
      <c r="F108" s="1020">
        <f>F102-F103</f>
        <v>-2133287483.5199997</v>
      </c>
      <c r="G108" s="1021"/>
      <c r="H108" s="337"/>
    </row>
    <row r="109" spans="1:8" ht="12.75">
      <c r="A109" s="339" t="s">
        <v>483</v>
      </c>
      <c r="B109" s="340"/>
      <c r="C109" s="341"/>
      <c r="D109" s="341"/>
      <c r="E109" s="342"/>
      <c r="F109" s="343"/>
      <c r="G109" s="344">
        <f>(C108-F108)</f>
        <v>819819718.88999963</v>
      </c>
      <c r="H109" s="345"/>
    </row>
    <row r="110" spans="1:8">
      <c r="A110" s="34"/>
      <c r="B110" s="34"/>
      <c r="C110" s="34"/>
      <c r="D110" s="310"/>
      <c r="E110" s="310"/>
      <c r="F110" s="310"/>
      <c r="G110" s="175"/>
      <c r="H110" s="175"/>
    </row>
    <row r="111" spans="1:8" ht="11.25" customHeight="1">
      <c r="A111" s="1022" t="s">
        <v>484</v>
      </c>
      <c r="B111" s="346"/>
      <c r="C111" s="1023" t="str">
        <f>F100</f>
        <v>Em 30 Jun  2021</v>
      </c>
      <c r="D111" s="1022"/>
      <c r="E111" s="1022"/>
      <c r="F111" s="1022"/>
      <c r="G111" s="1022"/>
      <c r="H111" s="1022"/>
    </row>
    <row r="112" spans="1:8" ht="11.25" customHeight="1">
      <c r="A112" s="1012"/>
      <c r="B112" s="347"/>
      <c r="C112" s="1024"/>
      <c r="D112" s="1012"/>
      <c r="E112" s="1012"/>
      <c r="F112" s="1012"/>
      <c r="G112" s="1012"/>
      <c r="H112" s="1012"/>
    </row>
    <row r="113" spans="1:8" ht="12.75">
      <c r="A113" s="332" t="s">
        <v>485</v>
      </c>
      <c r="B113" s="348"/>
      <c r="C113" s="334"/>
      <c r="D113" s="349"/>
      <c r="E113" s="350"/>
      <c r="F113" s="351"/>
      <c r="G113" s="334">
        <v>40017058.030000001</v>
      </c>
      <c r="H113" s="334"/>
    </row>
    <row r="114" spans="1:8" ht="12.75">
      <c r="A114" s="335" t="s">
        <v>486</v>
      </c>
      <c r="B114" s="352"/>
      <c r="C114" s="337"/>
      <c r="D114" s="353"/>
      <c r="E114" s="354"/>
      <c r="F114" s="355"/>
      <c r="G114" s="337">
        <v>0</v>
      </c>
      <c r="H114" s="337"/>
    </row>
    <row r="115" spans="1:8" ht="12.75">
      <c r="A115" s="335" t="s">
        <v>487</v>
      </c>
      <c r="B115" s="352"/>
      <c r="C115" s="337"/>
      <c r="D115" s="353"/>
      <c r="E115" s="354"/>
      <c r="F115" s="355"/>
      <c r="G115" s="337">
        <v>0</v>
      </c>
      <c r="H115" s="337"/>
    </row>
    <row r="116" spans="1:8" ht="12.75">
      <c r="A116" s="335" t="s">
        <v>488</v>
      </c>
      <c r="B116" s="352"/>
      <c r="C116" s="337"/>
      <c r="D116" s="353"/>
      <c r="E116" s="354"/>
      <c r="F116" s="337"/>
      <c r="G116" s="337">
        <v>43377768.020000003</v>
      </c>
      <c r="H116" s="337"/>
    </row>
    <row r="117" spans="1:8" ht="12.75">
      <c r="A117" s="335" t="s">
        <v>489</v>
      </c>
      <c r="B117" s="352"/>
      <c r="C117" s="337"/>
      <c r="D117" s="353"/>
      <c r="E117" s="354"/>
      <c r="F117" s="337"/>
      <c r="G117" s="337">
        <v>0</v>
      </c>
      <c r="H117" s="337"/>
    </row>
    <row r="118" spans="1:8" ht="12.75">
      <c r="A118" s="335" t="s">
        <v>490</v>
      </c>
      <c r="B118" s="352"/>
      <c r="C118" s="337"/>
      <c r="D118" s="353"/>
      <c r="E118" s="354"/>
      <c r="F118" s="337"/>
      <c r="G118" s="924">
        <v>-125885562.1200006</v>
      </c>
      <c r="H118" s="337"/>
    </row>
    <row r="119" spans="1:8" ht="14.25">
      <c r="A119" s="356" t="s">
        <v>491</v>
      </c>
      <c r="B119" s="357"/>
      <c r="C119" s="358"/>
      <c r="D119" s="359"/>
      <c r="E119" s="360"/>
      <c r="F119" s="358"/>
      <c r="G119" s="925">
        <v>-72875773.619999811</v>
      </c>
      <c r="H119" s="358"/>
    </row>
    <row r="120" spans="1:8" ht="25.5" customHeight="1">
      <c r="A120" s="1017" t="s">
        <v>492</v>
      </c>
      <c r="B120" s="1017"/>
      <c r="C120" s="1017"/>
      <c r="D120" s="361"/>
      <c r="E120" s="362"/>
      <c r="F120" s="361"/>
      <c r="G120" s="361">
        <v>624419093.13999927</v>
      </c>
      <c r="H120" s="361"/>
    </row>
    <row r="121" spans="1:8" ht="12.75">
      <c r="A121" s="352"/>
      <c r="B121" s="352"/>
      <c r="C121" s="337"/>
      <c r="D121" s="337"/>
      <c r="E121" s="337"/>
      <c r="F121" s="337"/>
      <c r="G121" s="337"/>
      <c r="H121" s="337"/>
    </row>
    <row r="122" spans="1:8" ht="25.5" customHeight="1">
      <c r="A122" s="1017" t="s">
        <v>493</v>
      </c>
      <c r="B122" s="1017"/>
      <c r="C122" s="361"/>
      <c r="D122" s="361"/>
      <c r="E122" s="362"/>
      <c r="F122" s="361"/>
      <c r="G122" s="361">
        <f>G120-(H89-H90)</f>
        <v>612164197.45999932</v>
      </c>
      <c r="H122" s="361"/>
    </row>
    <row r="123" spans="1:8" ht="12.75">
      <c r="A123" s="363"/>
      <c r="B123" s="364"/>
      <c r="C123" s="338"/>
      <c r="D123" s="338"/>
      <c r="E123" s="338"/>
      <c r="F123" s="338"/>
      <c r="G123" s="338"/>
      <c r="H123" s="338"/>
    </row>
    <row r="124" spans="1:8" ht="11.25" customHeight="1">
      <c r="A124" s="1011" t="s">
        <v>494</v>
      </c>
      <c r="B124" s="1011"/>
      <c r="C124" s="1011"/>
      <c r="D124" s="1011"/>
      <c r="E124" s="1011"/>
      <c r="F124" s="1013" t="s">
        <v>495</v>
      </c>
      <c r="G124" s="1013"/>
      <c r="H124" s="1013"/>
    </row>
    <row r="125" spans="1:8" ht="11.25" customHeight="1">
      <c r="A125" s="1012"/>
      <c r="B125" s="1012"/>
      <c r="C125" s="1012"/>
      <c r="D125" s="1012"/>
      <c r="E125" s="1012"/>
      <c r="F125" s="1014"/>
      <c r="G125" s="1014"/>
      <c r="H125" s="1014"/>
    </row>
    <row r="126" spans="1:8" ht="12.75">
      <c r="A126" s="365" t="s">
        <v>496</v>
      </c>
      <c r="B126" s="366"/>
      <c r="C126" s="366"/>
      <c r="D126" s="366"/>
      <c r="E126" s="366"/>
      <c r="F126" s="367"/>
      <c r="G126" s="367">
        <v>683288630.62</v>
      </c>
      <c r="H126" s="367"/>
    </row>
    <row r="127" spans="1:8" ht="12.75">
      <c r="A127" s="368" t="s">
        <v>497</v>
      </c>
      <c r="B127" s="369"/>
      <c r="C127" s="369"/>
      <c r="D127" s="369"/>
      <c r="E127" s="369"/>
      <c r="F127" s="370"/>
      <c r="G127" s="370">
        <v>0</v>
      </c>
      <c r="H127" s="370"/>
    </row>
    <row r="128" spans="1:8" ht="12.75">
      <c r="A128" s="1015" t="s">
        <v>498</v>
      </c>
      <c r="B128" s="1015"/>
      <c r="C128" s="1015"/>
      <c r="D128" s="1015"/>
      <c r="E128" s="369"/>
      <c r="F128" s="370"/>
      <c r="G128" s="370">
        <v>683288630.62</v>
      </c>
      <c r="H128" s="370"/>
    </row>
    <row r="129" spans="1:8" ht="12.75">
      <c r="A129" s="371" t="s">
        <v>499</v>
      </c>
      <c r="B129" s="372"/>
      <c r="C129" s="372"/>
      <c r="D129" s="372"/>
      <c r="E129" s="372"/>
      <c r="F129" s="373"/>
      <c r="G129" s="373">
        <v>0</v>
      </c>
      <c r="H129" s="373"/>
    </row>
    <row r="130" spans="1:8">
      <c r="A130" s="374" t="s">
        <v>115</v>
      </c>
      <c r="E130" s="58"/>
      <c r="F130" s="58"/>
      <c r="G130" s="58"/>
      <c r="H130" s="58"/>
    </row>
    <row r="131" spans="1:8">
      <c r="A131" s="374" t="s">
        <v>323</v>
      </c>
      <c r="E131" s="58"/>
      <c r="F131" s="58"/>
      <c r="G131" s="58"/>
      <c r="H131" s="58"/>
    </row>
    <row r="132" spans="1:8" ht="18.75" hidden="1" customHeight="1">
      <c r="A132" s="1010" t="s">
        <v>500</v>
      </c>
      <c r="B132" s="1010"/>
      <c r="C132" s="1010"/>
      <c r="D132" s="1010"/>
      <c r="E132" s="1010"/>
      <c r="F132" s="1010"/>
      <c r="G132" s="1010"/>
      <c r="H132" s="375"/>
    </row>
    <row r="133" spans="1:8" ht="28.5" customHeight="1">
      <c r="A133" s="1016" t="s">
        <v>501</v>
      </c>
      <c r="B133" s="1016"/>
      <c r="C133" s="1016"/>
      <c r="D133" s="1016"/>
      <c r="E133" s="1016"/>
      <c r="F133" s="1016"/>
      <c r="G133" s="1016"/>
      <c r="H133" s="1016"/>
    </row>
    <row r="134" spans="1:8" ht="27" customHeight="1">
      <c r="A134" s="1016" t="s">
        <v>502</v>
      </c>
      <c r="B134" s="1016"/>
      <c r="C134" s="1016"/>
      <c r="D134" s="1016"/>
      <c r="E134" s="1016"/>
      <c r="F134" s="1016"/>
      <c r="G134" s="1016"/>
      <c r="H134" s="1016"/>
    </row>
    <row r="135" spans="1:8" ht="13.5" customHeight="1">
      <c r="A135" s="1010" t="s">
        <v>503</v>
      </c>
      <c r="B135" s="1010"/>
      <c r="C135" s="1010"/>
      <c r="D135" s="1010"/>
      <c r="E135" s="1010"/>
      <c r="F135" s="1010"/>
      <c r="G135" s="1010"/>
      <c r="H135" s="376"/>
    </row>
    <row r="136" spans="1:8" ht="13.5" customHeight="1">
      <c r="A136" s="377"/>
      <c r="B136" s="377"/>
      <c r="C136" s="377"/>
      <c r="D136" s="377"/>
      <c r="E136" s="377"/>
      <c r="F136" s="377"/>
      <c r="G136" s="377"/>
      <c r="H136" s="376"/>
    </row>
    <row r="137" spans="1:8">
      <c r="A137" s="1010" t="s">
        <v>504</v>
      </c>
      <c r="B137" s="1010"/>
      <c r="C137" s="1010"/>
      <c r="D137" s="1010"/>
      <c r="E137" s="1010"/>
      <c r="F137" s="1010"/>
      <c r="G137" s="1010"/>
    </row>
    <row r="138" spans="1:8">
      <c r="C138" s="378"/>
      <c r="D138" s="378"/>
    </row>
    <row r="139" spans="1:8">
      <c r="A139" s="379" t="s">
        <v>505</v>
      </c>
      <c r="B139" s="380" t="s">
        <v>506</v>
      </c>
      <c r="C139" s="378"/>
      <c r="D139" s="378"/>
    </row>
    <row r="140" spans="1:8">
      <c r="A140" s="381" t="s">
        <v>507</v>
      </c>
      <c r="B140" s="386">
        <v>-9881540.4299998097</v>
      </c>
      <c r="C140" s="378"/>
      <c r="D140" s="378"/>
    </row>
    <row r="141" spans="1:8">
      <c r="A141" s="381" t="s">
        <v>508</v>
      </c>
      <c r="B141" s="387">
        <v>-1186305.9499999881</v>
      </c>
      <c r="C141" s="378"/>
      <c r="D141" s="378"/>
    </row>
    <row r="142" spans="1:8">
      <c r="A142" s="381" t="s">
        <v>509</v>
      </c>
      <c r="B142" s="388">
        <v>-61425854.340000004</v>
      </c>
      <c r="C142" s="378"/>
      <c r="D142" s="378"/>
    </row>
    <row r="143" spans="1:8">
      <c r="A143" s="383" t="s">
        <v>510</v>
      </c>
      <c r="B143" s="389">
        <v>-382072.90000000241</v>
      </c>
      <c r="C143" s="378"/>
      <c r="D143" s="378"/>
    </row>
    <row r="144" spans="1:8">
      <c r="A144" s="383" t="s">
        <v>511</v>
      </c>
      <c r="B144" s="389">
        <v>-72875773.619999811</v>
      </c>
      <c r="C144" s="378"/>
      <c r="D144" s="378"/>
    </row>
    <row r="145" spans="1:4">
      <c r="A145" s="378"/>
      <c r="B145" s="384"/>
      <c r="C145" s="378"/>
      <c r="D145" s="378"/>
    </row>
    <row r="146" spans="1:4">
      <c r="A146" s="374">
        <v>0</v>
      </c>
      <c r="C146" s="378"/>
      <c r="D146" s="378"/>
    </row>
    <row r="147" spans="1:4">
      <c r="A147" s="374" t="s">
        <v>1093</v>
      </c>
      <c r="C147" s="378"/>
      <c r="D147" s="378"/>
    </row>
    <row r="148" spans="1:4">
      <c r="A148" s="374" t="s">
        <v>1094</v>
      </c>
      <c r="D148" s="378"/>
    </row>
    <row r="149" spans="1:4">
      <c r="A149" s="374" t="s">
        <v>1095</v>
      </c>
      <c r="B149" s="26"/>
      <c r="D149" s="378"/>
    </row>
    <row r="150" spans="1:4">
      <c r="A150" s="374" t="s">
        <v>1096</v>
      </c>
      <c r="B150" s="385"/>
      <c r="C150" s="378"/>
      <c r="D150" s="378"/>
    </row>
    <row r="151" spans="1:4">
      <c r="C151" s="378"/>
      <c r="D151" s="378"/>
    </row>
  </sheetData>
  <mergeCells count="60">
    <mergeCell ref="A8:H8"/>
    <mergeCell ref="A1:H1"/>
    <mergeCell ref="A2:H2"/>
    <mergeCell ref="A3:H3"/>
    <mergeCell ref="A4:H4"/>
    <mergeCell ref="A5:H5"/>
    <mergeCell ref="A9:A10"/>
    <mergeCell ref="C9:E10"/>
    <mergeCell ref="F9:H9"/>
    <mergeCell ref="F10:H10"/>
    <mergeCell ref="A55:A57"/>
    <mergeCell ref="B55:B57"/>
    <mergeCell ref="C55:H55"/>
    <mergeCell ref="C56:C57"/>
    <mergeCell ref="D56:D57"/>
    <mergeCell ref="E56:E57"/>
    <mergeCell ref="A98:H98"/>
    <mergeCell ref="F56:F57"/>
    <mergeCell ref="G56:H56"/>
    <mergeCell ref="A82:F82"/>
    <mergeCell ref="G82:H82"/>
    <mergeCell ref="A83:C83"/>
    <mergeCell ref="G85:H85"/>
    <mergeCell ref="A86:F86"/>
    <mergeCell ref="G86:H87"/>
    <mergeCell ref="A95:F95"/>
    <mergeCell ref="G95:H95"/>
    <mergeCell ref="A96:C96"/>
    <mergeCell ref="A99:B101"/>
    <mergeCell ref="C99:H99"/>
    <mergeCell ref="C100:E100"/>
    <mergeCell ref="F100:H100"/>
    <mergeCell ref="C101:E101"/>
    <mergeCell ref="F101:H101"/>
    <mergeCell ref="C102:D102"/>
    <mergeCell ref="F102:G102"/>
    <mergeCell ref="C103:D103"/>
    <mergeCell ref="F103:G103"/>
    <mergeCell ref="C104:D104"/>
    <mergeCell ref="F104:G104"/>
    <mergeCell ref="A122:B122"/>
    <mergeCell ref="C105:D105"/>
    <mergeCell ref="F105:G105"/>
    <mergeCell ref="C106:D106"/>
    <mergeCell ref="F106:G106"/>
    <mergeCell ref="C107:D107"/>
    <mergeCell ref="F107:G107"/>
    <mergeCell ref="C108:D108"/>
    <mergeCell ref="F108:G108"/>
    <mergeCell ref="A111:A112"/>
    <mergeCell ref="C111:H112"/>
    <mergeCell ref="A120:C120"/>
    <mergeCell ref="A135:G135"/>
    <mergeCell ref="A137:G137"/>
    <mergeCell ref="A124:E125"/>
    <mergeCell ref="F124:H125"/>
    <mergeCell ref="A128:D128"/>
    <mergeCell ref="A132:G132"/>
    <mergeCell ref="A133:H133"/>
    <mergeCell ref="A134:H134"/>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5D4C-B6F8-4D6A-8105-90A27D17723E}">
  <dimension ref="A1:M61"/>
  <sheetViews>
    <sheetView zoomScaleNormal="100" workbookViewId="0">
      <selection activeCell="B55" sqref="B55"/>
    </sheetView>
  </sheetViews>
  <sheetFormatPr defaultRowHeight="15"/>
  <cols>
    <col min="1" max="1" width="38.140625" style="391" customWidth="1"/>
    <col min="2" max="12" width="13.42578125" style="391" customWidth="1"/>
    <col min="13" max="13" width="13.85546875" style="391" customWidth="1"/>
    <col min="14" max="16384" width="9.140625" style="391"/>
  </cols>
  <sheetData>
    <row r="1" spans="1:13">
      <c r="A1" s="390"/>
      <c r="B1" s="390"/>
      <c r="C1" s="390"/>
      <c r="D1" s="390"/>
      <c r="E1" s="390"/>
      <c r="F1" s="390"/>
      <c r="G1" s="390"/>
      <c r="H1" s="390"/>
      <c r="I1" s="390"/>
      <c r="J1" s="390"/>
      <c r="K1" s="390"/>
      <c r="L1" s="390"/>
    </row>
    <row r="2" spans="1:13">
      <c r="A2" s="1075" t="s">
        <v>0</v>
      </c>
      <c r="B2" s="1075"/>
      <c r="C2" s="1075"/>
      <c r="D2" s="1075"/>
      <c r="E2" s="1075"/>
      <c r="F2" s="1075"/>
      <c r="G2" s="1075"/>
      <c r="H2" s="1075"/>
      <c r="I2" s="1075"/>
      <c r="J2" s="1075"/>
      <c r="K2" s="1075"/>
      <c r="L2" s="1075"/>
    </row>
    <row r="3" spans="1:13" ht="13.5" customHeight="1">
      <c r="A3" s="1076" t="s">
        <v>1</v>
      </c>
      <c r="B3" s="1076"/>
      <c r="C3" s="1076"/>
      <c r="D3" s="1076"/>
      <c r="E3" s="1076"/>
      <c r="F3" s="1076"/>
      <c r="G3" s="1076"/>
      <c r="H3" s="1076"/>
      <c r="I3" s="1076"/>
      <c r="J3" s="1076"/>
      <c r="K3" s="1076"/>
      <c r="L3" s="1076"/>
    </row>
    <row r="4" spans="1:13" ht="13.5" customHeight="1">
      <c r="A4" s="1075" t="s">
        <v>531</v>
      </c>
      <c r="B4" s="1075"/>
      <c r="C4" s="1075"/>
      <c r="D4" s="1075"/>
      <c r="E4" s="1075"/>
      <c r="F4" s="1075"/>
      <c r="G4" s="1075"/>
      <c r="H4" s="1075"/>
      <c r="I4" s="1075"/>
      <c r="J4" s="1075"/>
      <c r="K4" s="1075"/>
      <c r="L4" s="1075"/>
    </row>
    <row r="5" spans="1:13">
      <c r="A5" s="1076" t="s">
        <v>3</v>
      </c>
      <c r="B5" s="1076"/>
      <c r="C5" s="1076"/>
      <c r="D5" s="1076"/>
      <c r="E5" s="1076"/>
      <c r="F5" s="1076"/>
      <c r="G5" s="1076"/>
      <c r="H5" s="1076"/>
      <c r="I5" s="1076"/>
      <c r="J5" s="1076"/>
      <c r="K5" s="1076"/>
      <c r="L5" s="1076"/>
    </row>
    <row r="6" spans="1:13" ht="12.75" customHeight="1">
      <c r="A6" s="1076" t="s">
        <v>1091</v>
      </c>
      <c r="B6" s="1076"/>
      <c r="C6" s="1076"/>
      <c r="D6" s="1076"/>
      <c r="E6" s="1076"/>
      <c r="F6" s="1076"/>
      <c r="G6" s="1076"/>
      <c r="H6" s="1076"/>
      <c r="I6" s="1076"/>
      <c r="J6" s="1076"/>
      <c r="K6" s="1076"/>
      <c r="L6" s="1076"/>
    </row>
    <row r="7" spans="1:13">
      <c r="A7" s="393"/>
      <c r="B7" s="393"/>
      <c r="C7" s="393"/>
      <c r="D7" s="393"/>
      <c r="E7" s="394"/>
    </row>
    <row r="8" spans="1:13" s="378" customFormat="1" ht="11.25">
      <c r="A8" s="378" t="s">
        <v>537</v>
      </c>
      <c r="M8" s="5">
        <v>1</v>
      </c>
    </row>
    <row r="9" spans="1:13" ht="12.75" customHeight="1">
      <c r="A9" s="395" t="s">
        <v>538</v>
      </c>
      <c r="B9" s="1070" t="s">
        <v>539</v>
      </c>
      <c r="C9" s="1074"/>
      <c r="D9" s="1074"/>
      <c r="E9" s="1074"/>
      <c r="F9" s="1071"/>
      <c r="G9" s="1070" t="s">
        <v>540</v>
      </c>
      <c r="H9" s="1074"/>
      <c r="I9" s="1074"/>
      <c r="J9" s="1074"/>
      <c r="K9" s="1074"/>
      <c r="L9" s="1074"/>
      <c r="M9" s="1067" t="s">
        <v>541</v>
      </c>
    </row>
    <row r="10" spans="1:13" ht="12.75" customHeight="1">
      <c r="A10" s="396"/>
      <c r="B10" s="1070" t="s">
        <v>532</v>
      </c>
      <c r="C10" s="1071"/>
      <c r="D10" s="397"/>
      <c r="E10" s="397"/>
      <c r="F10" s="397"/>
      <c r="G10" s="1070" t="s">
        <v>532</v>
      </c>
      <c r="H10" s="1071"/>
      <c r="I10" s="398"/>
      <c r="J10" s="397"/>
      <c r="K10" s="397"/>
      <c r="L10" s="399"/>
      <c r="M10" s="1068"/>
    </row>
    <row r="11" spans="1:13" ht="16.5" customHeight="1">
      <c r="A11" s="396"/>
      <c r="B11" s="397" t="s">
        <v>542</v>
      </c>
      <c r="C11" s="1072" t="s">
        <v>1119</v>
      </c>
      <c r="D11" s="400" t="s">
        <v>534</v>
      </c>
      <c r="E11" s="400" t="s">
        <v>535</v>
      </c>
      <c r="F11" s="400" t="s">
        <v>536</v>
      </c>
      <c r="G11" s="397" t="s">
        <v>542</v>
      </c>
      <c r="H11" s="1072" t="s">
        <v>1119</v>
      </c>
      <c r="I11" s="400" t="s">
        <v>533</v>
      </c>
      <c r="J11" s="400" t="s">
        <v>534</v>
      </c>
      <c r="K11" s="400" t="s">
        <v>535</v>
      </c>
      <c r="L11" s="401" t="s">
        <v>536</v>
      </c>
      <c r="M11" s="1068"/>
    </row>
    <row r="12" spans="1:13">
      <c r="A12" s="402"/>
      <c r="B12" s="403" t="s">
        <v>543</v>
      </c>
      <c r="C12" s="1073"/>
      <c r="D12" s="403"/>
      <c r="E12" s="403"/>
      <c r="F12" s="403"/>
      <c r="G12" s="403" t="s">
        <v>543</v>
      </c>
      <c r="H12" s="1073"/>
      <c r="I12" s="403"/>
      <c r="J12" s="403"/>
      <c r="K12" s="403"/>
      <c r="L12" s="404"/>
      <c r="M12" s="1069"/>
    </row>
    <row r="13" spans="1:13">
      <c r="A13" s="405" t="s">
        <v>122</v>
      </c>
      <c r="B13" s="406"/>
      <c r="C13" s="406"/>
      <c r="D13" s="406"/>
      <c r="E13" s="406"/>
      <c r="F13" s="406"/>
      <c r="G13" s="406"/>
      <c r="H13" s="407"/>
      <c r="I13" s="407"/>
      <c r="J13" s="406"/>
      <c r="K13" s="406"/>
      <c r="L13" s="408"/>
      <c r="M13" s="408"/>
    </row>
    <row r="14" spans="1:13" ht="21.75" customHeight="1">
      <c r="A14" s="409" t="s">
        <v>544</v>
      </c>
      <c r="B14" s="410">
        <f>B16+B17</f>
        <v>3244528.8999999994</v>
      </c>
      <c r="C14" s="410">
        <f t="shared" ref="C14:M14" si="0">C16+C17</f>
        <v>40378384.54999999</v>
      </c>
      <c r="D14" s="410">
        <f t="shared" si="0"/>
        <v>41479489.530000001</v>
      </c>
      <c r="E14" s="410">
        <f t="shared" si="0"/>
        <v>428337.2</v>
      </c>
      <c r="F14" s="410">
        <f t="shared" si="0"/>
        <v>1715086.7199999869</v>
      </c>
      <c r="G14" s="410">
        <f t="shared" si="0"/>
        <v>61034431.389999993</v>
      </c>
      <c r="H14" s="410">
        <f t="shared" si="0"/>
        <v>630131453.43999958</v>
      </c>
      <c r="I14" s="410">
        <f t="shared" si="0"/>
        <v>465006581.62999982</v>
      </c>
      <c r="J14" s="410">
        <f t="shared" si="0"/>
        <v>462594685.8299998</v>
      </c>
      <c r="K14" s="410">
        <f t="shared" si="0"/>
        <v>32464337.109947126</v>
      </c>
      <c r="L14" s="411">
        <f t="shared" si="0"/>
        <v>196106861.89005271</v>
      </c>
      <c r="M14" s="411">
        <f t="shared" si="0"/>
        <v>197821948.6100527</v>
      </c>
    </row>
    <row r="15" spans="1:13">
      <c r="A15" s="412"/>
      <c r="B15" s="413"/>
      <c r="C15" s="413"/>
      <c r="D15" s="413"/>
      <c r="E15" s="413"/>
      <c r="F15" s="413"/>
      <c r="G15" s="413"/>
      <c r="H15" s="413"/>
      <c r="I15" s="413"/>
      <c r="J15" s="413"/>
      <c r="K15" s="413"/>
      <c r="L15" s="414"/>
      <c r="M15" s="414"/>
    </row>
    <row r="16" spans="1:13">
      <c r="A16" s="1263" t="s">
        <v>545</v>
      </c>
      <c r="B16" s="413">
        <v>3244528.8999999994</v>
      </c>
      <c r="C16" s="413">
        <v>39637945.949999988</v>
      </c>
      <c r="D16" s="413">
        <v>40739050.93</v>
      </c>
      <c r="E16" s="413">
        <v>428337.2</v>
      </c>
      <c r="F16" s="413">
        <v>1715086.7199999869</v>
      </c>
      <c r="G16" s="413">
        <v>60447388.849999994</v>
      </c>
      <c r="H16" s="413">
        <v>622399574.38999963</v>
      </c>
      <c r="I16" s="413">
        <v>460294708.44999981</v>
      </c>
      <c r="J16" s="413">
        <v>457882812.6499998</v>
      </c>
      <c r="K16" s="413">
        <v>31515786.709947128</v>
      </c>
      <c r="L16" s="414">
        <v>193448363.88005272</v>
      </c>
      <c r="M16" s="414">
        <v>195163450.60005271</v>
      </c>
    </row>
    <row r="17" spans="1:13">
      <c r="A17" s="1263" t="s">
        <v>547</v>
      </c>
      <c r="B17" s="416">
        <v>0</v>
      </c>
      <c r="C17" s="416">
        <v>740438.60000000009</v>
      </c>
      <c r="D17" s="416">
        <v>740438.60000000009</v>
      </c>
      <c r="E17" s="416">
        <v>0</v>
      </c>
      <c r="F17" s="416">
        <v>0</v>
      </c>
      <c r="G17" s="416">
        <v>587042.54</v>
      </c>
      <c r="H17" s="416">
        <v>7731879.0500000007</v>
      </c>
      <c r="I17" s="416">
        <v>4711873.18</v>
      </c>
      <c r="J17" s="416">
        <v>4711873.18</v>
      </c>
      <c r="K17" s="416">
        <v>948550.39999999828</v>
      </c>
      <c r="L17" s="417">
        <v>2658498.0100000026</v>
      </c>
      <c r="M17" s="417">
        <v>2658498.0100000026</v>
      </c>
    </row>
    <row r="18" spans="1:13" ht="18.75" customHeight="1">
      <c r="A18" s="1264"/>
      <c r="B18" s="416"/>
      <c r="C18" s="416"/>
      <c r="D18" s="416"/>
      <c r="E18" s="416"/>
      <c r="F18" s="416"/>
      <c r="G18" s="416"/>
      <c r="H18" s="416"/>
      <c r="I18" s="416"/>
      <c r="J18" s="416"/>
      <c r="K18" s="416"/>
      <c r="L18" s="417"/>
      <c r="M18" s="417"/>
    </row>
    <row r="19" spans="1:13" ht="12.75" customHeight="1">
      <c r="A19" s="409" t="s">
        <v>548</v>
      </c>
      <c r="B19" s="419">
        <f>B21+B22</f>
        <v>0</v>
      </c>
      <c r="C19" s="419">
        <f t="shared" ref="C19:M19" si="1">C21+C22</f>
        <v>357939.94999999995</v>
      </c>
      <c r="D19" s="419">
        <f t="shared" si="1"/>
        <v>357939.94999999995</v>
      </c>
      <c r="E19" s="419">
        <f t="shared" si="1"/>
        <v>0</v>
      </c>
      <c r="F19" s="419">
        <f t="shared" si="1"/>
        <v>0</v>
      </c>
      <c r="G19" s="419">
        <f t="shared" si="1"/>
        <v>297407.09999999998</v>
      </c>
      <c r="H19" s="419">
        <f t="shared" si="1"/>
        <v>1826760.5999999999</v>
      </c>
      <c r="I19" s="419">
        <f t="shared" si="1"/>
        <v>995753.00000000012</v>
      </c>
      <c r="J19" s="419">
        <f t="shared" si="1"/>
        <v>995753.00000000012</v>
      </c>
      <c r="K19" s="419">
        <f t="shared" si="1"/>
        <v>217036.61999985701</v>
      </c>
      <c r="L19" s="420">
        <f t="shared" si="1"/>
        <v>911378.08000014268</v>
      </c>
      <c r="M19" s="420">
        <f t="shared" si="1"/>
        <v>911378.08000014268</v>
      </c>
    </row>
    <row r="20" spans="1:13" ht="12.75" customHeight="1">
      <c r="A20" s="415"/>
      <c r="B20" s="416"/>
      <c r="C20" s="416"/>
      <c r="D20" s="416"/>
      <c r="E20" s="416"/>
      <c r="F20" s="416"/>
      <c r="G20" s="416"/>
      <c r="H20" s="416"/>
      <c r="I20" s="416"/>
      <c r="J20" s="416"/>
      <c r="K20" s="416"/>
      <c r="L20" s="417"/>
      <c r="M20" s="417"/>
    </row>
    <row r="21" spans="1:13">
      <c r="A21" s="1263" t="s">
        <v>545</v>
      </c>
      <c r="B21" s="413">
        <v>0</v>
      </c>
      <c r="C21" s="413">
        <v>357939.94999999995</v>
      </c>
      <c r="D21" s="413">
        <v>357939.94999999995</v>
      </c>
      <c r="E21" s="413">
        <v>0</v>
      </c>
      <c r="F21" s="413">
        <v>0</v>
      </c>
      <c r="G21" s="413">
        <v>297407.09999999998</v>
      </c>
      <c r="H21" s="413">
        <v>1826760.5999999999</v>
      </c>
      <c r="I21" s="413">
        <v>995753.00000000012</v>
      </c>
      <c r="J21" s="413">
        <v>995753.00000000012</v>
      </c>
      <c r="K21" s="413">
        <v>217036.61999985701</v>
      </c>
      <c r="L21" s="414">
        <v>911378.08000014268</v>
      </c>
      <c r="M21" s="414">
        <v>911378.08000014268</v>
      </c>
    </row>
    <row r="22" spans="1:13">
      <c r="A22" s="1263" t="s">
        <v>547</v>
      </c>
      <c r="B22" s="416">
        <v>0</v>
      </c>
      <c r="C22" s="416">
        <v>0</v>
      </c>
      <c r="D22" s="416">
        <v>0</v>
      </c>
      <c r="E22" s="416">
        <v>0</v>
      </c>
      <c r="F22" s="416">
        <v>0</v>
      </c>
      <c r="G22" s="416">
        <v>0</v>
      </c>
      <c r="H22" s="416">
        <v>0</v>
      </c>
      <c r="I22" s="416">
        <v>0</v>
      </c>
      <c r="J22" s="416">
        <v>0</v>
      </c>
      <c r="K22" s="416">
        <v>0</v>
      </c>
      <c r="L22" s="417">
        <v>0</v>
      </c>
      <c r="M22" s="417">
        <v>0</v>
      </c>
    </row>
    <row r="23" spans="1:13" ht="12.75" customHeight="1">
      <c r="A23" s="421"/>
      <c r="B23" s="422"/>
      <c r="C23" s="422"/>
      <c r="D23" s="422"/>
      <c r="E23" s="422"/>
      <c r="F23" s="422"/>
      <c r="G23" s="422"/>
      <c r="H23" s="422"/>
      <c r="I23" s="422"/>
      <c r="J23" s="422"/>
      <c r="K23" s="422"/>
      <c r="L23" s="423"/>
      <c r="M23" s="423"/>
    </row>
    <row r="24" spans="1:13" ht="12.75" customHeight="1">
      <c r="A24" s="424" t="s">
        <v>549</v>
      </c>
      <c r="B24" s="425">
        <f>B19+B14</f>
        <v>3244528.8999999994</v>
      </c>
      <c r="C24" s="425">
        <f>C19+C14</f>
        <v>40736324.499999993</v>
      </c>
      <c r="D24" s="425">
        <f>D19+D14</f>
        <v>41837429.480000004</v>
      </c>
      <c r="E24" s="425">
        <f>E19+E14</f>
        <v>428337.2</v>
      </c>
      <c r="F24" s="425">
        <f>F19+F14</f>
        <v>1715086.7199999869</v>
      </c>
      <c r="G24" s="425">
        <f>G19+G14</f>
        <v>61331838.489999995</v>
      </c>
      <c r="H24" s="425">
        <f>H19+H14</f>
        <v>631958214.0399996</v>
      </c>
      <c r="I24" s="425">
        <f>I19+I14</f>
        <v>466002334.62999982</v>
      </c>
      <c r="J24" s="425">
        <f>J19+J14</f>
        <v>463590438.8299998</v>
      </c>
      <c r="K24" s="425">
        <f>K19+K14</f>
        <v>32681373.729946982</v>
      </c>
      <c r="L24" s="426">
        <f>L19+L14</f>
        <v>197018239.97005284</v>
      </c>
      <c r="M24" s="426">
        <f>L24+F24</f>
        <v>198733326.69005284</v>
      </c>
    </row>
    <row r="25" spans="1:13">
      <c r="A25" s="427" t="s">
        <v>115</v>
      </c>
      <c r="L25" s="428"/>
    </row>
    <row r="26" spans="1:13">
      <c r="A26" s="427"/>
    </row>
    <row r="27" spans="1:13">
      <c r="A27" s="427"/>
      <c r="C27" s="418"/>
      <c r="G27" s="429"/>
      <c r="H27" s="418"/>
    </row>
    <row r="28" spans="1:13">
      <c r="A28" s="378" t="s">
        <v>1093</v>
      </c>
      <c r="C28" s="429"/>
      <c r="D28" s="429"/>
      <c r="E28" s="429"/>
      <c r="F28" s="429"/>
      <c r="G28" s="418"/>
      <c r="I28" s="430"/>
    </row>
    <row r="29" spans="1:13" ht="12.75" customHeight="1">
      <c r="A29" s="378" t="s">
        <v>1094</v>
      </c>
      <c r="G29" s="429"/>
      <c r="M29" s="418"/>
    </row>
    <row r="30" spans="1:13" ht="12.75" customHeight="1">
      <c r="A30" s="378" t="s">
        <v>1095</v>
      </c>
      <c r="G30" s="429"/>
      <c r="M30" s="418"/>
    </row>
    <row r="31" spans="1:13" ht="12.75" customHeight="1">
      <c r="A31" s="378" t="s">
        <v>1096</v>
      </c>
      <c r="G31" s="429"/>
    </row>
    <row r="33" spans="1:13" ht="15.75" thickBot="1"/>
    <row r="34" spans="1:13" ht="15.75" thickBot="1">
      <c r="A34" s="969" t="s">
        <v>1089</v>
      </c>
      <c r="B34" s="970"/>
      <c r="C34" s="970"/>
      <c r="D34" s="970"/>
      <c r="E34" s="970"/>
      <c r="F34" s="970"/>
      <c r="G34" s="970"/>
      <c r="H34" s="970"/>
      <c r="I34" s="970"/>
      <c r="J34" s="970"/>
      <c r="K34" s="970"/>
      <c r="L34" s="970"/>
      <c r="M34" s="971"/>
    </row>
    <row r="36" spans="1:13">
      <c r="A36" s="1265" t="s">
        <v>1090</v>
      </c>
      <c r="B36" s="1266" t="s">
        <v>539</v>
      </c>
      <c r="C36" s="1267"/>
      <c r="D36" s="1267"/>
      <c r="E36" s="1267"/>
      <c r="F36" s="1268"/>
      <c r="G36" s="1266" t="s">
        <v>540</v>
      </c>
      <c r="H36" s="1267"/>
      <c r="I36" s="1267"/>
      <c r="J36" s="1267"/>
      <c r="K36" s="1267"/>
      <c r="L36" s="1267"/>
      <c r="M36" s="1269" t="s">
        <v>541</v>
      </c>
    </row>
    <row r="37" spans="1:13">
      <c r="A37" s="396"/>
      <c r="B37" s="1266" t="s">
        <v>532</v>
      </c>
      <c r="C37" s="1268"/>
      <c r="D37" s="1270"/>
      <c r="E37" s="1270"/>
      <c r="F37" s="1270"/>
      <c r="G37" s="1266" t="s">
        <v>532</v>
      </c>
      <c r="H37" s="1268"/>
      <c r="I37" s="1271"/>
      <c r="J37" s="1270"/>
      <c r="K37" s="1270"/>
      <c r="L37" s="1272"/>
      <c r="M37" s="1068"/>
    </row>
    <row r="38" spans="1:13">
      <c r="A38" s="396"/>
      <c r="B38" s="1270" t="s">
        <v>542</v>
      </c>
      <c r="C38" s="1273" t="s">
        <v>1119</v>
      </c>
      <c r="D38" s="400" t="s">
        <v>534</v>
      </c>
      <c r="E38" s="400" t="s">
        <v>535</v>
      </c>
      <c r="F38" s="400" t="s">
        <v>536</v>
      </c>
      <c r="G38" s="1270" t="s">
        <v>542</v>
      </c>
      <c r="H38" s="1273" t="str">
        <f>C38</f>
        <v>Em 31 de Dezembro de 2020</v>
      </c>
      <c r="I38" s="400" t="s">
        <v>533</v>
      </c>
      <c r="J38" s="400" t="s">
        <v>534</v>
      </c>
      <c r="K38" s="400" t="s">
        <v>535</v>
      </c>
      <c r="L38" s="401" t="s">
        <v>536</v>
      </c>
      <c r="M38" s="1068"/>
    </row>
    <row r="39" spans="1:13">
      <c r="A39" s="1274"/>
      <c r="B39" s="1275" t="s">
        <v>543</v>
      </c>
      <c r="C39" s="1276"/>
      <c r="D39" s="1275"/>
      <c r="E39" s="1275"/>
      <c r="F39" s="1275"/>
      <c r="G39" s="1275" t="s">
        <v>543</v>
      </c>
      <c r="H39" s="1276"/>
      <c r="I39" s="1275"/>
      <c r="J39" s="1275"/>
      <c r="K39" s="1275"/>
      <c r="L39" s="1277"/>
      <c r="M39" s="1278"/>
    </row>
    <row r="40" spans="1:13">
      <c r="A40" s="1263" t="s">
        <v>512</v>
      </c>
      <c r="B40" s="413">
        <v>3053050.7</v>
      </c>
      <c r="C40" s="413">
        <v>35547923.649999961</v>
      </c>
      <c r="D40" s="413">
        <v>37103943.029999986</v>
      </c>
      <c r="E40" s="413">
        <v>10153.6</v>
      </c>
      <c r="F40" s="413">
        <v>1486877.7199999779</v>
      </c>
      <c r="G40" s="413">
        <v>53412131.840000004</v>
      </c>
      <c r="H40" s="413">
        <v>467583838.47999996</v>
      </c>
      <c r="I40" s="413">
        <v>349645911.73000008</v>
      </c>
      <c r="J40" s="413">
        <v>347581152.92999971</v>
      </c>
      <c r="K40" s="413">
        <v>16846693.489999995</v>
      </c>
      <c r="L40" s="414">
        <v>156568123.90000021</v>
      </c>
      <c r="M40" s="414">
        <v>158055001.62000018</v>
      </c>
    </row>
    <row r="41" spans="1:13">
      <c r="A41" s="1263" t="s">
        <v>517</v>
      </c>
      <c r="B41" s="413">
        <v>0</v>
      </c>
      <c r="C41" s="413">
        <v>12723.63</v>
      </c>
      <c r="D41" s="413">
        <v>12723.63</v>
      </c>
      <c r="E41" s="413">
        <v>0</v>
      </c>
      <c r="F41" s="413">
        <v>0</v>
      </c>
      <c r="G41" s="413">
        <v>34000</v>
      </c>
      <c r="H41" s="413">
        <v>3471941.09</v>
      </c>
      <c r="I41" s="413">
        <v>2769944.9899999993</v>
      </c>
      <c r="J41" s="413">
        <v>2769944.9899999993</v>
      </c>
      <c r="K41" s="413">
        <v>1735.8</v>
      </c>
      <c r="L41" s="414">
        <v>734260.30000000051</v>
      </c>
      <c r="M41" s="414">
        <v>734260.30000000051</v>
      </c>
    </row>
    <row r="42" spans="1:13">
      <c r="A42" s="1263" t="s">
        <v>518</v>
      </c>
      <c r="B42" s="413">
        <v>479.2</v>
      </c>
      <c r="C42" s="413">
        <v>47085.8</v>
      </c>
      <c r="D42" s="413">
        <v>47564.999999999993</v>
      </c>
      <c r="E42" s="413">
        <v>0</v>
      </c>
      <c r="F42" s="413">
        <v>0</v>
      </c>
      <c r="G42" s="413">
        <v>522238.16</v>
      </c>
      <c r="H42" s="413">
        <v>1569334.1000000003</v>
      </c>
      <c r="I42" s="413">
        <v>1001219.1599999999</v>
      </c>
      <c r="J42" s="413">
        <v>1001219.1599999999</v>
      </c>
      <c r="K42" s="413">
        <v>673635.27</v>
      </c>
      <c r="L42" s="414">
        <v>416717.83000000031</v>
      </c>
      <c r="M42" s="414">
        <v>416717.83000000031</v>
      </c>
    </row>
    <row r="43" spans="1:13">
      <c r="A43" s="1263" t="s">
        <v>520</v>
      </c>
      <c r="B43" s="413">
        <v>0</v>
      </c>
      <c r="C43" s="413">
        <v>86373.759999999995</v>
      </c>
      <c r="D43" s="413">
        <v>84353.76</v>
      </c>
      <c r="E43" s="413">
        <v>0</v>
      </c>
      <c r="F43" s="413">
        <v>2020</v>
      </c>
      <c r="G43" s="413">
        <v>0</v>
      </c>
      <c r="H43" s="413">
        <v>5910057.4800000004</v>
      </c>
      <c r="I43" s="413">
        <v>3496640.1599999997</v>
      </c>
      <c r="J43" s="413">
        <v>3437696.7799999993</v>
      </c>
      <c r="K43" s="413">
        <v>7457.7699999999995</v>
      </c>
      <c r="L43" s="414">
        <v>2464902.9300000011</v>
      </c>
      <c r="M43" s="414">
        <v>2466922.9300000011</v>
      </c>
    </row>
    <row r="44" spans="1:13">
      <c r="A44" s="1263" t="s">
        <v>519</v>
      </c>
      <c r="B44" s="413">
        <v>810</v>
      </c>
      <c r="C44" s="413">
        <v>904506.25</v>
      </c>
      <c r="D44" s="413">
        <v>905316.25</v>
      </c>
      <c r="E44" s="413">
        <v>0</v>
      </c>
      <c r="F44" s="413">
        <v>0</v>
      </c>
      <c r="G44" s="413">
        <v>109223.58</v>
      </c>
      <c r="H44" s="413">
        <v>17246617.949999999</v>
      </c>
      <c r="I44" s="413">
        <v>15761314.330000002</v>
      </c>
      <c r="J44" s="413">
        <v>15748894.330000002</v>
      </c>
      <c r="K44" s="413">
        <v>1439350.7200000002</v>
      </c>
      <c r="L44" s="414">
        <v>167596.47999999532</v>
      </c>
      <c r="M44" s="414">
        <v>167596.47999999532</v>
      </c>
    </row>
    <row r="45" spans="1:13">
      <c r="A45" s="1263" t="s">
        <v>523</v>
      </c>
      <c r="B45" s="413">
        <v>0</v>
      </c>
      <c r="C45" s="413">
        <v>30940</v>
      </c>
      <c r="D45" s="413">
        <v>30940</v>
      </c>
      <c r="E45" s="413">
        <v>0</v>
      </c>
      <c r="F45" s="413">
        <v>0</v>
      </c>
      <c r="G45" s="413">
        <v>67076.42</v>
      </c>
      <c r="H45" s="413">
        <v>278515.07999999996</v>
      </c>
      <c r="I45" s="413">
        <v>102586.58</v>
      </c>
      <c r="J45" s="413">
        <v>102586.58</v>
      </c>
      <c r="K45" s="413">
        <v>0</v>
      </c>
      <c r="L45" s="414">
        <v>243004.91999999993</v>
      </c>
      <c r="M45" s="414">
        <v>243004.91999999993</v>
      </c>
    </row>
    <row r="46" spans="1:13">
      <c r="A46" s="1263" t="s">
        <v>521</v>
      </c>
      <c r="B46" s="413">
        <v>226188.99999999994</v>
      </c>
      <c r="C46" s="413">
        <v>2558491.7999999998</v>
      </c>
      <c r="D46" s="413">
        <v>2140308.1999999997</v>
      </c>
      <c r="E46" s="413">
        <v>418183.6</v>
      </c>
      <c r="F46" s="413">
        <v>226189</v>
      </c>
      <c r="G46" s="413">
        <v>2021214.8599999999</v>
      </c>
      <c r="H46" s="413">
        <v>97373273.86999999</v>
      </c>
      <c r="I46" s="413">
        <v>71601459.430000007</v>
      </c>
      <c r="J46" s="413">
        <v>71339580.840000004</v>
      </c>
      <c r="K46" s="413">
        <v>8176813.3000000007</v>
      </c>
      <c r="L46" s="414">
        <v>19878094.589999985</v>
      </c>
      <c r="M46" s="414">
        <v>20104283.589999985</v>
      </c>
    </row>
    <row r="47" spans="1:13">
      <c r="A47" s="1263" t="s">
        <v>524</v>
      </c>
      <c r="B47" s="413">
        <v>0</v>
      </c>
      <c r="C47" s="413">
        <v>10000</v>
      </c>
      <c r="D47" s="413">
        <v>10000</v>
      </c>
      <c r="E47" s="413">
        <v>0</v>
      </c>
      <c r="F47" s="413">
        <v>0</v>
      </c>
      <c r="G47" s="413">
        <v>0</v>
      </c>
      <c r="H47" s="413">
        <v>910972</v>
      </c>
      <c r="I47" s="413">
        <v>772752</v>
      </c>
      <c r="J47" s="413">
        <v>772752</v>
      </c>
      <c r="K47" s="413">
        <v>60000</v>
      </c>
      <c r="L47" s="414">
        <v>78220</v>
      </c>
      <c r="M47" s="414">
        <v>78220</v>
      </c>
    </row>
    <row r="48" spans="1:13">
      <c r="A48" s="1263" t="s">
        <v>525</v>
      </c>
      <c r="B48" s="413">
        <v>-36000</v>
      </c>
      <c r="C48" s="413">
        <v>158617.68</v>
      </c>
      <c r="D48" s="413">
        <v>122617.68000000001</v>
      </c>
      <c r="E48" s="413">
        <v>0</v>
      </c>
      <c r="F48" s="413">
        <v>0</v>
      </c>
      <c r="G48" s="413">
        <v>2142796.9900000002</v>
      </c>
      <c r="H48" s="413">
        <v>14215839.779999994</v>
      </c>
      <c r="I48" s="413">
        <v>9265743.2800000031</v>
      </c>
      <c r="J48" s="413">
        <v>9265743.2800000031</v>
      </c>
      <c r="K48" s="413">
        <v>2107402.46</v>
      </c>
      <c r="L48" s="414">
        <v>4985491.0299999909</v>
      </c>
      <c r="M48" s="414">
        <v>4985491.0299999909</v>
      </c>
    </row>
    <row r="49" spans="1:13">
      <c r="A49" s="1263" t="s">
        <v>526</v>
      </c>
      <c r="B49" s="413">
        <v>0</v>
      </c>
      <c r="C49" s="413">
        <v>16053.989999999996</v>
      </c>
      <c r="D49" s="413">
        <v>16053.99</v>
      </c>
      <c r="E49" s="413">
        <v>0</v>
      </c>
      <c r="F49" s="413">
        <v>0</v>
      </c>
      <c r="G49" s="413">
        <v>0</v>
      </c>
      <c r="H49" s="413">
        <v>394.94</v>
      </c>
      <c r="I49" s="413">
        <v>394.94</v>
      </c>
      <c r="J49" s="413">
        <v>394.94</v>
      </c>
      <c r="K49" s="413">
        <v>0</v>
      </c>
      <c r="L49" s="414">
        <v>0</v>
      </c>
      <c r="M49" s="414">
        <v>0</v>
      </c>
    </row>
    <row r="50" spans="1:13">
      <c r="A50" s="1263" t="s">
        <v>530</v>
      </c>
      <c r="B50" s="413">
        <v>0</v>
      </c>
      <c r="C50" s="413">
        <v>40343.81</v>
      </c>
      <c r="D50" s="413">
        <v>40343.81</v>
      </c>
      <c r="E50" s="413">
        <v>0</v>
      </c>
      <c r="F50" s="413">
        <v>0</v>
      </c>
      <c r="G50" s="413">
        <v>7730</v>
      </c>
      <c r="H50" s="413">
        <v>1871768.4400000002</v>
      </c>
      <c r="I50" s="413">
        <v>1053218.52</v>
      </c>
      <c r="J50" s="413">
        <v>1039323.4899999999</v>
      </c>
      <c r="K50" s="413">
        <v>167772.52000000002</v>
      </c>
      <c r="L50" s="414">
        <v>672402.43000000028</v>
      </c>
      <c r="M50" s="414">
        <v>672402.43000000028</v>
      </c>
    </row>
    <row r="51" spans="1:13">
      <c r="A51" s="1263" t="s">
        <v>529</v>
      </c>
      <c r="B51" s="413">
        <v>0</v>
      </c>
      <c r="C51" s="413">
        <v>0</v>
      </c>
      <c r="D51" s="413">
        <v>0</v>
      </c>
      <c r="E51" s="413">
        <v>0</v>
      </c>
      <c r="F51" s="413">
        <v>0</v>
      </c>
      <c r="G51" s="413">
        <v>0</v>
      </c>
      <c r="H51" s="413">
        <v>0</v>
      </c>
      <c r="I51" s="413">
        <v>0</v>
      </c>
      <c r="J51" s="413">
        <v>0</v>
      </c>
      <c r="K51" s="413">
        <v>0</v>
      </c>
      <c r="L51" s="414">
        <v>0</v>
      </c>
      <c r="M51" s="414">
        <v>0</v>
      </c>
    </row>
    <row r="52" spans="1:13">
      <c r="A52" s="1263" t="s">
        <v>528</v>
      </c>
      <c r="B52" s="413">
        <v>0</v>
      </c>
      <c r="C52" s="413">
        <v>0</v>
      </c>
      <c r="D52" s="413">
        <v>0</v>
      </c>
      <c r="E52" s="413">
        <v>0</v>
      </c>
      <c r="F52" s="413">
        <v>0</v>
      </c>
      <c r="G52" s="413">
        <v>0</v>
      </c>
      <c r="H52" s="413">
        <v>0</v>
      </c>
      <c r="I52" s="413">
        <v>0</v>
      </c>
      <c r="J52" s="413">
        <v>0</v>
      </c>
      <c r="K52" s="413">
        <v>0</v>
      </c>
      <c r="L52" s="414">
        <v>0</v>
      </c>
      <c r="M52" s="414">
        <v>0</v>
      </c>
    </row>
    <row r="53" spans="1:13">
      <c r="A53" s="1263" t="s">
        <v>527</v>
      </c>
      <c r="B53" s="413">
        <v>0</v>
      </c>
      <c r="C53" s="413">
        <v>0</v>
      </c>
      <c r="D53" s="413">
        <v>0</v>
      </c>
      <c r="E53" s="413">
        <v>0</v>
      </c>
      <c r="F53" s="413">
        <v>0</v>
      </c>
      <c r="G53" s="413">
        <v>0</v>
      </c>
      <c r="H53" s="413">
        <v>2410024.7000000002</v>
      </c>
      <c r="I53" s="413">
        <v>518722.15</v>
      </c>
      <c r="J53" s="413">
        <v>518722.15</v>
      </c>
      <c r="K53" s="413">
        <v>1887600</v>
      </c>
      <c r="L53" s="414">
        <v>3702.5500000002794</v>
      </c>
      <c r="M53" s="414">
        <v>3702.5500000002794</v>
      </c>
    </row>
    <row r="54" spans="1:13">
      <c r="A54" s="1263" t="s">
        <v>522</v>
      </c>
      <c r="B54" s="413">
        <v>0</v>
      </c>
      <c r="C54" s="413">
        <v>80863.8</v>
      </c>
      <c r="D54" s="413">
        <v>80863.8</v>
      </c>
      <c r="E54" s="413">
        <v>0</v>
      </c>
      <c r="F54" s="413">
        <v>0</v>
      </c>
      <c r="G54" s="413">
        <v>285588</v>
      </c>
      <c r="H54" s="413">
        <v>2233547.8199999998</v>
      </c>
      <c r="I54" s="413">
        <v>1885769.7000000002</v>
      </c>
      <c r="J54" s="413">
        <v>1885769.7000000002</v>
      </c>
      <c r="K54" s="413">
        <v>0</v>
      </c>
      <c r="L54" s="414">
        <v>633366.11999999965</v>
      </c>
      <c r="M54" s="414">
        <v>633366.11999999965</v>
      </c>
    </row>
    <row r="55" spans="1:13">
      <c r="A55" s="1263" t="s">
        <v>368</v>
      </c>
      <c r="B55" s="413">
        <v>0</v>
      </c>
      <c r="C55" s="413">
        <v>0</v>
      </c>
      <c r="D55" s="413">
        <v>0</v>
      </c>
      <c r="E55" s="413">
        <v>0</v>
      </c>
      <c r="F55" s="413">
        <v>0</v>
      </c>
      <c r="G55" s="413">
        <v>0</v>
      </c>
      <c r="H55" s="413">
        <v>0</v>
      </c>
      <c r="I55" s="413">
        <v>0</v>
      </c>
      <c r="J55" s="413">
        <v>0</v>
      </c>
      <c r="K55" s="413">
        <v>0</v>
      </c>
      <c r="L55" s="414">
        <v>0</v>
      </c>
      <c r="M55" s="414">
        <v>0</v>
      </c>
    </row>
    <row r="56" spans="1:13">
      <c r="A56" s="1263" t="s">
        <v>516</v>
      </c>
      <c r="B56" s="413">
        <v>0</v>
      </c>
      <c r="C56" s="413">
        <v>46303.23</v>
      </c>
      <c r="D56" s="413">
        <v>46303.23</v>
      </c>
      <c r="E56" s="413">
        <v>0</v>
      </c>
      <c r="F56" s="413">
        <v>0</v>
      </c>
      <c r="G56" s="413">
        <v>2120585.63</v>
      </c>
      <c r="H56" s="413">
        <v>6529804.3200000022</v>
      </c>
      <c r="I56" s="413">
        <v>1986784.73</v>
      </c>
      <c r="J56" s="413">
        <v>1986784.73</v>
      </c>
      <c r="K56" s="413">
        <v>161256</v>
      </c>
      <c r="L56" s="414">
        <v>6502349.2200000025</v>
      </c>
      <c r="M56" s="414">
        <v>6502349.2200000025</v>
      </c>
    </row>
    <row r="57" spans="1:13">
      <c r="A57" s="1263" t="s">
        <v>367</v>
      </c>
      <c r="B57" s="413">
        <v>0</v>
      </c>
      <c r="C57" s="413">
        <v>580</v>
      </c>
      <c r="D57" s="413">
        <v>580</v>
      </c>
      <c r="E57" s="413">
        <v>0</v>
      </c>
      <c r="F57" s="413">
        <v>0</v>
      </c>
      <c r="G57" s="413">
        <v>0</v>
      </c>
      <c r="H57" s="413">
        <v>687651.78</v>
      </c>
      <c r="I57" s="413">
        <v>171657.44999999998</v>
      </c>
      <c r="J57" s="413">
        <v>171657.44999999998</v>
      </c>
      <c r="K57" s="413">
        <v>31529.33</v>
      </c>
      <c r="L57" s="414">
        <v>484465.00000000006</v>
      </c>
      <c r="M57" s="414">
        <v>484465.00000000006</v>
      </c>
    </row>
    <row r="58" spans="1:13">
      <c r="A58" s="1263" t="s">
        <v>514</v>
      </c>
      <c r="B58" s="413">
        <v>0</v>
      </c>
      <c r="C58" s="413">
        <v>433514.32</v>
      </c>
      <c r="D58" s="413">
        <v>433514.32</v>
      </c>
      <c r="E58" s="413">
        <v>0</v>
      </c>
      <c r="F58" s="413">
        <v>0</v>
      </c>
      <c r="G58" s="413">
        <v>0</v>
      </c>
      <c r="H58" s="413">
        <v>426531.74</v>
      </c>
      <c r="I58" s="413">
        <v>213098.77</v>
      </c>
      <c r="J58" s="413">
        <v>213098.77</v>
      </c>
      <c r="K58" s="413">
        <v>109385.41</v>
      </c>
      <c r="L58" s="414">
        <v>104047.56</v>
      </c>
      <c r="M58" s="414">
        <v>104047.56</v>
      </c>
    </row>
    <row r="59" spans="1:13">
      <c r="A59" s="1263" t="s">
        <v>515</v>
      </c>
      <c r="B59" s="413">
        <v>0</v>
      </c>
      <c r="C59" s="413">
        <v>21564.18</v>
      </c>
      <c r="D59" s="413">
        <v>21564.18</v>
      </c>
      <c r="E59" s="413">
        <v>0</v>
      </c>
      <c r="F59" s="413">
        <v>0</v>
      </c>
      <c r="G59" s="413">
        <v>22210.47</v>
      </c>
      <c r="H59" s="413">
        <v>1506221.4200000002</v>
      </c>
      <c r="I59" s="413">
        <v>1043243.5299999999</v>
      </c>
      <c r="J59" s="413">
        <v>1043243.5299999999</v>
      </c>
      <c r="K59" s="413">
        <v>62191.260000000009</v>
      </c>
      <c r="L59" s="414">
        <v>422997.10000000021</v>
      </c>
      <c r="M59" s="414">
        <v>422997.10000000021</v>
      </c>
    </row>
    <row r="60" spans="1:13">
      <c r="A60" s="1263" t="s">
        <v>513</v>
      </c>
      <c r="B60" s="413">
        <v>0</v>
      </c>
      <c r="C60" s="413">
        <v>740438.60000000009</v>
      </c>
      <c r="D60" s="413">
        <v>740438.60000000009</v>
      </c>
      <c r="E60" s="413">
        <v>0</v>
      </c>
      <c r="F60" s="413">
        <v>0</v>
      </c>
      <c r="G60" s="413">
        <v>587042.54</v>
      </c>
      <c r="H60" s="413">
        <v>7731879.0500000007</v>
      </c>
      <c r="I60" s="413">
        <v>4711873.18</v>
      </c>
      <c r="J60" s="413">
        <v>4711873.18</v>
      </c>
      <c r="K60" s="413">
        <v>948550.39999999828</v>
      </c>
      <c r="L60" s="414">
        <v>2658498.0100000026</v>
      </c>
      <c r="M60" s="414">
        <v>2658498.0100000026</v>
      </c>
    </row>
    <row r="61" spans="1:13">
      <c r="A61" s="424" t="s">
        <v>626</v>
      </c>
      <c r="B61" s="425">
        <f>SUM(B40:B60)</f>
        <v>3244528.9000000004</v>
      </c>
      <c r="C61" s="425">
        <f t="shared" ref="C61:M61" si="2">SUM(C40:C60)</f>
        <v>40736324.499999955</v>
      </c>
      <c r="D61" s="425">
        <f t="shared" si="2"/>
        <v>41837429.479999989</v>
      </c>
      <c r="E61" s="425">
        <f t="shared" si="2"/>
        <v>428337.19999999995</v>
      </c>
      <c r="F61" s="425">
        <f t="shared" si="2"/>
        <v>1715086.7199999779</v>
      </c>
      <c r="G61" s="425">
        <f t="shared" si="2"/>
        <v>61331838.490000002</v>
      </c>
      <c r="H61" s="425">
        <f t="shared" si="2"/>
        <v>631958214.04000008</v>
      </c>
      <c r="I61" s="425">
        <f t="shared" si="2"/>
        <v>466002334.63000005</v>
      </c>
      <c r="J61" s="425">
        <f t="shared" si="2"/>
        <v>463590438.82999963</v>
      </c>
      <c r="K61" s="425">
        <f t="shared" si="2"/>
        <v>32681373.729999993</v>
      </c>
      <c r="L61" s="426">
        <f t="shared" si="2"/>
        <v>197018239.97000021</v>
      </c>
      <c r="M61" s="426">
        <f t="shared" si="2"/>
        <v>198733326.69000018</v>
      </c>
    </row>
  </sheetData>
  <mergeCells count="20">
    <mergeCell ref="A34:M34"/>
    <mergeCell ref="B36:F36"/>
    <mergeCell ref="G36:L36"/>
    <mergeCell ref="M36:M39"/>
    <mergeCell ref="B37:C37"/>
    <mergeCell ref="G37:H37"/>
    <mergeCell ref="C38:C39"/>
    <mergeCell ref="H38:H39"/>
    <mergeCell ref="A2:L2"/>
    <mergeCell ref="A3:L3"/>
    <mergeCell ref="A4:L4"/>
    <mergeCell ref="A5:L5"/>
    <mergeCell ref="A6:L6"/>
    <mergeCell ref="M9:M12"/>
    <mergeCell ref="B10:C10"/>
    <mergeCell ref="G10:H10"/>
    <mergeCell ref="C11:C12"/>
    <mergeCell ref="H11:H12"/>
    <mergeCell ref="B9:F9"/>
    <mergeCell ref="G9:L9"/>
  </mergeCells>
  <pageMargins left="0.511811024" right="0.511811024" top="0.78740157499999996" bottom="0.78740157499999996" header="0.31496062000000002" footer="0.31496062000000002"/>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219E-E14D-4D13-AF43-9453EBC08BE9}">
  <dimension ref="A1:H201"/>
  <sheetViews>
    <sheetView workbookViewId="0">
      <selection sqref="A1:H1"/>
    </sheetView>
  </sheetViews>
  <sheetFormatPr defaultRowHeight="15"/>
  <cols>
    <col min="1" max="1" width="71.7109375" style="391" customWidth="1"/>
    <col min="2" max="2" width="3.5703125" style="391" customWidth="1"/>
    <col min="3" max="3" width="17.140625" style="391" customWidth="1"/>
    <col min="4" max="8" width="18.28515625" style="391" customWidth="1"/>
    <col min="9" max="16384" width="9.140625" style="391"/>
  </cols>
  <sheetData>
    <row r="1" spans="1:8">
      <c r="A1" s="1100" t="s">
        <v>0</v>
      </c>
      <c r="B1" s="1100"/>
      <c r="C1" s="1100"/>
      <c r="D1" s="1100"/>
      <c r="E1" s="1100"/>
      <c r="F1" s="1100"/>
      <c r="G1" s="1100"/>
      <c r="H1" s="1100"/>
    </row>
    <row r="2" spans="1:8">
      <c r="A2" s="1100" t="s">
        <v>1</v>
      </c>
      <c r="B2" s="1100"/>
      <c r="C2" s="1100"/>
      <c r="D2" s="1100"/>
      <c r="E2" s="1100"/>
      <c r="F2" s="1100"/>
      <c r="G2" s="1100"/>
      <c r="H2" s="1100"/>
    </row>
    <row r="3" spans="1:8">
      <c r="A3" s="1101" t="s">
        <v>550</v>
      </c>
      <c r="B3" s="1101"/>
      <c r="C3" s="1101"/>
      <c r="D3" s="1101"/>
      <c r="E3" s="1101"/>
      <c r="F3" s="1101"/>
      <c r="G3" s="1101"/>
      <c r="H3" s="1101"/>
    </row>
    <row r="4" spans="1:8">
      <c r="A4" s="1100" t="s">
        <v>412</v>
      </c>
      <c r="B4" s="1100"/>
      <c r="C4" s="1100"/>
      <c r="D4" s="1100"/>
      <c r="E4" s="1100"/>
      <c r="F4" s="1100"/>
      <c r="G4" s="1100"/>
      <c r="H4" s="1100"/>
    </row>
    <row r="5" spans="1:8">
      <c r="A5" s="1100" t="s">
        <v>1091</v>
      </c>
      <c r="B5" s="1100"/>
      <c r="C5" s="1100"/>
      <c r="D5" s="1100"/>
      <c r="E5" s="1100"/>
      <c r="F5" s="1100"/>
      <c r="G5" s="1100"/>
      <c r="H5" s="1100"/>
    </row>
    <row r="6" spans="1:8">
      <c r="A6" s="1100"/>
      <c r="B6" s="1100"/>
      <c r="C6" s="1100"/>
      <c r="D6" s="1100"/>
      <c r="E6" s="1100"/>
      <c r="F6" s="1100"/>
      <c r="G6" s="1100"/>
      <c r="H6" s="1100"/>
    </row>
    <row r="7" spans="1:8">
      <c r="A7" s="378" t="s">
        <v>551</v>
      </c>
      <c r="B7" s="378"/>
      <c r="C7" s="378"/>
      <c r="D7" s="378"/>
      <c r="E7" s="378"/>
      <c r="F7" s="378"/>
      <c r="G7" s="378"/>
      <c r="H7" s="794">
        <v>1</v>
      </c>
    </row>
    <row r="8" spans="1:8">
      <c r="A8" s="978" t="s">
        <v>927</v>
      </c>
      <c r="B8" s="978"/>
      <c r="C8" s="978"/>
      <c r="D8" s="978"/>
      <c r="E8" s="978"/>
      <c r="F8" s="978"/>
      <c r="G8" s="978"/>
      <c r="H8" s="978"/>
    </row>
    <row r="9" spans="1:8">
      <c r="A9" s="1081"/>
      <c r="B9" s="1081"/>
      <c r="C9" s="1081"/>
      <c r="D9" s="1081"/>
      <c r="E9" s="1081"/>
      <c r="F9" s="1081"/>
      <c r="G9" s="1081"/>
      <c r="H9" s="1081"/>
    </row>
    <row r="10" spans="1:8">
      <c r="A10" s="431"/>
      <c r="B10" s="431"/>
      <c r="C10" s="431"/>
      <c r="D10" s="715"/>
      <c r="E10" s="1082" t="s">
        <v>416</v>
      </c>
      <c r="F10" s="941"/>
      <c r="G10" s="1097" t="s">
        <v>8</v>
      </c>
      <c r="H10" s="1098"/>
    </row>
    <row r="11" spans="1:8">
      <c r="A11" s="714" t="s">
        <v>928</v>
      </c>
      <c r="B11" s="714"/>
      <c r="C11" s="714"/>
      <c r="D11" s="795"/>
      <c r="E11" s="1096"/>
      <c r="F11" s="1090"/>
      <c r="G11" s="1099" t="s">
        <v>552</v>
      </c>
      <c r="H11" s="1049"/>
    </row>
    <row r="12" spans="1:8">
      <c r="A12" s="796"/>
      <c r="B12" s="796"/>
      <c r="C12" s="796"/>
      <c r="D12" s="716"/>
      <c r="E12" s="1078" t="s">
        <v>474</v>
      </c>
      <c r="F12" s="1079"/>
      <c r="G12" s="1078" t="s">
        <v>475</v>
      </c>
      <c r="H12" s="1080"/>
    </row>
    <row r="13" spans="1:8">
      <c r="A13" s="10" t="s">
        <v>553</v>
      </c>
      <c r="B13" s="10"/>
      <c r="C13" s="10"/>
      <c r="D13" s="270"/>
      <c r="E13" s="797"/>
      <c r="F13" s="270">
        <v>2910707000</v>
      </c>
      <c r="G13" s="797"/>
      <c r="H13" s="798">
        <v>2034267441.1000004</v>
      </c>
    </row>
    <row r="14" spans="1:8">
      <c r="A14" s="203" t="s">
        <v>554</v>
      </c>
      <c r="B14" s="203"/>
      <c r="C14" s="203"/>
      <c r="D14" s="799"/>
      <c r="E14" s="449"/>
      <c r="F14" s="799">
        <v>921900000</v>
      </c>
      <c r="G14" s="449"/>
      <c r="H14" s="26">
        <v>727673325.28999996</v>
      </c>
    </row>
    <row r="15" spans="1:8">
      <c r="A15" s="203" t="s">
        <v>555</v>
      </c>
      <c r="B15" s="203"/>
      <c r="C15" s="203"/>
      <c r="D15" s="799"/>
      <c r="E15" s="449"/>
      <c r="F15" s="799">
        <v>328407000</v>
      </c>
      <c r="G15" s="449"/>
      <c r="H15" s="26">
        <v>249776605.23000008</v>
      </c>
    </row>
    <row r="16" spans="1:8">
      <c r="A16" s="203" t="s">
        <v>556</v>
      </c>
      <c r="B16" s="203"/>
      <c r="C16" s="203"/>
      <c r="D16" s="799"/>
      <c r="E16" s="449"/>
      <c r="F16" s="799">
        <v>1269400000</v>
      </c>
      <c r="G16" s="449"/>
      <c r="H16" s="26">
        <v>858338265.88000035</v>
      </c>
    </row>
    <row r="17" spans="1:8">
      <c r="A17" s="203" t="s">
        <v>557</v>
      </c>
      <c r="B17" s="203"/>
      <c r="C17" s="203"/>
      <c r="D17" s="799"/>
      <c r="E17" s="449"/>
      <c r="F17" s="799">
        <v>391000000</v>
      </c>
      <c r="G17" s="449"/>
      <c r="H17" s="26">
        <v>198479244.70000005</v>
      </c>
    </row>
    <row r="18" spans="1:8" s="439" customFormat="1" ht="12.75" customHeight="1">
      <c r="A18" s="29" t="s">
        <v>558</v>
      </c>
      <c r="B18" s="29"/>
      <c r="C18" s="29"/>
      <c r="D18" s="800"/>
      <c r="E18" s="801"/>
      <c r="F18" s="800">
        <v>1637760000</v>
      </c>
      <c r="G18" s="801"/>
      <c r="H18" s="802">
        <v>1068272742.24</v>
      </c>
    </row>
    <row r="19" spans="1:8" s="439" customFormat="1" ht="12.75" customHeight="1">
      <c r="A19" s="203" t="s">
        <v>559</v>
      </c>
      <c r="B19" s="203"/>
      <c r="C19" s="203"/>
      <c r="D19" s="799"/>
      <c r="E19" s="449"/>
      <c r="F19" s="799">
        <v>351000000</v>
      </c>
      <c r="G19" s="449"/>
      <c r="H19" s="26">
        <v>204569786.66999999</v>
      </c>
    </row>
    <row r="20" spans="1:8" s="439" customFormat="1" ht="12.75" customHeight="1">
      <c r="A20" s="273" t="s">
        <v>560</v>
      </c>
      <c r="B20" s="273"/>
      <c r="C20" s="273"/>
      <c r="D20" s="799"/>
      <c r="E20" s="449"/>
      <c r="F20" s="799">
        <v>321000000</v>
      </c>
      <c r="G20" s="449"/>
      <c r="H20" s="26">
        <v>204569786.66999999</v>
      </c>
    </row>
    <row r="21" spans="1:8" s="439" customFormat="1" ht="12.75" customHeight="1">
      <c r="A21" s="275" t="s">
        <v>1087</v>
      </c>
      <c r="B21" s="275"/>
      <c r="C21" s="275"/>
      <c r="D21" s="803"/>
      <c r="E21" s="804"/>
      <c r="F21" s="803">
        <v>30000000</v>
      </c>
      <c r="G21" s="804"/>
      <c r="H21" s="153">
        <v>0</v>
      </c>
    </row>
    <row r="22" spans="1:8">
      <c r="A22" s="203" t="s">
        <v>561</v>
      </c>
      <c r="B22" s="203"/>
      <c r="C22" s="203"/>
      <c r="D22" s="799"/>
      <c r="E22" s="449"/>
      <c r="F22" s="799">
        <v>757000000</v>
      </c>
      <c r="G22" s="449"/>
      <c r="H22" s="26">
        <v>415664947.97000003</v>
      </c>
    </row>
    <row r="23" spans="1:8">
      <c r="A23" s="203" t="s">
        <v>929</v>
      </c>
      <c r="B23" s="203"/>
      <c r="C23" s="203"/>
      <c r="D23" s="799"/>
      <c r="E23" s="449"/>
      <c r="F23" s="799">
        <v>11600000</v>
      </c>
      <c r="G23" s="449"/>
      <c r="H23" s="26">
        <v>6521542.4800000004</v>
      </c>
    </row>
    <row r="24" spans="1:8">
      <c r="A24" s="203" t="s">
        <v>930</v>
      </c>
      <c r="B24" s="203"/>
      <c r="C24" s="203"/>
      <c r="D24" s="799"/>
      <c r="E24" s="449"/>
      <c r="F24" s="799">
        <v>160000</v>
      </c>
      <c r="G24" s="449"/>
      <c r="H24" s="26">
        <v>17511.259999999998</v>
      </c>
    </row>
    <row r="25" spans="1:8" s="439" customFormat="1" ht="12.75" customHeight="1">
      <c r="A25" s="203" t="s">
        <v>931</v>
      </c>
      <c r="B25" s="203"/>
      <c r="C25" s="203"/>
      <c r="D25" s="799"/>
      <c r="E25" s="449"/>
      <c r="F25" s="799">
        <v>518000000</v>
      </c>
      <c r="G25" s="449"/>
      <c r="H25" s="26">
        <v>441498953.86000001</v>
      </c>
    </row>
    <row r="26" spans="1:8" s="439" customFormat="1" ht="12.75" customHeight="1">
      <c r="A26" s="203" t="s">
        <v>932</v>
      </c>
      <c r="B26" s="203"/>
      <c r="C26" s="203"/>
      <c r="D26" s="799"/>
      <c r="E26" s="449"/>
      <c r="F26" s="799">
        <v>0</v>
      </c>
      <c r="G26" s="449"/>
      <c r="H26" s="26">
        <v>0</v>
      </c>
    </row>
    <row r="27" spans="1:8" s="439" customFormat="1" ht="12.75" customHeight="1">
      <c r="A27" s="203" t="s">
        <v>933</v>
      </c>
      <c r="B27" s="203"/>
      <c r="C27" s="203"/>
      <c r="D27" s="799"/>
      <c r="E27" s="805"/>
      <c r="F27" s="501">
        <v>0</v>
      </c>
      <c r="G27" s="805"/>
      <c r="H27" s="806">
        <v>0</v>
      </c>
    </row>
    <row r="28" spans="1:8" s="439" customFormat="1" ht="12.75" customHeight="1">
      <c r="A28" s="37" t="s">
        <v>934</v>
      </c>
      <c r="B28" s="37"/>
      <c r="C28" s="37"/>
      <c r="D28" s="807"/>
      <c r="E28" s="808"/>
      <c r="F28" s="809">
        <v>4548467000</v>
      </c>
      <c r="G28" s="808"/>
      <c r="H28" s="810">
        <v>3102540183.3400002</v>
      </c>
    </row>
    <row r="29" spans="1:8" s="439" customFormat="1" ht="12.75" customHeight="1">
      <c r="A29" s="435"/>
      <c r="B29" s="435"/>
      <c r="C29" s="435"/>
      <c r="D29" s="452"/>
      <c r="E29" s="456"/>
      <c r="F29" s="452"/>
      <c r="G29" s="456"/>
      <c r="H29" s="452"/>
    </row>
    <row r="30" spans="1:8">
      <c r="A30" s="37" t="s">
        <v>935</v>
      </c>
      <c r="B30" s="37"/>
      <c r="C30" s="37"/>
      <c r="D30" s="306"/>
      <c r="E30" s="811"/>
      <c r="F30" s="807">
        <v>321552000</v>
      </c>
      <c r="G30" s="812"/>
      <c r="H30" s="306">
        <v>213654548.44800001</v>
      </c>
    </row>
    <row r="31" spans="1:8">
      <c r="A31" s="2"/>
      <c r="B31" s="2"/>
      <c r="C31" s="2"/>
      <c r="D31" s="26"/>
      <c r="F31" s="26"/>
      <c r="H31" s="26"/>
    </row>
    <row r="32" spans="1:8" ht="22.5" customHeight="1">
      <c r="A32" s="1102" t="s">
        <v>936</v>
      </c>
      <c r="B32" s="1102"/>
      <c r="C32" s="1102"/>
      <c r="D32" s="1102"/>
      <c r="E32" s="811"/>
      <c r="F32" s="807">
        <v>815564750</v>
      </c>
      <c r="G32" s="812"/>
      <c r="H32" s="306">
        <v>561980497.38700008</v>
      </c>
    </row>
    <row r="33" spans="1:8" s="439" customFormat="1" ht="12.75" customHeight="1">
      <c r="A33" s="813"/>
      <c r="B33" s="813"/>
      <c r="C33" s="813"/>
      <c r="D33" s="806"/>
      <c r="E33" s="814"/>
      <c r="F33" s="806"/>
      <c r="G33" s="814"/>
      <c r="H33" s="806"/>
    </row>
    <row r="34" spans="1:8" s="439" customFormat="1" ht="12.75" customHeight="1">
      <c r="A34" s="1055" t="s">
        <v>77</v>
      </c>
      <c r="B34" s="1055"/>
      <c r="C34" s="1055"/>
      <c r="D34" s="1055"/>
      <c r="E34" s="1055"/>
      <c r="F34" s="1055"/>
      <c r="G34" s="1055"/>
      <c r="H34" s="1055"/>
    </row>
    <row r="35" spans="1:8" s="439" customFormat="1" ht="12.75" customHeight="1">
      <c r="A35" s="431"/>
      <c r="B35" s="431"/>
      <c r="C35" s="431"/>
      <c r="D35" s="715"/>
      <c r="E35" s="1082" t="s">
        <v>416</v>
      </c>
      <c r="F35" s="941"/>
      <c r="G35" s="1097" t="s">
        <v>8</v>
      </c>
      <c r="H35" s="1098"/>
    </row>
    <row r="36" spans="1:8" s="439" customFormat="1" ht="12.75" customHeight="1">
      <c r="A36" s="714" t="s">
        <v>937</v>
      </c>
      <c r="B36" s="714"/>
      <c r="C36" s="714"/>
      <c r="D36" s="795"/>
      <c r="E36" s="1096"/>
      <c r="F36" s="1090"/>
      <c r="G36" s="1099" t="s">
        <v>552</v>
      </c>
      <c r="H36" s="1049"/>
    </row>
    <row r="37" spans="1:8" s="439" customFormat="1" ht="12.75" customHeight="1">
      <c r="A37" s="796"/>
      <c r="B37" s="796"/>
      <c r="C37" s="796"/>
      <c r="D37" s="716"/>
      <c r="E37" s="1078" t="s">
        <v>474</v>
      </c>
      <c r="F37" s="1079"/>
      <c r="G37" s="1078" t="s">
        <v>475</v>
      </c>
      <c r="H37" s="1080"/>
    </row>
    <row r="38" spans="1:8">
      <c r="A38" s="815" t="s">
        <v>938</v>
      </c>
      <c r="B38" s="815"/>
      <c r="C38" s="815"/>
      <c r="D38" s="815"/>
      <c r="E38" s="816"/>
      <c r="F38" s="817">
        <v>585100000</v>
      </c>
      <c r="G38" s="815"/>
      <c r="H38" s="818">
        <v>350833483.99999994</v>
      </c>
    </row>
    <row r="39" spans="1:8">
      <c r="A39" s="819" t="s">
        <v>939</v>
      </c>
      <c r="B39" s="820"/>
      <c r="C39" s="820"/>
      <c r="D39" s="820"/>
      <c r="E39" s="821"/>
      <c r="F39" s="822">
        <v>585100000</v>
      </c>
      <c r="G39" s="820"/>
      <c r="H39" s="823">
        <v>350833483.99999994</v>
      </c>
    </row>
    <row r="40" spans="1:8">
      <c r="A40" s="824" t="s">
        <v>940</v>
      </c>
      <c r="B40" s="820"/>
      <c r="C40" s="820"/>
      <c r="D40" s="820"/>
      <c r="E40" s="821"/>
      <c r="F40" s="799">
        <v>584000000</v>
      </c>
      <c r="G40" s="449"/>
      <c r="H40" s="26">
        <v>350003718.91999996</v>
      </c>
    </row>
    <row r="41" spans="1:8" s="439" customFormat="1" ht="12.75" customHeight="1">
      <c r="A41" s="824" t="s">
        <v>941</v>
      </c>
      <c r="B41" s="820"/>
      <c r="C41" s="820"/>
      <c r="D41" s="820"/>
      <c r="E41" s="821"/>
      <c r="F41" s="825">
        <v>1100000</v>
      </c>
      <c r="G41" s="820"/>
      <c r="H41" s="823">
        <v>829765.08000000007</v>
      </c>
    </row>
    <row r="42" spans="1:8" s="439" customFormat="1" ht="12.75" customHeight="1">
      <c r="A42" s="819" t="s">
        <v>942</v>
      </c>
      <c r="B42" s="820"/>
      <c r="C42" s="820"/>
      <c r="D42" s="820"/>
      <c r="E42" s="821"/>
      <c r="F42" s="822">
        <v>0</v>
      </c>
      <c r="G42" s="820"/>
      <c r="H42" s="823">
        <v>0</v>
      </c>
    </row>
    <row r="43" spans="1:8" s="439" customFormat="1" ht="12.75" customHeight="1">
      <c r="A43" s="824" t="s">
        <v>943</v>
      </c>
      <c r="B43" s="820"/>
      <c r="C43" s="820"/>
      <c r="D43" s="820"/>
      <c r="E43" s="821"/>
      <c r="F43" s="799">
        <v>0</v>
      </c>
      <c r="G43" s="449"/>
      <c r="H43" s="26">
        <v>0</v>
      </c>
    </row>
    <row r="44" spans="1:8" s="439" customFormat="1" ht="12.75" customHeight="1">
      <c r="A44" s="824" t="s">
        <v>944</v>
      </c>
      <c r="B44" s="820"/>
      <c r="C44" s="820"/>
      <c r="D44" s="820"/>
      <c r="E44" s="821"/>
      <c r="F44" s="825">
        <v>0</v>
      </c>
      <c r="G44" s="820"/>
      <c r="H44" s="823">
        <v>0</v>
      </c>
    </row>
    <row r="45" spans="1:8" s="439" customFormat="1" ht="12.75" customHeight="1">
      <c r="A45" s="819" t="s">
        <v>945</v>
      </c>
      <c r="B45" s="820"/>
      <c r="C45" s="820"/>
      <c r="D45" s="820"/>
      <c r="E45" s="821"/>
      <c r="F45" s="822">
        <v>0</v>
      </c>
      <c r="G45" s="820"/>
      <c r="H45" s="823">
        <v>0</v>
      </c>
    </row>
    <row r="46" spans="1:8">
      <c r="A46" s="824" t="s">
        <v>946</v>
      </c>
      <c r="B46" s="820"/>
      <c r="C46" s="820"/>
      <c r="D46" s="820"/>
      <c r="E46" s="821"/>
      <c r="F46" s="799">
        <v>0</v>
      </c>
      <c r="G46" s="449"/>
      <c r="H46" s="26">
        <v>0</v>
      </c>
    </row>
    <row r="47" spans="1:8">
      <c r="A47" s="824" t="s">
        <v>947</v>
      </c>
      <c r="B47" s="820"/>
      <c r="C47" s="820"/>
      <c r="D47" s="820"/>
      <c r="E47" s="821"/>
      <c r="F47" s="825">
        <v>0</v>
      </c>
      <c r="G47" s="820"/>
      <c r="H47" s="823">
        <v>0</v>
      </c>
    </row>
    <row r="48" spans="1:8">
      <c r="A48" s="815" t="s">
        <v>948</v>
      </c>
      <c r="B48" s="815"/>
      <c r="C48" s="815"/>
      <c r="D48" s="815"/>
      <c r="E48" s="826"/>
      <c r="F48" s="827">
        <v>262448000</v>
      </c>
      <c r="G48" s="815"/>
      <c r="H48" s="818">
        <v>136349170.47199994</v>
      </c>
    </row>
    <row r="49" spans="1:8">
      <c r="A49" s="287" t="s">
        <v>949</v>
      </c>
      <c r="B49" s="287"/>
      <c r="C49" s="287"/>
      <c r="D49" s="287"/>
      <c r="E49" s="1091" t="s">
        <v>568</v>
      </c>
      <c r="F49" s="1055"/>
      <c r="G49" s="1055"/>
      <c r="H49" s="1055"/>
    </row>
    <row r="50" spans="1:8">
      <c r="A50" s="828" t="s">
        <v>950</v>
      </c>
      <c r="B50" s="828"/>
      <c r="C50" s="828"/>
      <c r="D50" s="828"/>
      <c r="E50" s="816"/>
      <c r="F50" s="828"/>
      <c r="G50" s="828"/>
      <c r="H50" s="829">
        <v>4580083.95</v>
      </c>
    </row>
    <row r="51" spans="1:8">
      <c r="A51" s="819" t="s">
        <v>951</v>
      </c>
      <c r="B51" s="820"/>
      <c r="C51" s="820"/>
      <c r="D51" s="820"/>
      <c r="E51" s="821"/>
      <c r="F51" s="820"/>
      <c r="G51" s="820"/>
      <c r="H51" s="830">
        <v>3302726.36</v>
      </c>
    </row>
    <row r="52" spans="1:8">
      <c r="A52" s="831" t="s">
        <v>952</v>
      </c>
      <c r="B52" s="832"/>
      <c r="C52" s="832"/>
      <c r="D52" s="832"/>
      <c r="E52" s="833"/>
      <c r="F52" s="832"/>
      <c r="G52" s="832"/>
      <c r="H52" s="834">
        <v>1277357.5900000003</v>
      </c>
    </row>
    <row r="53" spans="1:8">
      <c r="A53" s="820"/>
      <c r="B53" s="820"/>
      <c r="C53" s="820"/>
      <c r="D53" s="820"/>
      <c r="E53" s="820"/>
      <c r="F53" s="820"/>
      <c r="G53" s="820"/>
      <c r="H53" s="820"/>
    </row>
    <row r="54" spans="1:8">
      <c r="A54" s="160" t="s">
        <v>953</v>
      </c>
      <c r="B54" s="160"/>
      <c r="C54" s="160"/>
      <c r="D54" s="291"/>
      <c r="E54" s="835"/>
      <c r="F54" s="290">
        <v>0</v>
      </c>
      <c r="G54" s="836"/>
      <c r="H54" s="291">
        <v>0</v>
      </c>
    </row>
    <row r="55" spans="1:8">
      <c r="A55" s="832"/>
      <c r="B55" s="832"/>
      <c r="C55" s="832"/>
      <c r="D55" s="832"/>
      <c r="E55" s="832"/>
      <c r="F55" s="832"/>
      <c r="G55" s="832"/>
      <c r="H55" s="832"/>
    </row>
    <row r="56" spans="1:8" ht="22.5">
      <c r="A56" s="712" t="s">
        <v>954</v>
      </c>
      <c r="B56" s="837"/>
      <c r="C56" s="838"/>
      <c r="D56" s="718" t="s">
        <v>82</v>
      </c>
      <c r="E56" s="718" t="s">
        <v>83</v>
      </c>
      <c r="F56" s="718" t="s">
        <v>85</v>
      </c>
      <c r="G56" s="718" t="s">
        <v>87</v>
      </c>
      <c r="H56" s="1056" t="s">
        <v>955</v>
      </c>
    </row>
    <row r="57" spans="1:8">
      <c r="A57" s="713" t="s">
        <v>956</v>
      </c>
      <c r="B57" s="839"/>
      <c r="C57" s="840"/>
      <c r="D57" s="841"/>
      <c r="E57" s="841" t="s">
        <v>552</v>
      </c>
      <c r="F57" s="841" t="s">
        <v>552</v>
      </c>
      <c r="G57" s="841" t="s">
        <v>552</v>
      </c>
      <c r="H57" s="1089"/>
    </row>
    <row r="58" spans="1:8">
      <c r="A58" s="842"/>
      <c r="B58" s="842"/>
      <c r="C58" s="464"/>
      <c r="D58" s="720" t="s">
        <v>674</v>
      </c>
      <c r="E58" s="720" t="s">
        <v>564</v>
      </c>
      <c r="F58" s="720" t="s">
        <v>565</v>
      </c>
      <c r="G58" s="720" t="s">
        <v>631</v>
      </c>
      <c r="H58" s="843" t="s">
        <v>566</v>
      </c>
    </row>
    <row r="59" spans="1:8">
      <c r="A59" s="828" t="s">
        <v>957</v>
      </c>
      <c r="B59" s="828"/>
      <c r="C59" s="844"/>
      <c r="D59" s="845">
        <v>535880083.94999999</v>
      </c>
      <c r="E59" s="845">
        <v>281445648.16999996</v>
      </c>
      <c r="F59" s="845">
        <v>281445648.17000002</v>
      </c>
      <c r="G59" s="845">
        <v>281445648.17000002</v>
      </c>
      <c r="H59" s="846">
        <v>0</v>
      </c>
    </row>
    <row r="60" spans="1:8">
      <c r="A60" s="819" t="s">
        <v>958</v>
      </c>
      <c r="B60" s="820"/>
      <c r="C60" s="847"/>
      <c r="D60" s="848">
        <v>130734000</v>
      </c>
      <c r="E60" s="848">
        <v>73947086.450000003</v>
      </c>
      <c r="F60" s="848">
        <v>73947086.450000003</v>
      </c>
      <c r="G60" s="848">
        <v>73947086.450000003</v>
      </c>
      <c r="H60" s="849">
        <v>0</v>
      </c>
    </row>
    <row r="61" spans="1:8" ht="15" customHeight="1">
      <c r="A61" s="824" t="s">
        <v>959</v>
      </c>
      <c r="B61" s="820"/>
      <c r="C61" s="847"/>
      <c r="D61" s="848">
        <v>78440400</v>
      </c>
      <c r="E61" s="848">
        <v>44368251.869999997</v>
      </c>
      <c r="F61" s="848">
        <v>44368251.869999997</v>
      </c>
      <c r="G61" s="848">
        <v>44368251.869999997</v>
      </c>
      <c r="H61" s="849">
        <v>0</v>
      </c>
    </row>
    <row r="62" spans="1:8">
      <c r="A62" s="824" t="s">
        <v>960</v>
      </c>
      <c r="B62" s="820"/>
      <c r="C62" s="847"/>
      <c r="D62" s="848">
        <v>52293600</v>
      </c>
      <c r="E62" s="848">
        <v>29578834.580000002</v>
      </c>
      <c r="F62" s="848">
        <v>29578834.580000002</v>
      </c>
      <c r="G62" s="848">
        <v>29578834.580000002</v>
      </c>
      <c r="H62" s="849">
        <v>0</v>
      </c>
    </row>
    <row r="63" spans="1:8">
      <c r="A63" s="819" t="s">
        <v>961</v>
      </c>
      <c r="B63" s="820"/>
      <c r="C63" s="847"/>
      <c r="D63" s="848">
        <v>405146083.94999999</v>
      </c>
      <c r="E63" s="848">
        <v>207498561.71999997</v>
      </c>
      <c r="F63" s="848">
        <v>207498561.72</v>
      </c>
      <c r="G63" s="848">
        <v>207498561.72</v>
      </c>
      <c r="H63" s="849">
        <v>0</v>
      </c>
    </row>
    <row r="64" spans="1:8">
      <c r="A64" s="815" t="s">
        <v>962</v>
      </c>
      <c r="B64" s="815"/>
      <c r="C64" s="850"/>
      <c r="D64" s="851">
        <v>53800000</v>
      </c>
      <c r="E64" s="851">
        <v>23140778.550000001</v>
      </c>
      <c r="F64" s="851">
        <v>2787291.9400000004</v>
      </c>
      <c r="G64" s="851">
        <v>2784491.94</v>
      </c>
      <c r="H64" s="852">
        <v>20353486.609999999</v>
      </c>
    </row>
    <row r="65" spans="1:8">
      <c r="A65" s="819" t="s">
        <v>963</v>
      </c>
      <c r="B65" s="820"/>
      <c r="C65" s="847"/>
      <c r="D65" s="848">
        <v>32371000</v>
      </c>
      <c r="E65" s="848">
        <v>11365931.41</v>
      </c>
      <c r="F65" s="848">
        <v>649990.14</v>
      </c>
      <c r="G65" s="848">
        <v>649990.14</v>
      </c>
      <c r="H65" s="849">
        <v>10715941.27</v>
      </c>
    </row>
    <row r="66" spans="1:8">
      <c r="A66" s="824" t="s">
        <v>964</v>
      </c>
      <c r="B66" s="820"/>
      <c r="C66" s="847"/>
      <c r="D66" s="848">
        <v>19422600</v>
      </c>
      <c r="E66" s="848">
        <v>6819558.8459999999</v>
      </c>
      <c r="F66" s="848">
        <v>389994.08399999997</v>
      </c>
      <c r="G66" s="848">
        <v>389994.08399999997</v>
      </c>
      <c r="H66" s="849">
        <v>6429564.7620000001</v>
      </c>
    </row>
    <row r="67" spans="1:8">
      <c r="A67" s="824" t="s">
        <v>965</v>
      </c>
      <c r="B67" s="820"/>
      <c r="C67" s="847"/>
      <c r="D67" s="848">
        <v>12948400</v>
      </c>
      <c r="E67" s="848">
        <v>4546372.5640000002</v>
      </c>
      <c r="F67" s="848">
        <v>259996.05600000001</v>
      </c>
      <c r="G67" s="848">
        <v>259996.05600000001</v>
      </c>
      <c r="H67" s="849">
        <v>4286376.5080000004</v>
      </c>
    </row>
    <row r="68" spans="1:8" ht="12.75" customHeight="1">
      <c r="A68" s="831" t="s">
        <v>966</v>
      </c>
      <c r="B68" s="832"/>
      <c r="C68" s="853"/>
      <c r="D68" s="848">
        <v>21429000</v>
      </c>
      <c r="E68" s="848">
        <v>11774847.140000001</v>
      </c>
      <c r="F68" s="848">
        <v>2137301.8000000003</v>
      </c>
      <c r="G68" s="848">
        <v>2134501.7999999998</v>
      </c>
      <c r="H68" s="854">
        <v>9637545.3399999999</v>
      </c>
    </row>
    <row r="69" spans="1:8">
      <c r="A69" s="287" t="s">
        <v>967</v>
      </c>
      <c r="B69" s="287"/>
      <c r="C69" s="492"/>
      <c r="D69" s="855">
        <v>589680083.95000005</v>
      </c>
      <c r="E69" s="855">
        <v>304586426.71999997</v>
      </c>
      <c r="F69" s="855">
        <v>284232940.11000001</v>
      </c>
      <c r="G69" s="855">
        <v>284230140.11000001</v>
      </c>
      <c r="H69" s="856">
        <v>20353486.609999999</v>
      </c>
    </row>
    <row r="70" spans="1:8">
      <c r="A70" s="820"/>
      <c r="B70" s="820"/>
      <c r="C70" s="820"/>
      <c r="D70" s="820"/>
      <c r="E70" s="820"/>
      <c r="F70" s="820"/>
      <c r="G70" s="820"/>
      <c r="H70" s="820"/>
    </row>
    <row r="71" spans="1:8">
      <c r="A71" s="1055" t="s">
        <v>569</v>
      </c>
      <c r="B71" s="1055"/>
      <c r="C71" s="1055"/>
      <c r="D71" s="1055"/>
      <c r="E71" s="1055"/>
      <c r="F71" s="1055"/>
      <c r="G71" s="1055"/>
      <c r="H71" s="1055"/>
    </row>
    <row r="72" spans="1:8" ht="22.5">
      <c r="A72" s="978" t="s">
        <v>968</v>
      </c>
      <c r="B72" s="837"/>
      <c r="C72" s="838"/>
      <c r="D72" s="718" t="s">
        <v>83</v>
      </c>
      <c r="E72" s="718" t="s">
        <v>85</v>
      </c>
      <c r="F72" s="718" t="s">
        <v>87</v>
      </c>
      <c r="G72" s="1056" t="s">
        <v>955</v>
      </c>
      <c r="H72" s="1056" t="s">
        <v>969</v>
      </c>
    </row>
    <row r="73" spans="1:8">
      <c r="A73" s="979"/>
      <c r="B73" s="839"/>
      <c r="C73" s="840"/>
      <c r="D73" s="841" t="s">
        <v>552</v>
      </c>
      <c r="E73" s="841" t="s">
        <v>552</v>
      </c>
      <c r="F73" s="841" t="s">
        <v>552</v>
      </c>
      <c r="G73" s="1089"/>
      <c r="H73" s="1089"/>
    </row>
    <row r="74" spans="1:8">
      <c r="A74" s="1081"/>
      <c r="B74" s="842"/>
      <c r="C74" s="464"/>
      <c r="D74" s="720" t="s">
        <v>564</v>
      </c>
      <c r="E74" s="720" t="s">
        <v>565</v>
      </c>
      <c r="F74" s="720" t="s">
        <v>631</v>
      </c>
      <c r="G74" s="843" t="s">
        <v>566</v>
      </c>
      <c r="H74" s="843" t="s">
        <v>644</v>
      </c>
    </row>
    <row r="75" spans="1:8">
      <c r="A75" s="857" t="s">
        <v>970</v>
      </c>
      <c r="B75" s="828"/>
      <c r="C75" s="844"/>
      <c r="D75" s="858">
        <v>281445648.16999996</v>
      </c>
      <c r="E75" s="858">
        <v>281445648.16999996</v>
      </c>
      <c r="F75" s="858">
        <v>281445648.16999996</v>
      </c>
      <c r="G75" s="858">
        <v>0</v>
      </c>
      <c r="H75" s="859">
        <v>0</v>
      </c>
    </row>
    <row r="76" spans="1:8" ht="12.75" customHeight="1">
      <c r="A76" s="860" t="s">
        <v>971</v>
      </c>
      <c r="B76" s="820"/>
      <c r="C76" s="847"/>
      <c r="D76" s="848">
        <v>304586426.71999997</v>
      </c>
      <c r="E76" s="848">
        <v>284232940.10999995</v>
      </c>
      <c r="F76" s="848">
        <v>284230140.10999995</v>
      </c>
      <c r="G76" s="848">
        <v>20353486.610000014</v>
      </c>
      <c r="H76" s="849">
        <v>0</v>
      </c>
    </row>
    <row r="77" spans="1:8">
      <c r="A77" s="860" t="s">
        <v>972</v>
      </c>
      <c r="B77" s="820"/>
      <c r="C77" s="847"/>
      <c r="D77" s="848">
        <v>0</v>
      </c>
      <c r="E77" s="848">
        <v>0</v>
      </c>
      <c r="F77" s="848">
        <v>0</v>
      </c>
      <c r="G77" s="848">
        <v>0</v>
      </c>
      <c r="H77" s="849">
        <v>0</v>
      </c>
    </row>
    <row r="78" spans="1:8">
      <c r="A78" s="860" t="s">
        <v>973</v>
      </c>
      <c r="B78" s="820"/>
      <c r="C78" s="847"/>
      <c r="D78" s="848">
        <v>0</v>
      </c>
      <c r="E78" s="848">
        <v>0</v>
      </c>
      <c r="F78" s="848">
        <v>0</v>
      </c>
      <c r="G78" s="848">
        <v>0</v>
      </c>
      <c r="H78" s="849">
        <v>0</v>
      </c>
    </row>
    <row r="79" spans="1:8">
      <c r="A79" s="860" t="s">
        <v>974</v>
      </c>
      <c r="B79" s="820"/>
      <c r="C79" s="847"/>
      <c r="D79" s="848">
        <v>0</v>
      </c>
      <c r="E79" s="848">
        <v>0</v>
      </c>
      <c r="F79" s="848">
        <v>0</v>
      </c>
      <c r="G79" s="848">
        <v>0</v>
      </c>
      <c r="H79" s="849">
        <v>0</v>
      </c>
    </row>
    <row r="80" spans="1:8">
      <c r="A80" s="820" t="s">
        <v>975</v>
      </c>
      <c r="B80" s="815"/>
      <c r="C80" s="850"/>
      <c r="D80" s="848">
        <v>0</v>
      </c>
      <c r="E80" s="848">
        <v>0</v>
      </c>
      <c r="F80" s="848">
        <v>0</v>
      </c>
      <c r="G80" s="848">
        <v>0</v>
      </c>
      <c r="H80" s="849">
        <v>0</v>
      </c>
    </row>
    <row r="81" spans="1:8">
      <c r="A81" s="832"/>
      <c r="B81" s="832"/>
      <c r="C81" s="832"/>
      <c r="D81" s="861"/>
      <c r="E81" s="861"/>
      <c r="F81" s="861"/>
      <c r="G81" s="861"/>
      <c r="H81" s="832"/>
    </row>
    <row r="82" spans="1:8" ht="22.5">
      <c r="A82" s="978" t="s">
        <v>976</v>
      </c>
      <c r="B82" s="837"/>
      <c r="C82" s="837"/>
      <c r="D82" s="862"/>
      <c r="E82" s="718" t="s">
        <v>977</v>
      </c>
      <c r="F82" s="718" t="s">
        <v>978</v>
      </c>
      <c r="G82" s="718" t="s">
        <v>979</v>
      </c>
      <c r="H82" s="719" t="s">
        <v>980</v>
      </c>
    </row>
    <row r="83" spans="1:8">
      <c r="A83" s="1081"/>
      <c r="B83" s="842"/>
      <c r="C83" s="842"/>
      <c r="D83" s="863"/>
      <c r="E83" s="721" t="s">
        <v>567</v>
      </c>
      <c r="F83" s="721" t="s">
        <v>709</v>
      </c>
      <c r="G83" s="721" t="s">
        <v>710</v>
      </c>
      <c r="H83" s="719" t="s">
        <v>981</v>
      </c>
    </row>
    <row r="84" spans="1:8">
      <c r="A84" s="857" t="s">
        <v>982</v>
      </c>
      <c r="B84" s="857"/>
      <c r="C84" s="857"/>
      <c r="D84" s="857"/>
      <c r="E84" s="864">
        <v>245583438.79999995</v>
      </c>
      <c r="F84" s="447">
        <v>281445648.16999996</v>
      </c>
      <c r="G84" s="864">
        <v>281445648.16999996</v>
      </c>
      <c r="H84" s="865">
        <v>80.222003031500833</v>
      </c>
    </row>
    <row r="85" spans="1:8">
      <c r="A85" s="820" t="s">
        <v>983</v>
      </c>
      <c r="B85" s="820"/>
      <c r="C85" s="820"/>
      <c r="D85" s="820"/>
      <c r="E85" s="864">
        <v>0</v>
      </c>
      <c r="F85" s="447">
        <v>0</v>
      </c>
      <c r="G85" s="864">
        <v>0</v>
      </c>
      <c r="H85" s="866">
        <v>0</v>
      </c>
    </row>
    <row r="86" spans="1:8" ht="12.75" customHeight="1">
      <c r="A86" s="820" t="s">
        <v>984</v>
      </c>
      <c r="B86" s="820"/>
      <c r="C86" s="820"/>
      <c r="D86" s="820"/>
      <c r="E86" s="864">
        <v>0</v>
      </c>
      <c r="F86" s="447">
        <v>0</v>
      </c>
      <c r="G86" s="864">
        <v>0</v>
      </c>
      <c r="H86" s="866">
        <v>0</v>
      </c>
    </row>
    <row r="87" spans="1:8">
      <c r="A87" s="832"/>
      <c r="B87" s="832"/>
      <c r="C87" s="832"/>
      <c r="D87" s="832"/>
      <c r="E87" s="861"/>
      <c r="F87" s="861"/>
      <c r="G87" s="861"/>
      <c r="H87" s="833"/>
    </row>
    <row r="88" spans="1:8" ht="33.75">
      <c r="A88" s="978" t="s">
        <v>985</v>
      </c>
      <c r="B88" s="837"/>
      <c r="C88" s="837"/>
      <c r="D88" s="658"/>
      <c r="E88" s="718" t="s">
        <v>986</v>
      </c>
      <c r="F88" s="718" t="s">
        <v>987</v>
      </c>
      <c r="G88" s="718" t="s">
        <v>988</v>
      </c>
      <c r="H88" s="719" t="s">
        <v>989</v>
      </c>
    </row>
    <row r="89" spans="1:8">
      <c r="A89" s="1081"/>
      <c r="B89" s="842"/>
      <c r="C89" s="842"/>
      <c r="D89" s="664"/>
      <c r="E89" s="721" t="s">
        <v>725</v>
      </c>
      <c r="F89" s="721" t="s">
        <v>726</v>
      </c>
      <c r="G89" s="721" t="s">
        <v>990</v>
      </c>
      <c r="H89" s="719" t="s">
        <v>728</v>
      </c>
    </row>
    <row r="90" spans="1:8">
      <c r="A90" s="857" t="s">
        <v>991</v>
      </c>
      <c r="B90" s="857"/>
      <c r="C90" s="857"/>
      <c r="D90" s="857"/>
      <c r="E90" s="867">
        <v>35083348.399999999</v>
      </c>
      <c r="F90" s="867">
        <v>66600543.889999986</v>
      </c>
      <c r="G90" s="867">
        <v>66600543.889999986</v>
      </c>
      <c r="H90" s="868">
        <v>18.983519797101238</v>
      </c>
    </row>
    <row r="91" spans="1:8">
      <c r="A91" s="820"/>
      <c r="B91" s="820"/>
      <c r="C91" s="820"/>
      <c r="D91" s="820"/>
      <c r="E91" s="861"/>
      <c r="F91" s="861"/>
      <c r="G91" s="861"/>
      <c r="H91" s="833"/>
    </row>
    <row r="92" spans="1:8" ht="56.25">
      <c r="A92" s="978" t="s">
        <v>992</v>
      </c>
      <c r="B92" s="978"/>
      <c r="C92" s="718" t="s">
        <v>993</v>
      </c>
      <c r="D92" s="718" t="s">
        <v>994</v>
      </c>
      <c r="E92" s="718" t="s">
        <v>995</v>
      </c>
      <c r="F92" s="718" t="s">
        <v>996</v>
      </c>
      <c r="G92" s="718" t="s">
        <v>997</v>
      </c>
      <c r="H92" s="719" t="s">
        <v>987</v>
      </c>
    </row>
    <row r="93" spans="1:8">
      <c r="A93" s="1081"/>
      <c r="B93" s="1081"/>
      <c r="C93" s="720" t="s">
        <v>998</v>
      </c>
      <c r="D93" s="869" t="s">
        <v>999</v>
      </c>
      <c r="E93" s="721" t="s">
        <v>731</v>
      </c>
      <c r="F93" s="721" t="s">
        <v>732</v>
      </c>
      <c r="G93" s="721" t="s">
        <v>733</v>
      </c>
      <c r="H93" s="719" t="s">
        <v>1000</v>
      </c>
    </row>
    <row r="94" spans="1:8">
      <c r="A94" s="857" t="s">
        <v>1001</v>
      </c>
      <c r="B94" s="857"/>
      <c r="C94" s="858">
        <v>28600573.550000001</v>
      </c>
      <c r="D94" s="858">
        <v>3302726.36</v>
      </c>
      <c r="E94" s="870">
        <v>3302726.36</v>
      </c>
      <c r="F94" s="858">
        <v>3302726.36</v>
      </c>
      <c r="G94" s="858">
        <v>0</v>
      </c>
      <c r="H94" s="870">
        <v>0</v>
      </c>
    </row>
    <row r="95" spans="1:8" ht="12.75" customHeight="1">
      <c r="A95" s="819" t="s">
        <v>1002</v>
      </c>
      <c r="B95" s="820"/>
      <c r="C95" s="848">
        <v>28600573.550000001</v>
      </c>
      <c r="D95" s="848">
        <v>3302726.36</v>
      </c>
      <c r="E95" s="823">
        <v>3302726.36</v>
      </c>
      <c r="F95" s="848">
        <v>3302726.36</v>
      </c>
      <c r="G95" s="848">
        <v>0</v>
      </c>
      <c r="H95" s="823">
        <v>0</v>
      </c>
    </row>
    <row r="96" spans="1:8" ht="12.75" customHeight="1">
      <c r="A96" s="819" t="s">
        <v>1003</v>
      </c>
      <c r="B96" s="820"/>
      <c r="C96" s="848">
        <v>0</v>
      </c>
      <c r="D96" s="848">
        <v>0</v>
      </c>
      <c r="E96" s="823">
        <v>0</v>
      </c>
      <c r="F96" s="848">
        <v>0</v>
      </c>
      <c r="G96" s="848">
        <v>0</v>
      </c>
      <c r="H96" s="823">
        <v>0</v>
      </c>
    </row>
    <row r="97" spans="1:8">
      <c r="A97" s="832"/>
      <c r="B97" s="832"/>
      <c r="C97" s="871"/>
      <c r="D97" s="871"/>
      <c r="E97" s="834"/>
      <c r="F97" s="871"/>
      <c r="G97" s="871"/>
      <c r="H97" s="834"/>
    </row>
    <row r="98" spans="1:8">
      <c r="A98" s="820"/>
      <c r="B98" s="820"/>
      <c r="C98" s="820"/>
      <c r="D98" s="820"/>
      <c r="E98" s="820"/>
      <c r="F98" s="820"/>
      <c r="G98" s="820"/>
      <c r="H98" s="872" t="s">
        <v>395</v>
      </c>
    </row>
    <row r="99" spans="1:8">
      <c r="A99" s="820"/>
      <c r="B99" s="820"/>
      <c r="C99" s="820"/>
      <c r="D99" s="820"/>
      <c r="E99" s="820"/>
      <c r="F99" s="820"/>
      <c r="G99" s="820"/>
      <c r="H99" s="872" t="s">
        <v>396</v>
      </c>
    </row>
    <row r="100" spans="1:8">
      <c r="A100" s="1055" t="s">
        <v>1004</v>
      </c>
      <c r="B100" s="1055"/>
      <c r="C100" s="1055"/>
      <c r="D100" s="1055"/>
      <c r="E100" s="1055"/>
      <c r="F100" s="1055"/>
      <c r="G100" s="1055"/>
      <c r="H100" s="1055"/>
    </row>
    <row r="101" spans="1:8" ht="26.25" customHeight="1">
      <c r="A101" s="978" t="s">
        <v>1005</v>
      </c>
      <c r="B101" s="978"/>
      <c r="C101" s="941"/>
      <c r="D101" s="718" t="s">
        <v>82</v>
      </c>
      <c r="E101" s="718" t="s">
        <v>83</v>
      </c>
      <c r="F101" s="718" t="s">
        <v>85</v>
      </c>
      <c r="G101" s="718" t="s">
        <v>87</v>
      </c>
      <c r="H101" s="1056" t="s">
        <v>955</v>
      </c>
    </row>
    <row r="102" spans="1:8">
      <c r="A102" s="979" t="s">
        <v>956</v>
      </c>
      <c r="B102" s="979"/>
      <c r="C102" s="1090"/>
      <c r="D102" s="841"/>
      <c r="E102" s="841" t="s">
        <v>552</v>
      </c>
      <c r="F102" s="841" t="s">
        <v>552</v>
      </c>
      <c r="G102" s="841" t="s">
        <v>552</v>
      </c>
      <c r="H102" s="1089"/>
    </row>
    <row r="103" spans="1:8">
      <c r="A103" s="842"/>
      <c r="B103" s="842"/>
      <c r="C103" s="464"/>
      <c r="D103" s="720" t="s">
        <v>674</v>
      </c>
      <c r="E103" s="720" t="s">
        <v>564</v>
      </c>
      <c r="F103" s="720" t="s">
        <v>565</v>
      </c>
      <c r="G103" s="720" t="s">
        <v>631</v>
      </c>
      <c r="H103" s="843" t="s">
        <v>566</v>
      </c>
    </row>
    <row r="104" spans="1:8">
      <c r="A104" s="828" t="s">
        <v>1006</v>
      </c>
      <c r="B104" s="828"/>
      <c r="C104" s="844"/>
      <c r="D104" s="845">
        <v>334519300</v>
      </c>
      <c r="E104" s="845">
        <v>129937755.93000001</v>
      </c>
      <c r="F104" s="845">
        <v>95868402.940000027</v>
      </c>
      <c r="G104" s="845">
        <v>91708736.770000011</v>
      </c>
      <c r="H104" s="846">
        <v>34069352.98999998</v>
      </c>
    </row>
    <row r="105" spans="1:8">
      <c r="A105" s="824" t="s">
        <v>1007</v>
      </c>
      <c r="B105" s="820"/>
      <c r="C105" s="847"/>
      <c r="D105" s="848">
        <v>200711580</v>
      </c>
      <c r="E105" s="848">
        <v>77962653.557999998</v>
      </c>
      <c r="F105" s="848">
        <v>57521041.764000006</v>
      </c>
      <c r="G105" s="848">
        <v>55025242.062000006</v>
      </c>
      <c r="H105" s="849">
        <v>20441611.793999992</v>
      </c>
    </row>
    <row r="106" spans="1:8">
      <c r="A106" s="824" t="s">
        <v>1008</v>
      </c>
      <c r="B106" s="820"/>
      <c r="C106" s="847"/>
      <c r="D106" s="848">
        <v>133807720</v>
      </c>
      <c r="E106" s="848">
        <v>51975102.372000009</v>
      </c>
      <c r="F106" s="848">
        <v>38347361.176000014</v>
      </c>
      <c r="G106" s="848">
        <v>36683494.708000012</v>
      </c>
      <c r="H106" s="849">
        <v>13627741.195999995</v>
      </c>
    </row>
    <row r="107" spans="1:8">
      <c r="A107" s="815" t="s">
        <v>1009</v>
      </c>
      <c r="B107" s="820"/>
      <c r="C107" s="847"/>
      <c r="D107" s="851">
        <v>559372699.99999988</v>
      </c>
      <c r="E107" s="848">
        <v>230649335.74000001</v>
      </c>
      <c r="F107" s="848">
        <v>189532271.54000011</v>
      </c>
      <c r="G107" s="848">
        <v>186614782.14000013</v>
      </c>
      <c r="H107" s="849">
        <v>41117064.199999899</v>
      </c>
    </row>
    <row r="108" spans="1:8" ht="24.75" customHeight="1">
      <c r="A108" s="287" t="s">
        <v>1010</v>
      </c>
      <c r="B108" s="287"/>
      <c r="C108" s="492"/>
      <c r="D108" s="855">
        <v>893891999.99999988</v>
      </c>
      <c r="E108" s="855">
        <v>360587091.67000002</v>
      </c>
      <c r="F108" s="855">
        <v>285400674.48000014</v>
      </c>
      <c r="G108" s="855">
        <v>278323518.91000015</v>
      </c>
      <c r="H108" s="856">
        <v>75186417.189999878</v>
      </c>
    </row>
    <row r="109" spans="1:8">
      <c r="A109" s="820"/>
      <c r="B109" s="820"/>
      <c r="C109" s="820"/>
      <c r="D109" s="820"/>
      <c r="E109" s="820"/>
      <c r="F109" s="820"/>
      <c r="G109" s="820"/>
      <c r="H109" s="820"/>
    </row>
    <row r="110" spans="1:8">
      <c r="A110" s="1055" t="s">
        <v>1011</v>
      </c>
      <c r="B110" s="1055"/>
      <c r="C110" s="1055"/>
      <c r="D110" s="1055"/>
      <c r="E110" s="1055"/>
      <c r="F110" s="966"/>
      <c r="G110" s="1091" t="s">
        <v>568</v>
      </c>
      <c r="H110" s="1055"/>
    </row>
    <row r="111" spans="1:8" ht="25.5" customHeight="1">
      <c r="A111" s="857" t="s">
        <v>1012</v>
      </c>
      <c r="B111" s="857"/>
      <c r="C111" s="857"/>
      <c r="D111" s="857"/>
      <c r="E111" s="857"/>
      <c r="F111" s="873"/>
      <c r="G111" s="874"/>
      <c r="H111" s="870">
        <v>572936340.95000017</v>
      </c>
    </row>
    <row r="112" spans="1:8">
      <c r="A112" s="820" t="s">
        <v>1013</v>
      </c>
      <c r="B112" s="820"/>
      <c r="C112" s="820"/>
      <c r="D112" s="820"/>
      <c r="E112" s="820"/>
      <c r="F112" s="847"/>
      <c r="G112" s="821"/>
      <c r="H112" s="823">
        <v>136349170.47199994</v>
      </c>
    </row>
    <row r="113" spans="1:8">
      <c r="A113" s="820" t="s">
        <v>1014</v>
      </c>
      <c r="B113" s="820"/>
      <c r="C113" s="820"/>
      <c r="D113" s="820"/>
      <c r="E113" s="820"/>
      <c r="F113" s="847"/>
      <c r="G113" s="821"/>
      <c r="H113" s="823">
        <v>0</v>
      </c>
    </row>
    <row r="114" spans="1:8">
      <c r="A114" s="820" t="s">
        <v>1015</v>
      </c>
      <c r="B114" s="820"/>
      <c r="C114" s="820"/>
      <c r="D114" s="820"/>
      <c r="E114" s="820"/>
      <c r="F114" s="847"/>
      <c r="G114" s="821"/>
      <c r="H114" s="823">
        <v>0</v>
      </c>
    </row>
    <row r="115" spans="1:8">
      <c r="A115" s="832" t="s">
        <v>1016</v>
      </c>
      <c r="B115" s="832"/>
      <c r="C115" s="832"/>
      <c r="D115" s="832"/>
      <c r="E115" s="832"/>
      <c r="F115" s="853"/>
      <c r="G115" s="833"/>
      <c r="H115" s="834">
        <v>2874622.91</v>
      </c>
    </row>
    <row r="116" spans="1:8">
      <c r="A116" s="287" t="s">
        <v>1017</v>
      </c>
      <c r="B116" s="287"/>
      <c r="C116" s="287"/>
      <c r="D116" s="287"/>
      <c r="E116" s="287"/>
      <c r="F116" s="492"/>
      <c r="G116" s="875"/>
      <c r="H116" s="876">
        <v>433712547.5680002</v>
      </c>
    </row>
    <row r="117" spans="1:8">
      <c r="A117" s="820"/>
      <c r="B117" s="820"/>
      <c r="C117" s="820"/>
      <c r="D117" s="820"/>
      <c r="E117" s="820"/>
      <c r="F117" s="820"/>
      <c r="G117" s="820"/>
      <c r="H117" s="820"/>
    </row>
    <row r="118" spans="1:8">
      <c r="A118" s="978" t="s">
        <v>1018</v>
      </c>
      <c r="B118" s="941"/>
      <c r="C118" s="1082" t="s">
        <v>977</v>
      </c>
      <c r="D118" s="941"/>
      <c r="E118" s="1082" t="s">
        <v>978</v>
      </c>
      <c r="F118" s="941"/>
      <c r="G118" s="1082" t="s">
        <v>980</v>
      </c>
      <c r="H118" s="978"/>
    </row>
    <row r="119" spans="1:8">
      <c r="A119" s="1081"/>
      <c r="B119" s="1086"/>
      <c r="C119" s="1085" t="s">
        <v>741</v>
      </c>
      <c r="D119" s="1086"/>
      <c r="E119" s="1085" t="s">
        <v>740</v>
      </c>
      <c r="F119" s="1086"/>
      <c r="G119" s="1085" t="s">
        <v>742</v>
      </c>
      <c r="H119" s="1081"/>
    </row>
    <row r="120" spans="1:8">
      <c r="A120" s="877" t="s">
        <v>1019</v>
      </c>
      <c r="B120" s="878"/>
      <c r="C120" s="879"/>
      <c r="D120" s="880">
        <v>775635045.83500004</v>
      </c>
      <c r="E120" s="879"/>
      <c r="F120" s="881">
        <v>433712547.5680002</v>
      </c>
      <c r="G120" s="879"/>
      <c r="H120" s="882">
        <v>0.13979272529553266</v>
      </c>
    </row>
    <row r="121" spans="1:8">
      <c r="A121" s="820"/>
      <c r="B121" s="820"/>
      <c r="C121" s="820"/>
      <c r="D121" s="820"/>
      <c r="E121" s="820"/>
      <c r="F121" s="820"/>
      <c r="G121" s="820"/>
      <c r="H121" s="820"/>
    </row>
    <row r="122" spans="1:8">
      <c r="A122" s="1092" t="s">
        <v>1020</v>
      </c>
      <c r="B122" s="1092"/>
      <c r="C122" s="1093"/>
      <c r="D122" s="883" t="s">
        <v>1021</v>
      </c>
      <c r="E122" s="883" t="s">
        <v>1022</v>
      </c>
      <c r="F122" s="883" t="s">
        <v>1023</v>
      </c>
      <c r="G122" s="883" t="s">
        <v>1024</v>
      </c>
      <c r="H122" s="884" t="s">
        <v>1025</v>
      </c>
    </row>
    <row r="123" spans="1:8">
      <c r="A123" s="1094"/>
      <c r="B123" s="1094"/>
      <c r="C123" s="1095"/>
      <c r="D123" s="885" t="s">
        <v>743</v>
      </c>
      <c r="E123" s="885" t="s">
        <v>1026</v>
      </c>
      <c r="F123" s="885" t="s">
        <v>1027</v>
      </c>
      <c r="G123" s="885" t="s">
        <v>1028</v>
      </c>
      <c r="H123" s="886" t="s">
        <v>1029</v>
      </c>
    </row>
    <row r="124" spans="1:8">
      <c r="A124" s="857" t="s">
        <v>1030</v>
      </c>
      <c r="B124" s="857"/>
      <c r="C124" s="873"/>
      <c r="D124" s="858">
        <v>133358031.67999996</v>
      </c>
      <c r="E124" s="858">
        <v>87494154.999999985</v>
      </c>
      <c r="F124" s="858">
        <v>91940928.639999986</v>
      </c>
      <c r="G124" s="858">
        <v>2874622.91</v>
      </c>
      <c r="H124" s="887">
        <v>38542480.12999998</v>
      </c>
    </row>
    <row r="125" spans="1:8">
      <c r="A125" s="819" t="s">
        <v>1031</v>
      </c>
      <c r="B125" s="820"/>
      <c r="C125" s="847"/>
      <c r="D125" s="848">
        <v>112292934.59999996</v>
      </c>
      <c r="E125" s="848">
        <v>72919312.999999985</v>
      </c>
      <c r="F125" s="848">
        <v>76865240.099999994</v>
      </c>
      <c r="G125" s="848">
        <v>2523592.79</v>
      </c>
      <c r="H125" s="888">
        <v>32904101.709999971</v>
      </c>
    </row>
    <row r="126" spans="1:8">
      <c r="A126" s="819" t="s">
        <v>1032</v>
      </c>
      <c r="B126" s="820"/>
      <c r="C126" s="847"/>
      <c r="D126" s="848">
        <v>21065097.079999998</v>
      </c>
      <c r="E126" s="848">
        <v>14574842.000000002</v>
      </c>
      <c r="F126" s="848">
        <v>15075688.539999997</v>
      </c>
      <c r="G126" s="848">
        <v>351030.12</v>
      </c>
      <c r="H126" s="888">
        <v>5638378.4200000009</v>
      </c>
    </row>
    <row r="127" spans="1:8" ht="15" customHeight="1">
      <c r="A127" s="831" t="s">
        <v>1033</v>
      </c>
      <c r="B127" s="832"/>
      <c r="C127" s="853"/>
      <c r="D127" s="871">
        <v>0</v>
      </c>
      <c r="E127" s="871">
        <v>0</v>
      </c>
      <c r="F127" s="871">
        <v>0</v>
      </c>
      <c r="G127" s="871">
        <v>0</v>
      </c>
      <c r="H127" s="889">
        <v>0</v>
      </c>
    </row>
    <row r="128" spans="1:8" ht="15" customHeight="1">
      <c r="A128" s="820"/>
      <c r="B128" s="820"/>
      <c r="C128" s="820"/>
      <c r="D128" s="820"/>
      <c r="E128" s="820"/>
      <c r="F128" s="820"/>
      <c r="G128" s="820"/>
      <c r="H128" s="820"/>
    </row>
    <row r="129" spans="1:8" ht="15" customHeight="1">
      <c r="A129" s="1055" t="s">
        <v>570</v>
      </c>
      <c r="B129" s="1055"/>
      <c r="C129" s="1055"/>
      <c r="D129" s="1055"/>
      <c r="E129" s="1055"/>
      <c r="F129" s="1055"/>
      <c r="G129" s="1055"/>
      <c r="H129" s="1055"/>
    </row>
    <row r="130" spans="1:8" ht="15" customHeight="1">
      <c r="A130" s="431"/>
      <c r="B130" s="431"/>
      <c r="C130" s="431"/>
      <c r="D130" s="715"/>
      <c r="E130" s="1082" t="s">
        <v>416</v>
      </c>
      <c r="F130" s="941"/>
      <c r="G130" s="1097" t="s">
        <v>8</v>
      </c>
      <c r="H130" s="1098"/>
    </row>
    <row r="131" spans="1:8" ht="15" customHeight="1">
      <c r="A131" s="714" t="s">
        <v>562</v>
      </c>
      <c r="B131" s="714"/>
      <c r="C131" s="714"/>
      <c r="D131" s="795"/>
      <c r="E131" s="1096"/>
      <c r="F131" s="1090"/>
      <c r="G131" s="1099" t="s">
        <v>552</v>
      </c>
      <c r="H131" s="1049"/>
    </row>
    <row r="132" spans="1:8" ht="15" customHeight="1">
      <c r="A132" s="796"/>
      <c r="B132" s="796"/>
      <c r="C132" s="796"/>
      <c r="D132" s="716"/>
      <c r="E132" s="1078" t="s">
        <v>474</v>
      </c>
      <c r="F132" s="1079"/>
      <c r="G132" s="1078" t="s">
        <v>475</v>
      </c>
      <c r="H132" s="1080"/>
    </row>
    <row r="133" spans="1:8" ht="15" customHeight="1">
      <c r="A133" s="2" t="s">
        <v>1034</v>
      </c>
      <c r="B133" s="2"/>
      <c r="C133" s="203"/>
      <c r="D133" s="799"/>
      <c r="E133" s="449"/>
      <c r="F133" s="799">
        <v>72442735.439999998</v>
      </c>
      <c r="G133" s="449"/>
      <c r="H133" s="26">
        <v>35667470.379999995</v>
      </c>
    </row>
    <row r="134" spans="1:8">
      <c r="A134" s="203" t="s">
        <v>1035</v>
      </c>
      <c r="B134" s="203"/>
      <c r="C134" s="203"/>
      <c r="D134" s="799"/>
      <c r="E134" s="449"/>
      <c r="F134" s="799">
        <v>49000000</v>
      </c>
      <c r="G134" s="449"/>
      <c r="H134" s="26">
        <v>23111144.550000001</v>
      </c>
    </row>
    <row r="135" spans="1:8">
      <c r="A135" s="203" t="s">
        <v>1036</v>
      </c>
      <c r="B135" s="203"/>
      <c r="C135" s="203"/>
      <c r="D135" s="799"/>
      <c r="E135" s="449"/>
      <c r="F135" s="799">
        <v>3173000</v>
      </c>
      <c r="G135" s="449"/>
      <c r="H135" s="26">
        <v>0.39000000000000024</v>
      </c>
    </row>
    <row r="136" spans="1:8">
      <c r="A136" s="203" t="s">
        <v>1037</v>
      </c>
      <c r="B136" s="203"/>
      <c r="C136" s="29"/>
      <c r="D136" s="800"/>
      <c r="E136" s="801"/>
      <c r="F136" s="799">
        <v>19100000</v>
      </c>
      <c r="G136" s="449"/>
      <c r="H136" s="26">
        <v>11373190.359999996</v>
      </c>
    </row>
    <row r="137" spans="1:8">
      <c r="A137" s="203" t="s">
        <v>1038</v>
      </c>
      <c r="B137" s="203"/>
      <c r="C137" s="203"/>
      <c r="D137" s="799"/>
      <c r="E137" s="449"/>
      <c r="F137" s="799">
        <v>0</v>
      </c>
      <c r="G137" s="449"/>
      <c r="H137" s="26">
        <v>0</v>
      </c>
    </row>
    <row r="138" spans="1:8">
      <c r="A138" s="203" t="s">
        <v>1039</v>
      </c>
      <c r="B138" s="203"/>
      <c r="C138" s="273"/>
      <c r="D138" s="799"/>
      <c r="E138" s="449"/>
      <c r="F138" s="799">
        <v>1169735.44</v>
      </c>
      <c r="G138" s="449"/>
      <c r="H138" s="26">
        <v>1183135.08</v>
      </c>
    </row>
    <row r="139" spans="1:8">
      <c r="A139" s="2" t="s">
        <v>1040</v>
      </c>
      <c r="B139" s="203"/>
      <c r="C139" s="275"/>
      <c r="D139" s="803"/>
      <c r="E139" s="804"/>
      <c r="F139" s="799">
        <v>1251000</v>
      </c>
      <c r="G139" s="449"/>
      <c r="H139" s="26">
        <v>159357.44999999998</v>
      </c>
    </row>
    <row r="140" spans="1:8">
      <c r="A140" s="2" t="s">
        <v>1041</v>
      </c>
      <c r="B140" s="2"/>
      <c r="C140" s="275"/>
      <c r="D140" s="803"/>
      <c r="E140" s="804"/>
      <c r="F140" s="799">
        <v>0</v>
      </c>
      <c r="G140" s="449"/>
      <c r="H140" s="26">
        <v>0</v>
      </c>
    </row>
    <row r="141" spans="1:8">
      <c r="A141" s="2" t="s">
        <v>1042</v>
      </c>
      <c r="B141" s="203"/>
      <c r="C141" s="203"/>
      <c r="D141" s="799"/>
      <c r="E141" s="449"/>
      <c r="F141" s="799">
        <v>0</v>
      </c>
      <c r="G141" s="449"/>
      <c r="H141" s="26">
        <v>0</v>
      </c>
    </row>
    <row r="142" spans="1:8">
      <c r="A142" s="2" t="s">
        <v>1043</v>
      </c>
      <c r="B142" s="203"/>
      <c r="C142" s="203"/>
      <c r="D142" s="799"/>
      <c r="E142" s="449"/>
      <c r="F142" s="799">
        <v>0</v>
      </c>
      <c r="G142" s="449"/>
      <c r="H142" s="26">
        <v>0</v>
      </c>
    </row>
    <row r="143" spans="1:8">
      <c r="A143" s="37" t="s">
        <v>1044</v>
      </c>
      <c r="B143" s="37"/>
      <c r="C143" s="37"/>
      <c r="D143" s="807"/>
      <c r="E143" s="811"/>
      <c r="F143" s="807">
        <v>73693735.439999998</v>
      </c>
      <c r="G143" s="811"/>
      <c r="H143" s="306">
        <v>35826827.829999998</v>
      </c>
    </row>
    <row r="144" spans="1:8">
      <c r="A144" s="820"/>
      <c r="B144" s="820"/>
      <c r="C144" s="820"/>
      <c r="D144" s="820"/>
      <c r="E144" s="820"/>
      <c r="F144" s="820"/>
      <c r="G144" s="820"/>
      <c r="H144" s="820"/>
    </row>
    <row r="145" spans="1:8" ht="22.5">
      <c r="A145" s="978" t="s">
        <v>1045</v>
      </c>
      <c r="B145" s="978"/>
      <c r="C145" s="941"/>
      <c r="D145" s="718" t="s">
        <v>82</v>
      </c>
      <c r="E145" s="718" t="s">
        <v>83</v>
      </c>
      <c r="F145" s="718" t="s">
        <v>85</v>
      </c>
      <c r="G145" s="718" t="s">
        <v>87</v>
      </c>
      <c r="H145" s="1056" t="s">
        <v>955</v>
      </c>
    </row>
    <row r="146" spans="1:8">
      <c r="A146" s="979" t="s">
        <v>956</v>
      </c>
      <c r="B146" s="979"/>
      <c r="C146" s="1090"/>
      <c r="D146" s="841"/>
      <c r="E146" s="841" t="s">
        <v>552</v>
      </c>
      <c r="F146" s="841" t="s">
        <v>552</v>
      </c>
      <c r="G146" s="841" t="s">
        <v>552</v>
      </c>
      <c r="H146" s="1089"/>
    </row>
    <row r="147" spans="1:8">
      <c r="A147" s="842"/>
      <c r="B147" s="842"/>
      <c r="C147" s="464"/>
      <c r="D147" s="720" t="s">
        <v>674</v>
      </c>
      <c r="E147" s="720" t="s">
        <v>564</v>
      </c>
      <c r="F147" s="720" t="s">
        <v>565</v>
      </c>
      <c r="G147" s="720" t="s">
        <v>631</v>
      </c>
      <c r="H147" s="843" t="s">
        <v>566</v>
      </c>
    </row>
    <row r="148" spans="1:8">
      <c r="A148" s="828" t="s">
        <v>1046</v>
      </c>
      <c r="B148" s="828"/>
      <c r="C148" s="844"/>
      <c r="D148" s="845">
        <v>29035888.489999995</v>
      </c>
      <c r="E148" s="845">
        <v>10252609.960000001</v>
      </c>
      <c r="F148" s="845">
        <v>5293601.76</v>
      </c>
      <c r="G148" s="845">
        <v>7178681.29</v>
      </c>
      <c r="H148" s="846">
        <v>4959008.2000000011</v>
      </c>
    </row>
    <row r="149" spans="1:8">
      <c r="A149" s="824" t="s">
        <v>1047</v>
      </c>
      <c r="B149" s="820"/>
      <c r="C149" s="847"/>
      <c r="D149" s="848">
        <v>17421533.093999997</v>
      </c>
      <c r="E149" s="848">
        <v>6151565.9759999998</v>
      </c>
      <c r="F149" s="848">
        <v>3176161.0559999994</v>
      </c>
      <c r="G149" s="848">
        <v>4307208.7740000002</v>
      </c>
      <c r="H149" s="849">
        <v>2975404.9200000004</v>
      </c>
    </row>
    <row r="150" spans="1:8">
      <c r="A150" s="824" t="s">
        <v>1048</v>
      </c>
      <c r="B150" s="820"/>
      <c r="C150" s="847"/>
      <c r="D150" s="848">
        <v>11614355.396</v>
      </c>
      <c r="E150" s="848">
        <v>4101043.9840000006</v>
      </c>
      <c r="F150" s="848">
        <v>2117440.7039999999</v>
      </c>
      <c r="G150" s="848">
        <v>2871472.5159999998</v>
      </c>
      <c r="H150" s="849">
        <v>1983603.2800000007</v>
      </c>
    </row>
    <row r="151" spans="1:8">
      <c r="A151" s="815" t="s">
        <v>1049</v>
      </c>
      <c r="B151" s="820"/>
      <c r="C151" s="847"/>
      <c r="D151" s="848">
        <v>47961214.43</v>
      </c>
      <c r="E151" s="848">
        <v>18695117.930000003</v>
      </c>
      <c r="F151" s="848">
        <v>10755805.960000001</v>
      </c>
      <c r="G151" s="848">
        <v>7811803.5699999994</v>
      </c>
      <c r="H151" s="849">
        <v>7939311.9700000025</v>
      </c>
    </row>
    <row r="152" spans="1:8">
      <c r="A152" s="815" t="s">
        <v>1050</v>
      </c>
      <c r="B152" s="820"/>
      <c r="C152" s="847"/>
      <c r="D152" s="848">
        <v>0</v>
      </c>
      <c r="E152" s="848">
        <v>0</v>
      </c>
      <c r="F152" s="848">
        <v>0</v>
      </c>
      <c r="G152" s="848">
        <v>0</v>
      </c>
      <c r="H152" s="849">
        <v>0</v>
      </c>
    </row>
    <row r="153" spans="1:8">
      <c r="A153" s="815" t="s">
        <v>1051</v>
      </c>
      <c r="B153" s="820"/>
      <c r="C153" s="847"/>
      <c r="D153" s="848">
        <v>0</v>
      </c>
      <c r="E153" s="848">
        <v>0</v>
      </c>
      <c r="F153" s="848">
        <v>0</v>
      </c>
      <c r="G153" s="848">
        <v>0</v>
      </c>
      <c r="H153" s="849">
        <v>0</v>
      </c>
    </row>
    <row r="154" spans="1:8">
      <c r="A154" s="815" t="s">
        <v>1052</v>
      </c>
      <c r="B154" s="820"/>
      <c r="C154" s="847"/>
      <c r="D154" s="851">
        <v>0</v>
      </c>
      <c r="E154" s="848">
        <v>0</v>
      </c>
      <c r="F154" s="848">
        <v>0</v>
      </c>
      <c r="G154" s="848">
        <v>0</v>
      </c>
      <c r="H154" s="849">
        <v>0</v>
      </c>
    </row>
    <row r="155" spans="1:8" ht="22.5">
      <c r="A155" s="568" t="s">
        <v>1053</v>
      </c>
      <c r="B155" s="287"/>
      <c r="C155" s="492"/>
      <c r="D155" s="855">
        <v>76997102.919999987</v>
      </c>
      <c r="E155" s="855">
        <v>28947727.890000004</v>
      </c>
      <c r="F155" s="855">
        <v>16049407.720000001</v>
      </c>
      <c r="G155" s="855">
        <v>14990484.859999999</v>
      </c>
      <c r="H155" s="856">
        <v>12898320.170000004</v>
      </c>
    </row>
    <row r="156" spans="1:8">
      <c r="A156" s="820"/>
      <c r="B156" s="820"/>
      <c r="C156" s="820"/>
      <c r="D156" s="820"/>
      <c r="E156" s="820"/>
      <c r="F156" s="820"/>
      <c r="G156" s="820"/>
      <c r="H156" s="820"/>
    </row>
    <row r="157" spans="1:8" ht="22.5">
      <c r="A157" s="978" t="s">
        <v>1054</v>
      </c>
      <c r="B157" s="978"/>
      <c r="C157" s="941"/>
      <c r="D157" s="718" t="s">
        <v>82</v>
      </c>
      <c r="E157" s="718" t="s">
        <v>83</v>
      </c>
      <c r="F157" s="718" t="s">
        <v>85</v>
      </c>
      <c r="G157" s="718" t="s">
        <v>87</v>
      </c>
      <c r="H157" s="1056" t="s">
        <v>955</v>
      </c>
    </row>
    <row r="158" spans="1:8">
      <c r="A158" s="979"/>
      <c r="B158" s="979"/>
      <c r="C158" s="1090"/>
      <c r="D158" s="841"/>
      <c r="E158" s="841" t="s">
        <v>552</v>
      </c>
      <c r="F158" s="841" t="s">
        <v>552</v>
      </c>
      <c r="G158" s="841" t="s">
        <v>552</v>
      </c>
      <c r="H158" s="1089"/>
    </row>
    <row r="159" spans="1:8" ht="12.75" customHeight="1">
      <c r="A159" s="1081"/>
      <c r="B159" s="1081"/>
      <c r="C159" s="1086"/>
      <c r="D159" s="720" t="s">
        <v>674</v>
      </c>
      <c r="E159" s="720" t="s">
        <v>564</v>
      </c>
      <c r="F159" s="720" t="s">
        <v>565</v>
      </c>
      <c r="G159" s="720" t="s">
        <v>631</v>
      </c>
      <c r="H159" s="843" t="s">
        <v>566</v>
      </c>
    </row>
    <row r="160" spans="1:8">
      <c r="A160" s="828" t="s">
        <v>1055</v>
      </c>
      <c r="B160" s="828"/>
      <c r="C160" s="844"/>
      <c r="D160" s="845">
        <v>1560569186.8699999</v>
      </c>
      <c r="E160" s="845">
        <v>694121246.27999997</v>
      </c>
      <c r="F160" s="845">
        <v>585683022.31000018</v>
      </c>
      <c r="G160" s="845">
        <v>577544143.88000023</v>
      </c>
      <c r="H160" s="846">
        <v>108438223.96999979</v>
      </c>
    </row>
    <row r="161" spans="1:8">
      <c r="A161" s="819" t="s">
        <v>1056</v>
      </c>
      <c r="B161" s="820"/>
      <c r="C161" s="847"/>
      <c r="D161" s="848">
        <v>1547061070.6499999</v>
      </c>
      <c r="E161" s="848">
        <v>689650630.84999979</v>
      </c>
      <c r="F161" s="848">
        <v>583716556.51999986</v>
      </c>
      <c r="G161" s="848">
        <v>575614157.97000003</v>
      </c>
      <c r="H161" s="849">
        <v>105934074.32999992</v>
      </c>
    </row>
    <row r="162" spans="1:8">
      <c r="A162" s="824" t="s">
        <v>1057</v>
      </c>
      <c r="B162" s="820"/>
      <c r="C162" s="847"/>
      <c r="D162" s="848">
        <v>1153283083.95</v>
      </c>
      <c r="E162" s="848">
        <v>537739124.84000027</v>
      </c>
      <c r="F162" s="848">
        <v>537432650.44000018</v>
      </c>
      <c r="G162" s="848">
        <v>536989680.09000015</v>
      </c>
      <c r="H162" s="849">
        <v>306474.40000009537</v>
      </c>
    </row>
    <row r="163" spans="1:8">
      <c r="A163" s="824" t="s">
        <v>1058</v>
      </c>
      <c r="B163" s="820"/>
      <c r="C163" s="847"/>
      <c r="D163" s="848">
        <v>0</v>
      </c>
      <c r="E163" s="848">
        <v>0</v>
      </c>
      <c r="F163" s="848">
        <v>0</v>
      </c>
      <c r="G163" s="848">
        <v>0</v>
      </c>
      <c r="H163" s="849">
        <v>0</v>
      </c>
    </row>
    <row r="164" spans="1:8">
      <c r="A164" s="824" t="s">
        <v>1059</v>
      </c>
      <c r="B164" s="820"/>
      <c r="C164" s="847"/>
      <c r="D164" s="848">
        <v>2381814.64</v>
      </c>
      <c r="E164" s="848">
        <v>818814.6399999999</v>
      </c>
      <c r="F164" s="848">
        <v>818814.64</v>
      </c>
      <c r="G164" s="848">
        <v>818814.63999999966</v>
      </c>
      <c r="H164" s="849">
        <v>0</v>
      </c>
    </row>
    <row r="165" spans="1:8">
      <c r="A165" s="824" t="s">
        <v>1060</v>
      </c>
      <c r="B165" s="820"/>
      <c r="C165" s="847"/>
      <c r="D165" s="848">
        <v>391396172.0599997</v>
      </c>
      <c r="E165" s="848">
        <v>151092691.36999953</v>
      </c>
      <c r="F165" s="848">
        <v>45465091.4399997</v>
      </c>
      <c r="G165" s="848">
        <v>37805663.23999989</v>
      </c>
      <c r="H165" s="849">
        <v>105627599.92999983</v>
      </c>
    </row>
    <row r="166" spans="1:8">
      <c r="A166" s="819" t="s">
        <v>1061</v>
      </c>
      <c r="B166" s="820"/>
      <c r="C166" s="847"/>
      <c r="D166" s="848">
        <v>13508116.219999999</v>
      </c>
      <c r="E166" s="848">
        <v>4470615.4300000006</v>
      </c>
      <c r="F166" s="848">
        <v>1966465.7900000003</v>
      </c>
      <c r="G166" s="848">
        <v>1929985.9100000001</v>
      </c>
      <c r="H166" s="849">
        <v>2504149.6400000006</v>
      </c>
    </row>
    <row r="167" spans="1:8">
      <c r="A167" s="824" t="s">
        <v>1062</v>
      </c>
      <c r="B167" s="820"/>
      <c r="C167" s="847"/>
      <c r="D167" s="848">
        <v>2030920.8000000003</v>
      </c>
      <c r="E167" s="848">
        <v>350920.80000000005</v>
      </c>
      <c r="F167" s="848">
        <v>350920.8</v>
      </c>
      <c r="G167" s="848">
        <v>350920.8000000001</v>
      </c>
      <c r="H167" s="849">
        <v>0</v>
      </c>
    </row>
    <row r="168" spans="1:8">
      <c r="A168" s="890" t="s">
        <v>1063</v>
      </c>
      <c r="B168" s="832"/>
      <c r="C168" s="853"/>
      <c r="D168" s="871">
        <v>11477195.419999998</v>
      </c>
      <c r="E168" s="871">
        <v>4119694.6300000008</v>
      </c>
      <c r="F168" s="871">
        <v>1615544.9900000002</v>
      </c>
      <c r="G168" s="871">
        <v>1579065.11</v>
      </c>
      <c r="H168" s="854">
        <v>2504149.6400000006</v>
      </c>
    </row>
    <row r="169" spans="1:8">
      <c r="A169" s="820"/>
      <c r="B169" s="820"/>
      <c r="C169" s="820"/>
      <c r="D169" s="891"/>
      <c r="E169" s="891"/>
      <c r="F169" s="891"/>
      <c r="G169" s="891"/>
      <c r="H169" s="820"/>
    </row>
    <row r="170" spans="1:8">
      <c r="A170" s="978" t="s">
        <v>1064</v>
      </c>
      <c r="B170" s="978"/>
      <c r="C170" s="978"/>
      <c r="D170" s="712"/>
      <c r="E170" s="1082" t="s">
        <v>77</v>
      </c>
      <c r="F170" s="941"/>
      <c r="G170" s="1083" t="s">
        <v>571</v>
      </c>
      <c r="H170" s="1084"/>
    </row>
    <row r="171" spans="1:8">
      <c r="A171" s="1081"/>
      <c r="B171" s="1081"/>
      <c r="C171" s="1081"/>
      <c r="D171" s="713"/>
      <c r="E171" s="1085" t="s">
        <v>1065</v>
      </c>
      <c r="F171" s="1086"/>
      <c r="G171" s="1087" t="s">
        <v>1066</v>
      </c>
      <c r="H171" s="1088"/>
    </row>
    <row r="172" spans="1:8">
      <c r="A172" s="448" t="s">
        <v>1120</v>
      </c>
      <c r="B172" s="448"/>
      <c r="C172" s="459"/>
      <c r="D172" s="460"/>
      <c r="E172" s="320"/>
      <c r="F172" s="321">
        <v>25645181.029999997</v>
      </c>
      <c r="G172" s="320"/>
      <c r="H172" s="321">
        <v>7496845.9400000004</v>
      </c>
    </row>
    <row r="173" spans="1:8">
      <c r="A173" s="35" t="s">
        <v>1067</v>
      </c>
      <c r="B173" s="35"/>
      <c r="C173" s="35"/>
      <c r="D173" s="461"/>
      <c r="E173" s="892"/>
      <c r="F173" s="153">
        <v>350833483.99999994</v>
      </c>
      <c r="G173" s="892"/>
      <c r="H173" s="153">
        <v>23111144.550000001</v>
      </c>
    </row>
    <row r="174" spans="1:8">
      <c r="A174" s="35" t="s">
        <v>1068</v>
      </c>
      <c r="B174" s="35"/>
      <c r="C174" s="35"/>
      <c r="D174" s="461"/>
      <c r="E174" s="892"/>
      <c r="F174" s="153">
        <v>299305828.65000004</v>
      </c>
      <c r="G174" s="892"/>
      <c r="H174" s="153">
        <v>13278776.209999999</v>
      </c>
    </row>
    <row r="175" spans="1:8">
      <c r="A175" s="35" t="s">
        <v>1069</v>
      </c>
      <c r="B175" s="35"/>
      <c r="C175" s="35"/>
      <c r="D175" s="461"/>
      <c r="E175" s="717"/>
      <c r="F175" s="458">
        <v>77172836.379999876</v>
      </c>
      <c r="G175" s="717"/>
      <c r="H175" s="458">
        <v>17329214.280000001</v>
      </c>
    </row>
    <row r="176" spans="1:8">
      <c r="A176" s="35" t="s">
        <v>1070</v>
      </c>
      <c r="B176" s="35"/>
      <c r="C176" s="35"/>
      <c r="D176" s="461"/>
      <c r="E176" s="717"/>
      <c r="F176" s="458">
        <v>0</v>
      </c>
      <c r="G176" s="717"/>
      <c r="H176" s="458">
        <v>0</v>
      </c>
    </row>
    <row r="177" spans="1:8" ht="12.75" customHeight="1">
      <c r="A177" s="35" t="s">
        <v>1071</v>
      </c>
      <c r="B177" s="35"/>
      <c r="C177" s="35"/>
      <c r="D177" s="461"/>
      <c r="E177" s="717"/>
      <c r="F177" s="458">
        <v>88.18</v>
      </c>
      <c r="G177" s="717"/>
      <c r="H177" s="458">
        <v>0</v>
      </c>
    </row>
    <row r="178" spans="1:8">
      <c r="A178" s="893" t="s">
        <v>1072</v>
      </c>
      <c r="B178" s="893"/>
      <c r="C178" s="893"/>
      <c r="D178" s="894"/>
      <c r="E178" s="895"/>
      <c r="F178" s="896">
        <v>77172748.199999869</v>
      </c>
      <c r="G178" s="895"/>
      <c r="H178" s="896">
        <v>17329214.280000001</v>
      </c>
    </row>
    <row r="179" spans="1:8" ht="18" customHeight="1">
      <c r="A179" s="35" t="s">
        <v>572</v>
      </c>
      <c r="B179" s="26"/>
      <c r="C179" s="26"/>
      <c r="D179" s="26"/>
      <c r="E179" s="26"/>
      <c r="F179" s="897"/>
      <c r="G179" s="26"/>
      <c r="H179" s="897"/>
    </row>
    <row r="180" spans="1:8">
      <c r="A180" s="35" t="s">
        <v>573</v>
      </c>
      <c r="B180" s="26"/>
      <c r="C180" s="26"/>
      <c r="D180" s="26"/>
      <c r="E180" s="26"/>
      <c r="F180" s="26"/>
      <c r="G180" s="382"/>
      <c r="H180" s="382"/>
    </row>
    <row r="181" spans="1:8">
      <c r="A181" s="152" t="s">
        <v>1073</v>
      </c>
      <c r="B181" s="152"/>
      <c r="C181" s="152"/>
      <c r="D181" s="152"/>
      <c r="E181" s="152"/>
    </row>
    <row r="182" spans="1:8">
      <c r="A182" s="1077" t="s">
        <v>1074</v>
      </c>
      <c r="B182" s="1077"/>
      <c r="C182" s="1077"/>
      <c r="D182" s="1077"/>
      <c r="E182" s="1077"/>
      <c r="F182" s="1077"/>
      <c r="G182" s="1077"/>
      <c r="H182" s="1077"/>
    </row>
    <row r="183" spans="1:8" ht="26.25" customHeight="1">
      <c r="A183" s="988" t="s">
        <v>1075</v>
      </c>
      <c r="B183" s="988"/>
      <c r="C183" s="988"/>
      <c r="D183" s="988"/>
      <c r="E183" s="988"/>
      <c r="F183" s="988"/>
      <c r="G183" s="988"/>
      <c r="H183" s="988"/>
    </row>
    <row r="184" spans="1:8">
      <c r="A184" s="152" t="s">
        <v>574</v>
      </c>
      <c r="B184" s="152"/>
      <c r="C184" s="152"/>
      <c r="D184" s="152"/>
      <c r="E184" s="152"/>
      <c r="F184" s="152"/>
      <c r="G184" s="152"/>
      <c r="H184" s="152"/>
    </row>
    <row r="185" spans="1:8">
      <c r="A185" s="152" t="s">
        <v>1076</v>
      </c>
      <c r="B185" s="152"/>
      <c r="C185" s="152"/>
      <c r="D185" s="152"/>
      <c r="E185" s="152"/>
      <c r="F185" s="152"/>
      <c r="G185" s="152"/>
      <c r="H185" s="152"/>
    </row>
    <row r="186" spans="1:8">
      <c r="A186" s="988" t="s">
        <v>1077</v>
      </c>
      <c r="B186" s="988"/>
      <c r="C186" s="988"/>
      <c r="D186" s="988"/>
      <c r="E186" s="988"/>
      <c r="F186" s="988"/>
      <c r="G186" s="988"/>
      <c r="H186" s="988"/>
    </row>
    <row r="187" spans="1:8">
      <c r="A187" s="152" t="s">
        <v>1078</v>
      </c>
      <c r="C187" s="462"/>
      <c r="E187" s="152"/>
      <c r="F187" s="152"/>
      <c r="G187" s="152"/>
      <c r="H187" s="152"/>
    </row>
    <row r="188" spans="1:8">
      <c r="A188" s="152" t="s">
        <v>1079</v>
      </c>
    </row>
    <row r="190" spans="1:8">
      <c r="A190" s="391" t="s">
        <v>1093</v>
      </c>
    </row>
    <row r="191" spans="1:8">
      <c r="A191" s="391" t="s">
        <v>1094</v>
      </c>
    </row>
    <row r="192" spans="1:8">
      <c r="A192" s="391" t="s">
        <v>1095</v>
      </c>
    </row>
    <row r="193" spans="1:8">
      <c r="A193" s="391" t="s">
        <v>1096</v>
      </c>
    </row>
    <row r="196" spans="1:8">
      <c r="A196" s="2"/>
      <c r="B196" s="2"/>
      <c r="C196" s="2"/>
      <c r="D196" s="2"/>
      <c r="E196" s="2"/>
      <c r="F196" s="2"/>
      <c r="G196" s="2"/>
      <c r="H196" s="2"/>
    </row>
    <row r="197" spans="1:8">
      <c r="A197" s="2"/>
      <c r="B197" s="2"/>
      <c r="C197" s="2"/>
      <c r="D197" s="2"/>
      <c r="E197" s="2"/>
      <c r="F197" s="2"/>
      <c r="G197" s="2"/>
      <c r="H197" s="2"/>
    </row>
    <row r="198" spans="1:8">
      <c r="A198" s="2"/>
      <c r="B198" s="2"/>
      <c r="C198" s="2"/>
      <c r="D198" s="2"/>
      <c r="E198" s="2"/>
      <c r="F198" s="2"/>
      <c r="G198" s="2"/>
      <c r="H198" s="2"/>
    </row>
    <row r="199" spans="1:8">
      <c r="A199" s="2"/>
      <c r="B199" s="2"/>
      <c r="C199" s="2"/>
      <c r="D199" s="2"/>
      <c r="E199" s="2"/>
      <c r="F199" s="2"/>
      <c r="G199" s="2"/>
      <c r="H199" s="2"/>
    </row>
    <row r="200" spans="1:8">
      <c r="A200" s="2"/>
      <c r="B200" s="2"/>
      <c r="C200" s="2"/>
      <c r="D200" s="2"/>
      <c r="E200" s="2"/>
      <c r="F200" s="2"/>
      <c r="G200" s="2"/>
      <c r="H200" s="2"/>
    </row>
    <row r="201" spans="1:8">
      <c r="A201" s="2"/>
      <c r="B201" s="2"/>
      <c r="C201" s="2"/>
      <c r="D201" s="2"/>
      <c r="E201" s="2"/>
      <c r="F201" s="2"/>
      <c r="G201" s="2"/>
      <c r="H201" s="2"/>
    </row>
  </sheetData>
  <mergeCells count="61">
    <mergeCell ref="A92:B93"/>
    <mergeCell ref="A100:H100"/>
    <mergeCell ref="A101:C101"/>
    <mergeCell ref="H101:H102"/>
    <mergeCell ref="A102:C102"/>
    <mergeCell ref="A72:A74"/>
    <mergeCell ref="G72:G73"/>
    <mergeCell ref="H72:H73"/>
    <mergeCell ref="A82:A83"/>
    <mergeCell ref="A88:A89"/>
    <mergeCell ref="E37:F37"/>
    <mergeCell ref="G37:H37"/>
    <mergeCell ref="E49:H49"/>
    <mergeCell ref="H56:H57"/>
    <mergeCell ref="A71:H71"/>
    <mergeCell ref="E12:F12"/>
    <mergeCell ref="G12:H12"/>
    <mergeCell ref="A32:D32"/>
    <mergeCell ref="A34:H34"/>
    <mergeCell ref="E35:F36"/>
    <mergeCell ref="G35:H35"/>
    <mergeCell ref="G36:H36"/>
    <mergeCell ref="A1:H1"/>
    <mergeCell ref="A2:H2"/>
    <mergeCell ref="A3:H3"/>
    <mergeCell ref="A4:H4"/>
    <mergeCell ref="A5:H5"/>
    <mergeCell ref="A6:H6"/>
    <mergeCell ref="A8:H9"/>
    <mergeCell ref="E10:F11"/>
    <mergeCell ref="G10:H10"/>
    <mergeCell ref="G11:H11"/>
    <mergeCell ref="A110:F110"/>
    <mergeCell ref="G110:H110"/>
    <mergeCell ref="A122:C123"/>
    <mergeCell ref="A129:H129"/>
    <mergeCell ref="E130:F131"/>
    <mergeCell ref="G130:H130"/>
    <mergeCell ref="G131:H131"/>
    <mergeCell ref="A118:B119"/>
    <mergeCell ref="C118:D118"/>
    <mergeCell ref="E118:F118"/>
    <mergeCell ref="G118:H118"/>
    <mergeCell ref="C119:D119"/>
    <mergeCell ref="E119:F119"/>
    <mergeCell ref="G119:H119"/>
    <mergeCell ref="A182:H182"/>
    <mergeCell ref="A183:H183"/>
    <mergeCell ref="A186:H186"/>
    <mergeCell ref="E132:F132"/>
    <mergeCell ref="G132:H132"/>
    <mergeCell ref="A170:C171"/>
    <mergeCell ref="E170:F170"/>
    <mergeCell ref="G170:H170"/>
    <mergeCell ref="E171:F171"/>
    <mergeCell ref="G171:H171"/>
    <mergeCell ref="A145:C145"/>
    <mergeCell ref="H145:H146"/>
    <mergeCell ref="A146:C146"/>
    <mergeCell ref="A157:C159"/>
    <mergeCell ref="H157:H158"/>
  </mergeCells>
  <conditionalFormatting sqref="E174:F174">
    <cfRule type="expression" dxfId="0" priority="1">
      <formula>#REF!&lt;&gt;(#REF!+#REF!)</formula>
    </cfRule>
  </conditionalFormatting>
  <conditionalFormatting sqref="G174:H174">
    <cfRule type="expression" priority="2">
      <formula>#REF!&lt;&gt;(#REF!+#REF!)</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76A3-CA7B-470A-838F-3175B2E24044}">
  <dimension ref="A1:F34"/>
  <sheetViews>
    <sheetView workbookViewId="0">
      <selection sqref="A1:XFD1048576"/>
    </sheetView>
  </sheetViews>
  <sheetFormatPr defaultRowHeight="11.25"/>
  <cols>
    <col min="1" max="1" width="50.42578125" style="2" customWidth="1"/>
    <col min="2" max="2" width="21.7109375" style="434" customWidth="1"/>
    <col min="3" max="3" width="6.85546875" style="434" customWidth="1"/>
    <col min="4" max="4" width="16" style="434" customWidth="1"/>
    <col min="5" max="5" width="9.42578125" style="434" customWidth="1"/>
    <col min="6" max="6" width="14.140625" style="2" customWidth="1"/>
    <col min="7" max="16384" width="9.140625" style="2"/>
  </cols>
  <sheetData>
    <row r="1" spans="1:6">
      <c r="A1" s="957" t="s">
        <v>0</v>
      </c>
      <c r="B1" s="957"/>
      <c r="C1" s="957"/>
      <c r="D1" s="957"/>
      <c r="E1" s="957"/>
    </row>
    <row r="2" spans="1:6">
      <c r="A2" s="958" t="s">
        <v>1</v>
      </c>
      <c r="B2" s="958"/>
      <c r="C2" s="958"/>
      <c r="D2" s="958"/>
      <c r="E2" s="958"/>
    </row>
    <row r="3" spans="1:6">
      <c r="A3" s="957" t="s">
        <v>575</v>
      </c>
      <c r="B3" s="957"/>
      <c r="C3" s="957"/>
      <c r="D3" s="957"/>
      <c r="E3" s="957"/>
    </row>
    <row r="4" spans="1:6">
      <c r="A4" s="958" t="s">
        <v>412</v>
      </c>
      <c r="B4" s="958"/>
      <c r="C4" s="958"/>
      <c r="D4" s="958"/>
      <c r="E4" s="958"/>
    </row>
    <row r="5" spans="1:6">
      <c r="A5" s="958" t="s">
        <v>1091</v>
      </c>
      <c r="B5" s="958"/>
      <c r="C5" s="958"/>
      <c r="D5" s="958"/>
      <c r="E5" s="958"/>
    </row>
    <row r="6" spans="1:6">
      <c r="A6" s="1"/>
      <c r="B6" s="1"/>
      <c r="C6" s="1"/>
      <c r="D6" s="1"/>
      <c r="E6" s="1"/>
    </row>
    <row r="7" spans="1:6">
      <c r="A7" s="1"/>
      <c r="B7" s="1"/>
      <c r="C7" s="1"/>
      <c r="D7" s="1"/>
      <c r="E7" s="1"/>
    </row>
    <row r="8" spans="1:6">
      <c r="A8" s="2" t="s">
        <v>576</v>
      </c>
      <c r="F8" s="5">
        <v>1</v>
      </c>
    </row>
    <row r="9" spans="1:6">
      <c r="A9" s="110" t="s">
        <v>577</v>
      </c>
      <c r="B9" s="463" t="s">
        <v>416</v>
      </c>
      <c r="C9" s="1056" t="s">
        <v>8</v>
      </c>
      <c r="D9" s="1058"/>
      <c r="E9" s="1056" t="s">
        <v>578</v>
      </c>
      <c r="F9" s="1057"/>
    </row>
    <row r="10" spans="1:6">
      <c r="A10" s="464"/>
      <c r="B10" s="465" t="s">
        <v>474</v>
      </c>
      <c r="C10" s="1059" t="s">
        <v>475</v>
      </c>
      <c r="D10" s="1104"/>
      <c r="E10" s="1059" t="s">
        <v>579</v>
      </c>
      <c r="F10" s="1105"/>
    </row>
    <row r="11" spans="1:6">
      <c r="A11" s="166"/>
      <c r="B11" s="466"/>
      <c r="C11" s="467"/>
      <c r="D11" s="468"/>
      <c r="E11" s="469"/>
      <c r="F11" s="434"/>
    </row>
    <row r="12" spans="1:6">
      <c r="A12" s="65" t="s">
        <v>580</v>
      </c>
      <c r="B12" s="470">
        <v>352035777.33999997</v>
      </c>
      <c r="C12" s="471"/>
      <c r="D12" s="472">
        <v>58074361.049999997</v>
      </c>
      <c r="E12" s="469"/>
      <c r="F12" s="473">
        <f>B12-D12</f>
        <v>293961416.28999996</v>
      </c>
    </row>
    <row r="13" spans="1:6">
      <c r="A13" s="446"/>
      <c r="B13" s="474"/>
      <c r="C13" s="475"/>
      <c r="D13" s="476"/>
      <c r="E13" s="475"/>
      <c r="F13" s="477"/>
    </row>
    <row r="15" spans="1:6">
      <c r="A15" s="109" t="s">
        <v>80</v>
      </c>
      <c r="B15" s="463" t="s">
        <v>82</v>
      </c>
      <c r="C15" s="1106" t="s">
        <v>83</v>
      </c>
      <c r="D15" s="1107"/>
      <c r="E15" s="1056" t="s">
        <v>581</v>
      </c>
      <c r="F15" s="1057"/>
    </row>
    <row r="16" spans="1:6">
      <c r="A16" s="478"/>
      <c r="B16" s="465" t="s">
        <v>564</v>
      </c>
      <c r="C16" s="1059" t="s">
        <v>565</v>
      </c>
      <c r="D16" s="1104"/>
      <c r="E16" s="1059" t="s">
        <v>582</v>
      </c>
      <c r="F16" s="1105"/>
    </row>
    <row r="17" spans="1:6">
      <c r="A17" s="166" t="s">
        <v>103</v>
      </c>
      <c r="B17" s="479">
        <v>984466209.3599999</v>
      </c>
      <c r="C17" s="467"/>
      <c r="D17" s="480">
        <v>268004742.81999999</v>
      </c>
      <c r="E17" s="481"/>
      <c r="F17" s="482">
        <f>B17-D17</f>
        <v>716461466.53999996</v>
      </c>
    </row>
    <row r="18" spans="1:6">
      <c r="A18" s="66" t="s">
        <v>583</v>
      </c>
      <c r="B18" s="470">
        <v>772804165.32999992</v>
      </c>
      <c r="C18" s="469"/>
      <c r="D18" s="483">
        <v>175324585.41999999</v>
      </c>
      <c r="E18" s="471"/>
      <c r="F18" s="484">
        <f t="shared" ref="F18:F20" si="0">B18-D18</f>
        <v>597479579.90999997</v>
      </c>
    </row>
    <row r="19" spans="1:6">
      <c r="A19" s="66" t="s">
        <v>584</v>
      </c>
      <c r="B19" s="470">
        <v>12068250</v>
      </c>
      <c r="C19" s="469"/>
      <c r="D19" s="483">
        <v>11538250</v>
      </c>
      <c r="E19" s="471"/>
      <c r="F19" s="484">
        <f t="shared" si="0"/>
        <v>530000</v>
      </c>
    </row>
    <row r="20" spans="1:6">
      <c r="A20" s="66" t="s">
        <v>585</v>
      </c>
      <c r="B20" s="470">
        <v>199593794.03</v>
      </c>
      <c r="C20" s="469"/>
      <c r="D20" s="483">
        <v>81141907.399999991</v>
      </c>
      <c r="E20" s="471"/>
      <c r="F20" s="484">
        <f t="shared" si="0"/>
        <v>118451886.63000001</v>
      </c>
    </row>
    <row r="21" spans="1:6">
      <c r="A21" s="36" t="s">
        <v>586</v>
      </c>
      <c r="B21" s="485">
        <v>0</v>
      </c>
      <c r="C21" s="469"/>
      <c r="D21" s="486">
        <v>0</v>
      </c>
      <c r="E21" s="487"/>
      <c r="F21" s="484">
        <f>B21-D21</f>
        <v>0</v>
      </c>
    </row>
    <row r="22" spans="1:6">
      <c r="A22" s="36" t="s">
        <v>587</v>
      </c>
      <c r="B22" s="485">
        <v>0</v>
      </c>
      <c r="C22" s="469"/>
      <c r="D22" s="486">
        <v>0</v>
      </c>
      <c r="E22" s="487"/>
      <c r="F22" s="484">
        <f>B22-D22</f>
        <v>0</v>
      </c>
    </row>
    <row r="23" spans="1:6">
      <c r="A23" s="446"/>
      <c r="B23" s="488"/>
      <c r="C23" s="475"/>
      <c r="D23" s="489"/>
      <c r="E23" s="490"/>
      <c r="F23" s="491"/>
    </row>
    <row r="24" spans="1:6" s="55" customFormat="1">
      <c r="A24" s="492" t="s">
        <v>588</v>
      </c>
      <c r="B24" s="493">
        <f>B17-B21-B22</f>
        <v>984466209.3599999</v>
      </c>
      <c r="C24" s="494"/>
      <c r="D24" s="495">
        <f>D17-D21-D22</f>
        <v>268004742.81999999</v>
      </c>
      <c r="E24" s="494"/>
      <c r="F24" s="496">
        <f>F17-F21-F22</f>
        <v>716461466.53999996</v>
      </c>
    </row>
    <row r="25" spans="1:6">
      <c r="B25" s="497"/>
      <c r="C25" s="497"/>
      <c r="D25" s="497"/>
      <c r="E25" s="497"/>
      <c r="F25" s="497"/>
    </row>
    <row r="26" spans="1:6" s="55" customFormat="1">
      <c r="A26" s="492" t="s">
        <v>589</v>
      </c>
      <c r="B26" s="498">
        <f>B24-B12</f>
        <v>632430432.01999998</v>
      </c>
      <c r="C26" s="499"/>
      <c r="D26" s="495">
        <f>D24-D12</f>
        <v>209930381.76999998</v>
      </c>
      <c r="E26" s="496"/>
      <c r="F26" s="496">
        <f>F24-F12</f>
        <v>422500050.25</v>
      </c>
    </row>
    <row r="27" spans="1:6">
      <c r="A27" s="427" t="e">
        <v>#REF!</v>
      </c>
    </row>
    <row r="28" spans="1:6">
      <c r="A28" s="2" t="s">
        <v>323</v>
      </c>
    </row>
    <row r="29" spans="1:6">
      <c r="A29" s="1103" t="s">
        <v>590</v>
      </c>
      <c r="B29" s="1103"/>
      <c r="C29" s="1103"/>
      <c r="D29" s="1103"/>
      <c r="E29" s="1103"/>
    </row>
    <row r="30" spans="1:6">
      <c r="A30" s="378"/>
    </row>
    <row r="31" spans="1:6">
      <c r="A31" s="2" t="s">
        <v>1093</v>
      </c>
    </row>
    <row r="32" spans="1:6">
      <c r="A32" s="2" t="s">
        <v>1094</v>
      </c>
    </row>
    <row r="33" spans="1:1">
      <c r="A33" s="2" t="s">
        <v>1095</v>
      </c>
    </row>
    <row r="34" spans="1:1">
      <c r="A34" s="2" t="s">
        <v>1096</v>
      </c>
    </row>
  </sheetData>
  <mergeCells count="14">
    <mergeCell ref="C9:D9"/>
    <mergeCell ref="E9:F9"/>
    <mergeCell ref="A1:E1"/>
    <mergeCell ref="A2:E2"/>
    <mergeCell ref="A3:E3"/>
    <mergeCell ref="A4:E4"/>
    <mergeCell ref="A5:E5"/>
    <mergeCell ref="A29:E29"/>
    <mergeCell ref="C10:D10"/>
    <mergeCell ref="E10:F10"/>
    <mergeCell ref="C15:D15"/>
    <mergeCell ref="E15:F15"/>
    <mergeCell ref="C16:D16"/>
    <mergeCell ref="E16:F1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FE87-D650-487B-B566-0505BC8C028D}">
  <dimension ref="A1:I117"/>
  <sheetViews>
    <sheetView zoomScale="130" zoomScaleNormal="130" workbookViewId="0">
      <selection activeCell="F18" sqref="F18:G18"/>
    </sheetView>
  </sheetViews>
  <sheetFormatPr defaultRowHeight="11.25"/>
  <cols>
    <col min="1" max="1" width="40.7109375" style="2" customWidth="1"/>
    <col min="2" max="2" width="6.7109375" style="2" customWidth="1"/>
    <col min="3" max="3" width="7.5703125" style="2" customWidth="1"/>
    <col min="4" max="4" width="6.7109375" style="2" customWidth="1"/>
    <col min="5" max="5" width="7.42578125" style="2" customWidth="1"/>
    <col min="6" max="6" width="7.140625" style="2" customWidth="1"/>
    <col min="7" max="7" width="7.28515625" style="2" customWidth="1"/>
    <col min="8" max="8" width="7.85546875" style="2" customWidth="1"/>
    <col min="9" max="9" width="8.85546875" style="2" customWidth="1"/>
    <col min="10" max="16384" width="9.140625" style="2"/>
  </cols>
  <sheetData>
    <row r="1" spans="1:9">
      <c r="A1" s="957" t="s">
        <v>0</v>
      </c>
      <c r="B1" s="957"/>
      <c r="C1" s="957"/>
      <c r="D1" s="957"/>
      <c r="E1" s="957"/>
      <c r="F1" s="957"/>
      <c r="G1" s="957"/>
      <c r="H1" s="957"/>
      <c r="I1" s="957"/>
    </row>
    <row r="2" spans="1:9">
      <c r="A2" s="958" t="s">
        <v>1</v>
      </c>
      <c r="B2" s="958"/>
      <c r="C2" s="958"/>
      <c r="D2" s="958"/>
      <c r="E2" s="958"/>
      <c r="F2" s="958"/>
      <c r="G2" s="958"/>
      <c r="H2" s="958"/>
      <c r="I2" s="958"/>
    </row>
    <row r="3" spans="1:9">
      <c r="A3" s="957" t="s">
        <v>591</v>
      </c>
      <c r="B3" s="957"/>
      <c r="C3" s="957"/>
      <c r="D3" s="957"/>
      <c r="E3" s="957"/>
      <c r="F3" s="957"/>
      <c r="G3" s="957"/>
      <c r="H3" s="957"/>
      <c r="I3" s="957"/>
    </row>
    <row r="4" spans="1:9">
      <c r="A4" s="958" t="s">
        <v>366</v>
      </c>
      <c r="B4" s="958"/>
      <c r="C4" s="958"/>
      <c r="D4" s="958"/>
      <c r="E4" s="958"/>
      <c r="F4" s="958"/>
      <c r="G4" s="958"/>
      <c r="H4" s="958"/>
      <c r="I4" s="958"/>
    </row>
    <row r="5" spans="1:9">
      <c r="A5" s="958" t="s">
        <v>1121</v>
      </c>
      <c r="B5" s="958"/>
      <c r="C5" s="958"/>
      <c r="D5" s="958"/>
      <c r="E5" s="958"/>
      <c r="F5" s="958"/>
      <c r="G5" s="958"/>
      <c r="H5" s="958"/>
      <c r="I5" s="958"/>
    </row>
    <row r="7" spans="1:9">
      <c r="A7" s="2" t="s">
        <v>592</v>
      </c>
      <c r="I7" s="5">
        <v>1</v>
      </c>
    </row>
    <row r="8" spans="1:9" ht="18.75" customHeight="1">
      <c r="A8" s="1132" t="s">
        <v>593</v>
      </c>
      <c r="B8" s="1132"/>
      <c r="C8" s="1132"/>
      <c r="D8" s="1132"/>
      <c r="E8" s="1132"/>
      <c r="F8" s="1132"/>
      <c r="G8" s="1132"/>
      <c r="H8" s="1132"/>
      <c r="I8" s="1132"/>
    </row>
    <row r="9" spans="1:9" s="427" customFormat="1" ht="24" customHeight="1">
      <c r="A9" s="1124" t="s">
        <v>594</v>
      </c>
      <c r="B9" s="1126" t="s">
        <v>595</v>
      </c>
      <c r="C9" s="1127"/>
      <c r="D9" s="1126" t="s">
        <v>596</v>
      </c>
      <c r="E9" s="1127"/>
      <c r="F9" s="1126" t="s">
        <v>597</v>
      </c>
      <c r="G9" s="1128"/>
      <c r="H9" s="1129" t="s">
        <v>598</v>
      </c>
      <c r="I9" s="1130"/>
    </row>
    <row r="10" spans="1:9" ht="23.25" customHeight="1">
      <c r="A10" s="1125"/>
      <c r="B10" s="986" t="s">
        <v>474</v>
      </c>
      <c r="C10" s="1095"/>
      <c r="D10" s="986" t="s">
        <v>475</v>
      </c>
      <c r="E10" s="1095"/>
      <c r="F10" s="986" t="s">
        <v>599</v>
      </c>
      <c r="G10" s="1131"/>
      <c r="H10" s="986" t="s">
        <v>600</v>
      </c>
      <c r="I10" s="1131"/>
    </row>
    <row r="11" spans="1:9">
      <c r="A11" s="435"/>
      <c r="B11" s="269"/>
      <c r="C11" s="166"/>
      <c r="D11" s="269"/>
      <c r="E11" s="166"/>
      <c r="F11" s="269"/>
      <c r="G11" s="435"/>
      <c r="H11" s="269"/>
      <c r="I11" s="435"/>
    </row>
    <row r="12" spans="1:9">
      <c r="A12" s="1">
        <v>2019</v>
      </c>
      <c r="B12" s="1116">
        <v>0</v>
      </c>
      <c r="C12" s="1117">
        <v>0</v>
      </c>
      <c r="D12" s="1116">
        <v>0</v>
      </c>
      <c r="E12" s="1117">
        <v>0</v>
      </c>
      <c r="F12" s="1116">
        <v>0</v>
      </c>
      <c r="G12" s="1117">
        <v>0</v>
      </c>
      <c r="H12" s="1116">
        <v>1942526796.8700001</v>
      </c>
      <c r="I12" s="1118">
        <v>0</v>
      </c>
    </row>
    <row r="13" spans="1:9">
      <c r="A13" s="1">
        <v>2020</v>
      </c>
      <c r="B13" s="1116">
        <v>1260658238.8299999</v>
      </c>
      <c r="C13" s="1117">
        <v>0</v>
      </c>
      <c r="D13" s="1116">
        <v>1365097282.9300001</v>
      </c>
      <c r="E13" s="1117">
        <v>0</v>
      </c>
      <c r="F13" s="1116">
        <v>-104439044.10000014</v>
      </c>
      <c r="G13" s="1117">
        <v>0</v>
      </c>
      <c r="H13" s="1116">
        <v>1838087752.77</v>
      </c>
      <c r="I13" s="1118">
        <v>0</v>
      </c>
    </row>
    <row r="14" spans="1:9">
      <c r="A14" s="1">
        <v>2021</v>
      </c>
      <c r="B14" s="1116">
        <v>1311695420.3499999</v>
      </c>
      <c r="C14" s="1117">
        <v>0</v>
      </c>
      <c r="D14" s="1116">
        <v>1357437912.77</v>
      </c>
      <c r="E14" s="1117">
        <v>0</v>
      </c>
      <c r="F14" s="1116">
        <v>-45742492.420000076</v>
      </c>
      <c r="G14" s="1117">
        <v>0</v>
      </c>
      <c r="H14" s="1116">
        <v>1792345260.3499999</v>
      </c>
      <c r="I14" s="1118">
        <v>0</v>
      </c>
    </row>
    <row r="15" spans="1:9">
      <c r="A15" s="1">
        <v>2022</v>
      </c>
      <c r="B15" s="1116">
        <v>1356288818.9400001</v>
      </c>
      <c r="C15" s="1117">
        <v>0</v>
      </c>
      <c r="D15" s="1116">
        <v>1396840662.8399999</v>
      </c>
      <c r="E15" s="1117">
        <v>0</v>
      </c>
      <c r="F15" s="1116">
        <v>-40551843.899999857</v>
      </c>
      <c r="G15" s="1117">
        <v>0</v>
      </c>
      <c r="H15" s="1116">
        <v>1751793416.45</v>
      </c>
      <c r="I15" s="1118">
        <v>0</v>
      </c>
    </row>
    <row r="16" spans="1:9">
      <c r="A16" s="1">
        <v>2023</v>
      </c>
      <c r="B16" s="1116">
        <v>1417604759.4300001</v>
      </c>
      <c r="C16" s="1117">
        <v>0</v>
      </c>
      <c r="D16" s="1116">
        <v>1445036888.46</v>
      </c>
      <c r="E16" s="1117">
        <v>0</v>
      </c>
      <c r="F16" s="1116">
        <v>-27432129.029999971</v>
      </c>
      <c r="G16" s="1117">
        <v>0</v>
      </c>
      <c r="H16" s="1116">
        <v>1724361287.4200001</v>
      </c>
      <c r="I16" s="1118">
        <v>0</v>
      </c>
    </row>
    <row r="17" spans="1:9">
      <c r="A17" s="1">
        <v>2024</v>
      </c>
      <c r="B17" s="1116">
        <v>1468500875.28</v>
      </c>
      <c r="C17" s="1117">
        <v>0</v>
      </c>
      <c r="D17" s="1116">
        <v>1498152312.5599999</v>
      </c>
      <c r="E17" s="1117">
        <v>0</v>
      </c>
      <c r="F17" s="1116">
        <v>-29651437.279999971</v>
      </c>
      <c r="G17" s="1117">
        <v>0</v>
      </c>
      <c r="H17" s="1116">
        <v>1694709850.1400001</v>
      </c>
      <c r="I17" s="1118">
        <v>0</v>
      </c>
    </row>
    <row r="18" spans="1:9">
      <c r="A18" s="1">
        <v>2025</v>
      </c>
      <c r="B18" s="1116">
        <v>1520805458.22</v>
      </c>
      <c r="C18" s="1117">
        <v>0</v>
      </c>
      <c r="D18" s="1116">
        <v>1553848744.98</v>
      </c>
      <c r="E18" s="1117">
        <v>0</v>
      </c>
      <c r="F18" s="1116">
        <v>-33043286.75999999</v>
      </c>
      <c r="G18" s="1117">
        <v>0</v>
      </c>
      <c r="H18" s="1116">
        <v>1661666563.3800001</v>
      </c>
      <c r="I18" s="1118">
        <v>0</v>
      </c>
    </row>
    <row r="19" spans="1:9">
      <c r="A19" s="1">
        <v>2026</v>
      </c>
      <c r="B19" s="1116">
        <v>1583918704.7</v>
      </c>
      <c r="C19" s="1117">
        <v>0</v>
      </c>
      <c r="D19" s="1116">
        <v>1601817328.97</v>
      </c>
      <c r="E19" s="1117">
        <v>0</v>
      </c>
      <c r="F19" s="1116">
        <v>-17898624.269999981</v>
      </c>
      <c r="G19" s="1117">
        <v>0</v>
      </c>
      <c r="H19" s="1116">
        <v>1643767939.1100001</v>
      </c>
      <c r="I19" s="1118">
        <v>0</v>
      </c>
    </row>
    <row r="20" spans="1:9">
      <c r="A20" s="1">
        <v>2027</v>
      </c>
      <c r="B20" s="1116">
        <v>1646238078.47</v>
      </c>
      <c r="C20" s="1117">
        <v>0</v>
      </c>
      <c r="D20" s="1116">
        <v>1646262897.47</v>
      </c>
      <c r="E20" s="1117">
        <v>0</v>
      </c>
      <c r="F20" s="1116">
        <v>-24819</v>
      </c>
      <c r="G20" s="1117">
        <v>0</v>
      </c>
      <c r="H20" s="1116">
        <v>1643743120.1100001</v>
      </c>
      <c r="I20" s="1118">
        <v>0</v>
      </c>
    </row>
    <row r="21" spans="1:9">
      <c r="A21" s="1">
        <v>2028</v>
      </c>
      <c r="B21" s="1116">
        <v>1709434424.8</v>
      </c>
      <c r="C21" s="1117">
        <v>0</v>
      </c>
      <c r="D21" s="1116">
        <v>1684224432.98</v>
      </c>
      <c r="E21" s="1117">
        <v>0</v>
      </c>
      <c r="F21" s="1116">
        <v>25209991.819999933</v>
      </c>
      <c r="G21" s="1117">
        <v>0</v>
      </c>
      <c r="H21" s="1116">
        <v>1668953111.9300001</v>
      </c>
      <c r="I21" s="1118">
        <v>0</v>
      </c>
    </row>
    <row r="22" spans="1:9">
      <c r="A22" s="1">
        <v>2029</v>
      </c>
      <c r="B22" s="1116">
        <v>1762351590.3399999</v>
      </c>
      <c r="C22" s="1117">
        <v>0</v>
      </c>
      <c r="D22" s="1116">
        <v>1712274519.6900001</v>
      </c>
      <c r="E22" s="1117">
        <v>0</v>
      </c>
      <c r="F22" s="1116">
        <v>50077070.649999857</v>
      </c>
      <c r="G22" s="1117">
        <v>0</v>
      </c>
      <c r="H22" s="1116">
        <v>1719030182.5799999</v>
      </c>
      <c r="I22" s="1118">
        <v>0</v>
      </c>
    </row>
    <row r="23" spans="1:9">
      <c r="A23" s="1">
        <v>2030</v>
      </c>
      <c r="B23" s="1116">
        <v>1816938325.48</v>
      </c>
      <c r="C23" s="1117">
        <v>0</v>
      </c>
      <c r="D23" s="1116">
        <v>1743680194.47</v>
      </c>
      <c r="E23" s="1117">
        <v>0</v>
      </c>
      <c r="F23" s="1116">
        <v>73258131.00999999</v>
      </c>
      <c r="G23" s="1117">
        <v>0</v>
      </c>
      <c r="H23" s="1116">
        <v>1792288313.5899999</v>
      </c>
      <c r="I23" s="1118">
        <v>0</v>
      </c>
    </row>
    <row r="24" spans="1:9">
      <c r="A24" s="1">
        <v>2031</v>
      </c>
      <c r="B24" s="1116">
        <v>1857265996.8199999</v>
      </c>
      <c r="C24" s="1117">
        <v>0</v>
      </c>
      <c r="D24" s="1116">
        <v>1768861548.51</v>
      </c>
      <c r="E24" s="1117">
        <v>0</v>
      </c>
      <c r="F24" s="1116">
        <v>88404448.309999943</v>
      </c>
      <c r="G24" s="1117">
        <v>0</v>
      </c>
      <c r="H24" s="1116">
        <v>1880692761.8999999</v>
      </c>
      <c r="I24" s="1118">
        <v>0</v>
      </c>
    </row>
    <row r="25" spans="1:9">
      <c r="A25" s="1">
        <v>2032</v>
      </c>
      <c r="B25" s="1116">
        <v>1853926263.1500001</v>
      </c>
      <c r="C25" s="1117">
        <v>0</v>
      </c>
      <c r="D25" s="1116">
        <v>1775966959.8599999</v>
      </c>
      <c r="E25" s="1117">
        <v>0</v>
      </c>
      <c r="F25" s="1116">
        <v>77959303.2900002</v>
      </c>
      <c r="G25" s="1117">
        <v>0</v>
      </c>
      <c r="H25" s="1116">
        <v>1958652065.1900001</v>
      </c>
      <c r="I25" s="1118">
        <v>0</v>
      </c>
    </row>
    <row r="26" spans="1:9">
      <c r="A26" s="1">
        <v>2033</v>
      </c>
      <c r="B26" s="1116">
        <v>1850668810.2</v>
      </c>
      <c r="C26" s="1117">
        <v>0</v>
      </c>
      <c r="D26" s="1116">
        <v>1770870303.6199999</v>
      </c>
      <c r="E26" s="1117">
        <v>0</v>
      </c>
      <c r="F26" s="1116">
        <v>79798506.580000162</v>
      </c>
      <c r="G26" s="1117">
        <v>0</v>
      </c>
      <c r="H26" s="1116">
        <v>2038450571.7700002</v>
      </c>
      <c r="I26" s="1118">
        <v>0</v>
      </c>
    </row>
    <row r="27" spans="1:9">
      <c r="A27" s="1">
        <v>2034</v>
      </c>
      <c r="B27" s="1116">
        <v>1814923273.1800001</v>
      </c>
      <c r="C27" s="1117">
        <v>0</v>
      </c>
      <c r="D27" s="1116">
        <v>1772128486.4100001</v>
      </c>
      <c r="E27" s="1117">
        <v>0</v>
      </c>
      <c r="F27" s="1116">
        <v>42794786.769999981</v>
      </c>
      <c r="G27" s="1117">
        <v>0</v>
      </c>
      <c r="H27" s="1116">
        <v>2081245358.5400002</v>
      </c>
      <c r="I27" s="1118">
        <v>0</v>
      </c>
    </row>
    <row r="28" spans="1:9">
      <c r="A28" s="1">
        <v>2035</v>
      </c>
      <c r="B28" s="1116">
        <v>1750405952.1500001</v>
      </c>
      <c r="C28" s="1117">
        <v>0</v>
      </c>
      <c r="D28" s="1116">
        <v>1760560235.26</v>
      </c>
      <c r="E28" s="1117">
        <v>0</v>
      </c>
      <c r="F28" s="1116">
        <v>-10154283.109999895</v>
      </c>
      <c r="G28" s="1117">
        <v>0</v>
      </c>
      <c r="H28" s="1116">
        <v>2071091075.4300003</v>
      </c>
      <c r="I28" s="1118">
        <v>0</v>
      </c>
    </row>
    <row r="29" spans="1:9">
      <c r="A29" s="1">
        <v>2036</v>
      </c>
      <c r="B29" s="1116">
        <v>1740226880.54</v>
      </c>
      <c r="C29" s="1117">
        <v>0</v>
      </c>
      <c r="D29" s="1116">
        <v>1736063901.9100001</v>
      </c>
      <c r="E29" s="1117">
        <v>0</v>
      </c>
      <c r="F29" s="1116">
        <v>4162978.629999876</v>
      </c>
      <c r="G29" s="1117">
        <v>0</v>
      </c>
      <c r="H29" s="1116">
        <v>2075254054.0600002</v>
      </c>
      <c r="I29" s="1118">
        <v>0</v>
      </c>
    </row>
    <row r="30" spans="1:9">
      <c r="A30" s="1">
        <v>2037</v>
      </c>
      <c r="B30" s="1116">
        <v>1728041937.27</v>
      </c>
      <c r="C30" s="1117">
        <v>0</v>
      </c>
      <c r="D30" s="1116">
        <v>1710212056.1300001</v>
      </c>
      <c r="E30" s="1117">
        <v>0</v>
      </c>
      <c r="F30" s="1116">
        <v>17829881.139999866</v>
      </c>
      <c r="G30" s="1117">
        <v>0</v>
      </c>
      <c r="H30" s="1116">
        <v>2093083935.2</v>
      </c>
      <c r="I30" s="1118">
        <v>0</v>
      </c>
    </row>
    <row r="31" spans="1:9">
      <c r="A31" s="1">
        <v>2038</v>
      </c>
      <c r="B31" s="1116">
        <v>1718260364.7</v>
      </c>
      <c r="C31" s="1117">
        <v>0</v>
      </c>
      <c r="D31" s="1116">
        <v>1678613974.01</v>
      </c>
      <c r="E31" s="1117">
        <v>0</v>
      </c>
      <c r="F31" s="1116">
        <v>39646390.690000057</v>
      </c>
      <c r="G31" s="1117">
        <v>0</v>
      </c>
      <c r="H31" s="1116">
        <v>2132730325.8900001</v>
      </c>
      <c r="I31" s="1118">
        <v>0</v>
      </c>
    </row>
    <row r="32" spans="1:9">
      <c r="A32" s="1">
        <v>2039</v>
      </c>
      <c r="B32" s="1116">
        <v>1706678081.5799999</v>
      </c>
      <c r="C32" s="1117">
        <v>0</v>
      </c>
      <c r="D32" s="1116">
        <v>1647262198.8399999</v>
      </c>
      <c r="E32" s="1117">
        <v>0</v>
      </c>
      <c r="F32" s="1116">
        <v>59415882.74000001</v>
      </c>
      <c r="G32" s="1117">
        <v>0</v>
      </c>
      <c r="H32" s="1116">
        <v>2192146208.6300001</v>
      </c>
      <c r="I32" s="1118">
        <v>0</v>
      </c>
    </row>
    <row r="33" spans="1:9">
      <c r="A33" s="1">
        <v>2040</v>
      </c>
      <c r="B33" s="1116">
        <v>1690667736.1099999</v>
      </c>
      <c r="C33" s="1117">
        <v>0</v>
      </c>
      <c r="D33" s="1116">
        <v>1621567155.1900001</v>
      </c>
      <c r="E33" s="1117">
        <v>0</v>
      </c>
      <c r="F33" s="1116">
        <v>69100580.919999838</v>
      </c>
      <c r="G33" s="1117">
        <v>0</v>
      </c>
      <c r="H33" s="1116">
        <v>2261246789.5500002</v>
      </c>
      <c r="I33" s="1118">
        <v>0</v>
      </c>
    </row>
    <row r="34" spans="1:9">
      <c r="A34" s="1">
        <v>2041</v>
      </c>
      <c r="B34" s="1116">
        <v>1682323286.1199999</v>
      </c>
      <c r="C34" s="1117">
        <v>0</v>
      </c>
      <c r="D34" s="1116">
        <v>1583735558.1099999</v>
      </c>
      <c r="E34" s="1117">
        <v>0</v>
      </c>
      <c r="F34" s="1116">
        <v>98587728.00999999</v>
      </c>
      <c r="G34" s="1117">
        <v>0</v>
      </c>
      <c r="H34" s="1116">
        <v>2359834517.5600004</v>
      </c>
      <c r="I34" s="1118">
        <v>0</v>
      </c>
    </row>
    <row r="35" spans="1:9">
      <c r="A35" s="1">
        <v>2042</v>
      </c>
      <c r="B35" s="1116">
        <v>1672578762.1500001</v>
      </c>
      <c r="C35" s="1117">
        <v>0</v>
      </c>
      <c r="D35" s="1116">
        <v>1548956564.53</v>
      </c>
      <c r="E35" s="1117">
        <v>0</v>
      </c>
      <c r="F35" s="1116">
        <v>123622197.62000012</v>
      </c>
      <c r="G35" s="1117">
        <v>0</v>
      </c>
      <c r="H35" s="1116">
        <v>2483456715.1800003</v>
      </c>
      <c r="I35" s="1118">
        <v>0</v>
      </c>
    </row>
    <row r="36" spans="1:9">
      <c r="A36" s="1">
        <v>2043</v>
      </c>
      <c r="B36" s="1116">
        <v>1671240107.28</v>
      </c>
      <c r="C36" s="1117">
        <v>0</v>
      </c>
      <c r="D36" s="1116">
        <v>1503166508.55</v>
      </c>
      <c r="E36" s="1117">
        <v>0</v>
      </c>
      <c r="F36" s="1116">
        <v>168073598.73000002</v>
      </c>
      <c r="G36" s="1117">
        <v>0</v>
      </c>
      <c r="H36" s="1116">
        <v>2651530313.9100003</v>
      </c>
      <c r="I36" s="1118">
        <v>0</v>
      </c>
    </row>
    <row r="37" spans="1:9">
      <c r="A37" s="1">
        <v>2044</v>
      </c>
      <c r="B37" s="1116">
        <v>1672421438.9000001</v>
      </c>
      <c r="C37" s="1117">
        <v>0</v>
      </c>
      <c r="D37" s="1116">
        <v>1456877903.24</v>
      </c>
      <c r="E37" s="1117">
        <v>0</v>
      </c>
      <c r="F37" s="1116">
        <v>215543535.66000009</v>
      </c>
      <c r="G37" s="1117">
        <v>0</v>
      </c>
      <c r="H37" s="1116">
        <v>2867073849.5700006</v>
      </c>
      <c r="I37" s="1118">
        <v>0</v>
      </c>
    </row>
    <row r="38" spans="1:9">
      <c r="A38" s="1">
        <v>2045</v>
      </c>
      <c r="B38" s="1116">
        <v>1673577480.05</v>
      </c>
      <c r="C38" s="1117">
        <v>0</v>
      </c>
      <c r="D38" s="1116">
        <v>1413881433.0599999</v>
      </c>
      <c r="E38" s="1117">
        <v>0</v>
      </c>
      <c r="F38" s="1116">
        <v>259696046.99000001</v>
      </c>
      <c r="G38" s="1117">
        <v>0</v>
      </c>
      <c r="H38" s="1116">
        <v>3126769896.5600004</v>
      </c>
      <c r="I38" s="1118">
        <v>0</v>
      </c>
    </row>
    <row r="39" spans="1:9">
      <c r="A39" s="1">
        <v>2046</v>
      </c>
      <c r="B39" s="1116">
        <v>1685495649.3099999</v>
      </c>
      <c r="C39" s="1117">
        <v>0</v>
      </c>
      <c r="D39" s="1116">
        <v>1359116554.4200001</v>
      </c>
      <c r="E39" s="1117">
        <v>0</v>
      </c>
      <c r="F39" s="1116">
        <v>326379094.88999987</v>
      </c>
      <c r="G39" s="1117">
        <v>0</v>
      </c>
      <c r="H39" s="1116">
        <v>3453148991.4500003</v>
      </c>
      <c r="I39" s="1118">
        <v>0</v>
      </c>
    </row>
    <row r="40" spans="1:9">
      <c r="A40" s="1">
        <v>2047</v>
      </c>
      <c r="B40" s="1116">
        <v>1702305569.1400001</v>
      </c>
      <c r="C40" s="1117">
        <v>0</v>
      </c>
      <c r="D40" s="1116">
        <v>1302607518.46</v>
      </c>
      <c r="E40" s="1117">
        <v>0</v>
      </c>
      <c r="F40" s="1116">
        <v>399698050.68000007</v>
      </c>
      <c r="G40" s="1117">
        <v>0</v>
      </c>
      <c r="H40" s="1116">
        <v>3852847042.1300001</v>
      </c>
      <c r="I40" s="1118">
        <v>0</v>
      </c>
    </row>
    <row r="41" spans="1:9">
      <c r="A41" s="1">
        <v>2048</v>
      </c>
      <c r="B41" s="1116">
        <v>1727618789.0899999</v>
      </c>
      <c r="C41" s="1117">
        <v>0</v>
      </c>
      <c r="D41" s="1116">
        <v>1241304691.5799999</v>
      </c>
      <c r="E41" s="1117">
        <v>0</v>
      </c>
      <c r="F41" s="1116">
        <v>486314097.50999999</v>
      </c>
      <c r="G41" s="1117">
        <v>0</v>
      </c>
      <c r="H41" s="1116">
        <v>4339161139.6400003</v>
      </c>
      <c r="I41" s="1118">
        <v>0</v>
      </c>
    </row>
    <row r="42" spans="1:9">
      <c r="A42" s="1">
        <v>2049</v>
      </c>
      <c r="B42" s="1116">
        <v>1758589799.6300001</v>
      </c>
      <c r="C42" s="1117">
        <v>0</v>
      </c>
      <c r="D42" s="1116">
        <v>1180028659.98</v>
      </c>
      <c r="E42" s="1117">
        <v>0</v>
      </c>
      <c r="F42" s="1116">
        <v>578561139.6500001</v>
      </c>
      <c r="G42" s="1117">
        <v>0</v>
      </c>
      <c r="H42" s="1116">
        <v>4917722279.2900009</v>
      </c>
      <c r="I42" s="1118">
        <v>0</v>
      </c>
    </row>
    <row r="43" spans="1:9">
      <c r="A43" s="1">
        <v>2050</v>
      </c>
      <c r="B43" s="1116">
        <v>1795546054.29</v>
      </c>
      <c r="C43" s="1117">
        <v>0</v>
      </c>
      <c r="D43" s="1116">
        <v>1118860704.8499999</v>
      </c>
      <c r="E43" s="1117">
        <v>0</v>
      </c>
      <c r="F43" s="1116">
        <v>676685349.44000006</v>
      </c>
      <c r="G43" s="1117">
        <v>0</v>
      </c>
      <c r="H43" s="1116">
        <v>5594407628.7300014</v>
      </c>
      <c r="I43" s="1118">
        <v>0</v>
      </c>
    </row>
    <row r="44" spans="1:9">
      <c r="A44" s="1">
        <v>2051</v>
      </c>
      <c r="B44" s="1116">
        <v>1839471573.1800001</v>
      </c>
      <c r="C44" s="1117">
        <v>0</v>
      </c>
      <c r="D44" s="1116">
        <v>1056422532.58</v>
      </c>
      <c r="E44" s="1117">
        <v>0</v>
      </c>
      <c r="F44" s="1116">
        <v>783049040.60000002</v>
      </c>
      <c r="G44" s="1117">
        <v>0</v>
      </c>
      <c r="H44" s="1116">
        <v>6377456669.3300018</v>
      </c>
      <c r="I44" s="1118">
        <v>0</v>
      </c>
    </row>
    <row r="45" spans="1:9">
      <c r="A45" s="1">
        <v>2052</v>
      </c>
      <c r="B45" s="1116">
        <v>478922617.60000002</v>
      </c>
      <c r="C45" s="1117">
        <v>0</v>
      </c>
      <c r="D45" s="1116">
        <v>993728026.82000005</v>
      </c>
      <c r="E45" s="1117">
        <v>0</v>
      </c>
      <c r="F45" s="1116">
        <v>-514805409.22000003</v>
      </c>
      <c r="G45" s="1117">
        <v>0</v>
      </c>
      <c r="H45" s="1116">
        <v>5862651260.1100016</v>
      </c>
      <c r="I45" s="1118">
        <v>0</v>
      </c>
    </row>
    <row r="46" spans="1:9">
      <c r="A46" s="1">
        <v>2053</v>
      </c>
      <c r="B46" s="1116">
        <v>441744304.47000003</v>
      </c>
      <c r="C46" s="1117">
        <v>0</v>
      </c>
      <c r="D46" s="1116">
        <v>931268810.40999997</v>
      </c>
      <c r="E46" s="1117">
        <v>0</v>
      </c>
      <c r="F46" s="1116">
        <v>-489524505.93999994</v>
      </c>
      <c r="G46" s="1117">
        <v>0</v>
      </c>
      <c r="H46" s="1116">
        <v>5373126754.170002</v>
      </c>
      <c r="I46" s="1118">
        <v>0</v>
      </c>
    </row>
    <row r="47" spans="1:9">
      <c r="A47" s="1">
        <v>2054</v>
      </c>
      <c r="B47" s="1116">
        <v>406489100.89999998</v>
      </c>
      <c r="C47" s="1117">
        <v>0</v>
      </c>
      <c r="D47" s="1116">
        <v>869866102.99000001</v>
      </c>
      <c r="E47" s="1117">
        <v>0</v>
      </c>
      <c r="F47" s="1116">
        <v>-463377002.09000003</v>
      </c>
      <c r="G47" s="1117">
        <v>0</v>
      </c>
      <c r="H47" s="1116">
        <v>4909749752.0800018</v>
      </c>
      <c r="I47" s="1118">
        <v>0</v>
      </c>
    </row>
    <row r="48" spans="1:9">
      <c r="A48" s="1">
        <v>2055</v>
      </c>
      <c r="B48" s="1116">
        <v>372468790.30000001</v>
      </c>
      <c r="C48" s="1117">
        <v>0</v>
      </c>
      <c r="D48" s="1116">
        <v>811076113.34000003</v>
      </c>
      <c r="E48" s="1117">
        <v>0</v>
      </c>
      <c r="F48" s="1116">
        <v>-438607323.04000002</v>
      </c>
      <c r="G48" s="1117">
        <v>0</v>
      </c>
      <c r="H48" s="1116">
        <v>4471142429.0400019</v>
      </c>
      <c r="I48" s="1118">
        <v>0</v>
      </c>
    </row>
    <row r="49" spans="1:9">
      <c r="A49" s="1">
        <v>2056</v>
      </c>
      <c r="B49" s="1116">
        <v>340472170.29000002</v>
      </c>
      <c r="C49" s="1117">
        <v>0</v>
      </c>
      <c r="D49" s="1116">
        <v>752995042.69000006</v>
      </c>
      <c r="E49" s="1117">
        <v>0</v>
      </c>
      <c r="F49" s="1116">
        <v>-412522872.40000004</v>
      </c>
      <c r="G49" s="1117">
        <v>0</v>
      </c>
      <c r="H49" s="1116">
        <v>4058619556.6400018</v>
      </c>
      <c r="I49" s="1118">
        <v>0</v>
      </c>
    </row>
    <row r="50" spans="1:9">
      <c r="A50" s="1">
        <v>2057</v>
      </c>
      <c r="B50" s="1116">
        <v>310469643.75999999</v>
      </c>
      <c r="C50" s="1117">
        <v>0</v>
      </c>
      <c r="D50" s="1116">
        <v>696388122.94000006</v>
      </c>
      <c r="E50" s="1117">
        <v>0</v>
      </c>
      <c r="F50" s="1116">
        <v>-385918479.18000007</v>
      </c>
      <c r="G50" s="1117">
        <v>0</v>
      </c>
      <c r="H50" s="1116">
        <v>3672701077.4600019</v>
      </c>
      <c r="I50" s="1118">
        <v>0</v>
      </c>
    </row>
    <row r="51" spans="1:9">
      <c r="A51" s="1">
        <v>2058</v>
      </c>
      <c r="B51" s="1116">
        <v>282349555.92000002</v>
      </c>
      <c r="C51" s="1117">
        <v>0</v>
      </c>
      <c r="D51" s="1116">
        <v>641752401.49000001</v>
      </c>
      <c r="E51" s="1117">
        <v>0</v>
      </c>
      <c r="F51" s="1116">
        <v>-359402845.56999999</v>
      </c>
      <c r="G51" s="1117">
        <v>0</v>
      </c>
      <c r="H51" s="1116">
        <v>3313298231.8900018</v>
      </c>
      <c r="I51" s="1118">
        <v>0</v>
      </c>
    </row>
    <row r="52" spans="1:9">
      <c r="A52" s="1">
        <v>2059</v>
      </c>
      <c r="B52" s="1116">
        <v>255957227.49000001</v>
      </c>
      <c r="C52" s="1117">
        <v>0</v>
      </c>
      <c r="D52" s="1116">
        <v>589317792.57000005</v>
      </c>
      <c r="E52" s="1117">
        <v>0</v>
      </c>
      <c r="F52" s="1116">
        <v>-333360565.08000004</v>
      </c>
      <c r="G52" s="1117">
        <v>0</v>
      </c>
      <c r="H52" s="1116">
        <v>2979937666.8100019</v>
      </c>
      <c r="I52" s="1118">
        <v>0</v>
      </c>
    </row>
    <row r="53" spans="1:9">
      <c r="A53" s="1">
        <v>2060</v>
      </c>
      <c r="B53" s="1116">
        <v>231311978.09999999</v>
      </c>
      <c r="C53" s="1117">
        <v>0</v>
      </c>
      <c r="D53" s="1116">
        <v>539214470.72000003</v>
      </c>
      <c r="E53" s="1117">
        <v>0</v>
      </c>
      <c r="F53" s="1116">
        <v>-307902492.62</v>
      </c>
      <c r="G53" s="1117">
        <v>0</v>
      </c>
      <c r="H53" s="1116">
        <v>2672035174.190002</v>
      </c>
      <c r="I53" s="1118">
        <v>0</v>
      </c>
    </row>
    <row r="54" spans="1:9">
      <c r="A54" s="1">
        <v>2061</v>
      </c>
      <c r="B54" s="1116">
        <v>208377779.46000001</v>
      </c>
      <c r="C54" s="1117">
        <v>0</v>
      </c>
      <c r="D54" s="1116">
        <v>491542996.77999997</v>
      </c>
      <c r="E54" s="1117">
        <v>0</v>
      </c>
      <c r="F54" s="1116">
        <v>-283165217.31999993</v>
      </c>
      <c r="G54" s="1117">
        <v>0</v>
      </c>
      <c r="H54" s="1116">
        <v>2388869956.8700018</v>
      </c>
      <c r="I54" s="1118">
        <v>0</v>
      </c>
    </row>
    <row r="55" spans="1:9">
      <c r="A55" s="1">
        <v>2062</v>
      </c>
      <c r="B55" s="1116">
        <v>187109905.31999999</v>
      </c>
      <c r="C55" s="1117">
        <v>0</v>
      </c>
      <c r="D55" s="1116">
        <v>446382968.11000001</v>
      </c>
      <c r="E55" s="1117">
        <v>0</v>
      </c>
      <c r="F55" s="1116">
        <v>-259273062.79000002</v>
      </c>
      <c r="G55" s="1117">
        <v>0</v>
      </c>
      <c r="H55" s="1116">
        <v>2129596894.0800018</v>
      </c>
      <c r="I55" s="1118">
        <v>0</v>
      </c>
    </row>
    <row r="56" spans="1:9">
      <c r="A56" s="1">
        <v>2063</v>
      </c>
      <c r="B56" s="1116">
        <v>167471064.63999999</v>
      </c>
      <c r="C56" s="1117">
        <v>0</v>
      </c>
      <c r="D56" s="1116">
        <v>403777030.04000002</v>
      </c>
      <c r="E56" s="1117">
        <v>0</v>
      </c>
      <c r="F56" s="1116">
        <v>-236305965.40000004</v>
      </c>
      <c r="G56" s="1117">
        <v>0</v>
      </c>
      <c r="H56" s="1116">
        <v>1893290928.6800017</v>
      </c>
      <c r="I56" s="1118">
        <v>0</v>
      </c>
    </row>
    <row r="57" spans="1:9">
      <c r="A57" s="1">
        <v>2064</v>
      </c>
      <c r="B57" s="1116">
        <v>149417350.91</v>
      </c>
      <c r="C57" s="1117">
        <v>0</v>
      </c>
      <c r="D57" s="1116">
        <v>363747418.54000002</v>
      </c>
      <c r="E57" s="1117">
        <v>0</v>
      </c>
      <c r="F57" s="1116">
        <v>-214330067.63000003</v>
      </c>
      <c r="G57" s="1117">
        <v>0</v>
      </c>
      <c r="H57" s="1116">
        <v>1678960861.0500016</v>
      </c>
      <c r="I57" s="1118">
        <v>0</v>
      </c>
    </row>
    <row r="58" spans="1:9">
      <c r="A58" s="1">
        <v>2065</v>
      </c>
      <c r="B58" s="1116">
        <v>132898797.72</v>
      </c>
      <c r="C58" s="1117">
        <v>0</v>
      </c>
      <c r="D58" s="1116">
        <v>326298383.37</v>
      </c>
      <c r="E58" s="1117">
        <v>0</v>
      </c>
      <c r="F58" s="1116">
        <v>-193399585.65000001</v>
      </c>
      <c r="G58" s="1117">
        <v>0</v>
      </c>
      <c r="H58" s="1116">
        <v>1485561275.4000015</v>
      </c>
      <c r="I58" s="1118">
        <v>0</v>
      </c>
    </row>
    <row r="59" spans="1:9">
      <c r="A59" s="1">
        <v>2066</v>
      </c>
      <c r="B59" s="1116">
        <v>117860276.84999999</v>
      </c>
      <c r="C59" s="1117">
        <v>0</v>
      </c>
      <c r="D59" s="1116">
        <v>291420421.89999998</v>
      </c>
      <c r="E59" s="1117">
        <v>0</v>
      </c>
      <c r="F59" s="1116">
        <v>-173560145.04999998</v>
      </c>
      <c r="G59" s="1117">
        <v>0</v>
      </c>
      <c r="H59" s="1116">
        <v>1312001130.3500016</v>
      </c>
      <c r="I59" s="1118">
        <v>0</v>
      </c>
    </row>
    <row r="60" spans="1:9">
      <c r="A60" s="1">
        <v>2067</v>
      </c>
      <c r="B60" s="1119">
        <v>104241701.84999999</v>
      </c>
      <c r="C60" s="1120">
        <v>0</v>
      </c>
      <c r="D60" s="1119">
        <v>259088291.13999999</v>
      </c>
      <c r="E60" s="1120">
        <v>0</v>
      </c>
      <c r="F60" s="1116">
        <v>-154846589.28999999</v>
      </c>
      <c r="G60" s="1117">
        <v>0</v>
      </c>
      <c r="H60" s="1116">
        <v>1157154541.0600016</v>
      </c>
      <c r="I60" s="1118">
        <v>0</v>
      </c>
    </row>
    <row r="61" spans="1:9">
      <c r="A61" s="500"/>
      <c r="B61" s="457"/>
      <c r="C61" s="457"/>
      <c r="D61" s="457"/>
      <c r="E61" s="457"/>
      <c r="F61" s="457"/>
      <c r="G61" s="457"/>
      <c r="H61" s="457"/>
      <c r="I61" s="457"/>
    </row>
    <row r="62" spans="1:9">
      <c r="A62" s="1"/>
      <c r="B62" s="437"/>
      <c r="C62" s="437"/>
      <c r="D62" s="437"/>
      <c r="E62" s="437"/>
      <c r="F62" s="437"/>
      <c r="G62" s="437"/>
      <c r="H62" s="437"/>
      <c r="I62" s="437" t="s">
        <v>395</v>
      </c>
    </row>
    <row r="63" spans="1:9">
      <c r="A63" s="1"/>
      <c r="B63" s="437"/>
      <c r="C63" s="437"/>
      <c r="D63" s="437"/>
      <c r="E63" s="437"/>
      <c r="F63" s="437"/>
      <c r="G63" s="437"/>
      <c r="H63" s="437"/>
      <c r="I63" s="437"/>
    </row>
    <row r="64" spans="1:9">
      <c r="A64" s="500">
        <v>2068</v>
      </c>
      <c r="B64" s="1121">
        <v>91978187.390000001</v>
      </c>
      <c r="C64" s="1122">
        <v>0</v>
      </c>
      <c r="D64" s="1121">
        <v>229259756.24000001</v>
      </c>
      <c r="E64" s="1122">
        <v>0</v>
      </c>
      <c r="F64" s="1121">
        <v>-137281568.85000002</v>
      </c>
      <c r="G64" s="1122">
        <v>0</v>
      </c>
      <c r="H64" s="1121">
        <v>1019872972.2100016</v>
      </c>
      <c r="I64" s="1123">
        <v>0</v>
      </c>
    </row>
    <row r="65" spans="1:9">
      <c r="A65" s="1">
        <v>2069</v>
      </c>
      <c r="B65" s="1116">
        <v>81000638.969999999</v>
      </c>
      <c r="C65" s="1117">
        <v>0</v>
      </c>
      <c r="D65" s="1116">
        <v>201874884.43000001</v>
      </c>
      <c r="E65" s="1117">
        <v>0</v>
      </c>
      <c r="F65" s="1116">
        <v>-120874245.46000001</v>
      </c>
      <c r="G65" s="1117">
        <v>0</v>
      </c>
      <c r="H65" s="1116">
        <v>898998726.75000155</v>
      </c>
      <c r="I65" s="1118">
        <v>0</v>
      </c>
    </row>
    <row r="66" spans="1:9">
      <c r="A66" s="1">
        <v>2070</v>
      </c>
      <c r="B66" s="1116">
        <v>71236655.260000005</v>
      </c>
      <c r="C66" s="1117">
        <v>0</v>
      </c>
      <c r="D66" s="1116">
        <v>176856736.19</v>
      </c>
      <c r="E66" s="1117">
        <v>0</v>
      </c>
      <c r="F66" s="1116">
        <v>-105620080.92999999</v>
      </c>
      <c r="G66" s="1117">
        <v>0</v>
      </c>
      <c r="H66" s="1116">
        <v>793378645.8200016</v>
      </c>
      <c r="I66" s="1118">
        <v>0</v>
      </c>
    </row>
    <row r="67" spans="1:9">
      <c r="A67" s="1">
        <v>2071</v>
      </c>
      <c r="B67" s="1116">
        <v>62611857.350000001</v>
      </c>
      <c r="C67" s="1117">
        <v>0</v>
      </c>
      <c r="D67" s="1116">
        <v>154115963.94999999</v>
      </c>
      <c r="E67" s="1117">
        <v>0</v>
      </c>
      <c r="F67" s="1116">
        <v>-91504106.599999994</v>
      </c>
      <c r="G67" s="1117">
        <v>0</v>
      </c>
      <c r="H67" s="1116">
        <v>701874539.22000158</v>
      </c>
      <c r="I67" s="1118">
        <v>0</v>
      </c>
    </row>
    <row r="68" spans="1:9">
      <c r="A68" s="1">
        <v>2072</v>
      </c>
      <c r="B68" s="1116">
        <v>55050863.829999998</v>
      </c>
      <c r="C68" s="1117">
        <v>0</v>
      </c>
      <c r="D68" s="1116">
        <v>133553178.18000001</v>
      </c>
      <c r="E68" s="1117">
        <v>0</v>
      </c>
      <c r="F68" s="1116">
        <v>-78502314.350000009</v>
      </c>
      <c r="G68" s="1117">
        <v>0</v>
      </c>
      <c r="H68" s="1116">
        <v>623372224.87000155</v>
      </c>
      <c r="I68" s="1118">
        <v>0</v>
      </c>
    </row>
    <row r="69" spans="1:9">
      <c r="A69" s="1">
        <v>2073</v>
      </c>
      <c r="B69" s="1116">
        <v>48477818.469999999</v>
      </c>
      <c r="C69" s="1117">
        <v>0</v>
      </c>
      <c r="D69" s="1116">
        <v>115059807.70999999</v>
      </c>
      <c r="E69" s="1117">
        <v>0</v>
      </c>
      <c r="F69" s="1116">
        <v>-66581989.239999995</v>
      </c>
      <c r="G69" s="1117">
        <v>0</v>
      </c>
      <c r="H69" s="1116">
        <v>556790235.63000154</v>
      </c>
      <c r="I69" s="1118">
        <v>0</v>
      </c>
    </row>
    <row r="70" spans="1:9">
      <c r="A70" s="1">
        <v>2074</v>
      </c>
      <c r="B70" s="1116">
        <v>42817233.219999999</v>
      </c>
      <c r="C70" s="1117">
        <v>0</v>
      </c>
      <c r="D70" s="1116">
        <v>98519750.439999998</v>
      </c>
      <c r="E70" s="1117">
        <v>0</v>
      </c>
      <c r="F70" s="1116">
        <v>-55702517.219999999</v>
      </c>
      <c r="G70" s="1117">
        <v>0</v>
      </c>
      <c r="H70" s="1116">
        <v>501087718.41000152</v>
      </c>
      <c r="I70" s="1118">
        <v>0</v>
      </c>
    </row>
    <row r="71" spans="1:9">
      <c r="A71" s="1">
        <v>2075</v>
      </c>
      <c r="B71" s="1116">
        <v>37994905.740000002</v>
      </c>
      <c r="C71" s="1117">
        <v>0</v>
      </c>
      <c r="D71" s="1116">
        <v>83811639.680000007</v>
      </c>
      <c r="E71" s="1117">
        <v>0</v>
      </c>
      <c r="F71" s="1116">
        <v>-45816733.940000005</v>
      </c>
      <c r="G71" s="1117">
        <v>0</v>
      </c>
      <c r="H71" s="1116">
        <v>455270984.47000152</v>
      </c>
      <c r="I71" s="1118">
        <v>0</v>
      </c>
    </row>
    <row r="72" spans="1:9">
      <c r="A72" s="1">
        <v>2076</v>
      </c>
      <c r="B72" s="1116">
        <v>33938702.399999999</v>
      </c>
      <c r="C72" s="1117">
        <v>0</v>
      </c>
      <c r="D72" s="1116">
        <v>70810463.859999999</v>
      </c>
      <c r="E72" s="1117">
        <v>0</v>
      </c>
      <c r="F72" s="1116">
        <v>-36871761.460000001</v>
      </c>
      <c r="G72" s="1117">
        <v>0</v>
      </c>
      <c r="H72" s="1116">
        <v>418399223.01000154</v>
      </c>
      <c r="I72" s="1118">
        <v>0</v>
      </c>
    </row>
    <row r="73" spans="1:9">
      <c r="A73" s="1">
        <v>2077</v>
      </c>
      <c r="B73" s="1116">
        <v>30579440.100000001</v>
      </c>
      <c r="C73" s="1117">
        <v>0</v>
      </c>
      <c r="D73" s="1116">
        <v>59390485.490000002</v>
      </c>
      <c r="E73" s="1117">
        <v>0</v>
      </c>
      <c r="F73" s="1116">
        <v>-28811045.390000001</v>
      </c>
      <c r="G73" s="1117">
        <v>0</v>
      </c>
      <c r="H73" s="1116">
        <v>389588177.62000155</v>
      </c>
      <c r="I73" s="1118">
        <v>0</v>
      </c>
    </row>
    <row r="74" spans="1:9">
      <c r="A74" s="1">
        <v>2078</v>
      </c>
      <c r="B74" s="1116">
        <v>27851335.82</v>
      </c>
      <c r="C74" s="1117">
        <v>0</v>
      </c>
      <c r="D74" s="1116">
        <v>49428817.189999998</v>
      </c>
      <c r="E74" s="1117">
        <v>0</v>
      </c>
      <c r="F74" s="1116">
        <v>-21577481.369999997</v>
      </c>
      <c r="G74" s="1117">
        <v>0</v>
      </c>
      <c r="H74" s="1116">
        <v>368010696.25000155</v>
      </c>
      <c r="I74" s="1118">
        <v>0</v>
      </c>
    </row>
    <row r="75" spans="1:9">
      <c r="A75" s="1">
        <v>2079</v>
      </c>
      <c r="B75" s="1116">
        <v>25691762.98</v>
      </c>
      <c r="C75" s="1117">
        <v>0</v>
      </c>
      <c r="D75" s="1116">
        <v>40803667.039999999</v>
      </c>
      <c r="E75" s="1117">
        <v>0</v>
      </c>
      <c r="F75" s="1116">
        <v>-15111904.059999999</v>
      </c>
      <c r="G75" s="1117">
        <v>0</v>
      </c>
      <c r="H75" s="1116">
        <v>352898792.19000155</v>
      </c>
      <c r="I75" s="1118">
        <v>0</v>
      </c>
    </row>
    <row r="76" spans="1:9">
      <c r="A76" s="1">
        <v>2080</v>
      </c>
      <c r="B76" s="1116">
        <v>24041469.27</v>
      </c>
      <c r="C76" s="1117">
        <v>0</v>
      </c>
      <c r="D76" s="1116">
        <v>33394042.149999999</v>
      </c>
      <c r="E76" s="1117">
        <v>0</v>
      </c>
      <c r="F76" s="1116">
        <v>-9352572.879999999</v>
      </c>
      <c r="G76" s="1117">
        <v>0</v>
      </c>
      <c r="H76" s="1116">
        <v>343546219.31000155</v>
      </c>
      <c r="I76" s="1118">
        <v>0</v>
      </c>
    </row>
    <row r="77" spans="1:9">
      <c r="A77" s="1">
        <v>2081</v>
      </c>
      <c r="B77" s="1116">
        <v>22845088.010000002</v>
      </c>
      <c r="C77" s="1117">
        <v>0</v>
      </c>
      <c r="D77" s="1116">
        <v>27080887.789999999</v>
      </c>
      <c r="E77" s="1117">
        <v>0</v>
      </c>
      <c r="F77" s="1116">
        <v>-4235799.7799999975</v>
      </c>
      <c r="G77" s="1117">
        <v>0</v>
      </c>
      <c r="H77" s="1116">
        <v>339310419.53000158</v>
      </c>
      <c r="I77" s="1118">
        <v>0</v>
      </c>
    </row>
    <row r="78" spans="1:9">
      <c r="A78" s="1">
        <v>2082</v>
      </c>
      <c r="B78" s="1116">
        <v>22051631.57</v>
      </c>
      <c r="C78" s="1117">
        <v>0</v>
      </c>
      <c r="D78" s="1116">
        <v>21749091.129999999</v>
      </c>
      <c r="E78" s="1117">
        <v>0</v>
      </c>
      <c r="F78" s="1116">
        <v>302540.44000000134</v>
      </c>
      <c r="G78" s="1117">
        <v>0</v>
      </c>
      <c r="H78" s="1116">
        <v>339612959.97000158</v>
      </c>
      <c r="I78" s="1118">
        <v>0</v>
      </c>
    </row>
    <row r="79" spans="1:9">
      <c r="A79" s="1">
        <v>2083</v>
      </c>
      <c r="B79" s="1116">
        <v>21614732.170000002</v>
      </c>
      <c r="C79" s="1117">
        <v>0</v>
      </c>
      <c r="D79" s="1116">
        <v>17289044.289999999</v>
      </c>
      <c r="E79" s="1117">
        <v>0</v>
      </c>
      <c r="F79" s="1116">
        <v>4325687.8800000027</v>
      </c>
      <c r="G79" s="1117">
        <v>0</v>
      </c>
      <c r="H79" s="1116">
        <v>343938647.85000157</v>
      </c>
      <c r="I79" s="1118">
        <v>0</v>
      </c>
    </row>
    <row r="80" spans="1:9">
      <c r="A80" s="1">
        <v>2084</v>
      </c>
      <c r="B80" s="1116">
        <v>21492551.780000001</v>
      </c>
      <c r="C80" s="1117">
        <v>0</v>
      </c>
      <c r="D80" s="1116">
        <v>13595992.289999999</v>
      </c>
      <c r="E80" s="1117">
        <v>0</v>
      </c>
      <c r="F80" s="1116">
        <v>7896559.4900000021</v>
      </c>
      <c r="G80" s="1117">
        <v>0</v>
      </c>
      <c r="H80" s="1116">
        <v>351835207.34000158</v>
      </c>
      <c r="I80" s="1118">
        <v>0</v>
      </c>
    </row>
    <row r="81" spans="1:9">
      <c r="A81" s="1">
        <v>2085</v>
      </c>
      <c r="B81" s="1116">
        <v>21647733.100000001</v>
      </c>
      <c r="C81" s="1117">
        <v>0</v>
      </c>
      <c r="D81" s="1116">
        <v>10569745.67</v>
      </c>
      <c r="E81" s="1117">
        <v>0</v>
      </c>
      <c r="F81" s="1116">
        <v>11077987.430000002</v>
      </c>
      <c r="G81" s="1117">
        <v>0</v>
      </c>
      <c r="H81" s="1116">
        <v>362913194.77000159</v>
      </c>
      <c r="I81" s="1118">
        <v>0</v>
      </c>
    </row>
    <row r="82" spans="1:9">
      <c r="A82" s="1">
        <v>2086</v>
      </c>
      <c r="B82" s="1116">
        <v>22047488.420000002</v>
      </c>
      <c r="C82" s="1117">
        <v>0</v>
      </c>
      <c r="D82" s="1116">
        <v>8115977.4100000001</v>
      </c>
      <c r="E82" s="1117">
        <v>0</v>
      </c>
      <c r="F82" s="1116">
        <v>13931511.010000002</v>
      </c>
      <c r="G82" s="1117">
        <v>0</v>
      </c>
      <c r="H82" s="1116">
        <v>376844705.78000158</v>
      </c>
      <c r="I82" s="1118">
        <v>0</v>
      </c>
    </row>
    <row r="83" spans="1:9">
      <c r="A83" s="1">
        <v>2087</v>
      </c>
      <c r="B83" s="1116">
        <v>22663614.329999998</v>
      </c>
      <c r="C83" s="1117">
        <v>0</v>
      </c>
      <c r="D83" s="1116">
        <v>6147995.2699999996</v>
      </c>
      <c r="E83" s="1117">
        <v>0</v>
      </c>
      <c r="F83" s="1116">
        <v>16515619.059999999</v>
      </c>
      <c r="G83" s="1117">
        <v>0</v>
      </c>
      <c r="H83" s="1116">
        <v>393360324.84000158</v>
      </c>
      <c r="I83" s="1118">
        <v>0</v>
      </c>
    </row>
    <row r="84" spans="1:9">
      <c r="A84" s="1">
        <v>2088</v>
      </c>
      <c r="B84" s="1116">
        <v>23472341.870000001</v>
      </c>
      <c r="C84" s="1117">
        <v>0</v>
      </c>
      <c r="D84" s="1116">
        <v>4587944.2300000004</v>
      </c>
      <c r="E84" s="1117">
        <v>0</v>
      </c>
      <c r="F84" s="1116">
        <v>18884397.640000001</v>
      </c>
      <c r="G84" s="1117">
        <v>0</v>
      </c>
      <c r="H84" s="1116">
        <v>412244722.48000157</v>
      </c>
      <c r="I84" s="1118">
        <v>0</v>
      </c>
    </row>
    <row r="85" spans="1:9">
      <c r="A85" s="1">
        <v>2089</v>
      </c>
      <c r="B85" s="1116">
        <v>24453990.34</v>
      </c>
      <c r="C85" s="1117">
        <v>0</v>
      </c>
      <c r="D85" s="1116">
        <v>3366574.89</v>
      </c>
      <c r="E85" s="1117">
        <v>0</v>
      </c>
      <c r="F85" s="1116">
        <v>21087415.449999999</v>
      </c>
      <c r="G85" s="1117">
        <v>0</v>
      </c>
      <c r="H85" s="1116">
        <v>433332137.93000156</v>
      </c>
      <c r="I85" s="1118">
        <v>0</v>
      </c>
    </row>
    <row r="86" spans="1:9">
      <c r="A86" s="1">
        <v>2090</v>
      </c>
      <c r="B86" s="1116">
        <v>25592693.18</v>
      </c>
      <c r="C86" s="1117">
        <v>0</v>
      </c>
      <c r="D86" s="1116">
        <v>2423454.88</v>
      </c>
      <c r="E86" s="1117">
        <v>0</v>
      </c>
      <c r="F86" s="1116">
        <v>23169238.300000001</v>
      </c>
      <c r="G86" s="1117">
        <v>0</v>
      </c>
      <c r="H86" s="1116">
        <v>456501376.23000157</v>
      </c>
      <c r="I86" s="1118">
        <v>0</v>
      </c>
    </row>
    <row r="87" spans="1:9">
      <c r="A87" s="1">
        <v>2091</v>
      </c>
      <c r="B87" s="1116">
        <v>26876089.829999998</v>
      </c>
      <c r="C87" s="1117">
        <v>0</v>
      </c>
      <c r="D87" s="1116">
        <v>1706882.6</v>
      </c>
      <c r="E87" s="1117">
        <v>0</v>
      </c>
      <c r="F87" s="1116">
        <v>25169207.229999997</v>
      </c>
      <c r="G87" s="1117">
        <v>0</v>
      </c>
      <c r="H87" s="1116">
        <v>481670583.46000159</v>
      </c>
      <c r="I87" s="1118">
        <v>0</v>
      </c>
    </row>
    <row r="88" spans="1:9">
      <c r="A88" s="1">
        <v>2092</v>
      </c>
      <c r="B88" s="1116">
        <v>28294889.489999998</v>
      </c>
      <c r="C88" s="1117">
        <v>0</v>
      </c>
      <c r="D88" s="1116">
        <v>1172647.6399999999</v>
      </c>
      <c r="E88" s="1117">
        <v>0</v>
      </c>
      <c r="F88" s="1116">
        <v>27122241.849999998</v>
      </c>
      <c r="G88" s="1117">
        <v>0</v>
      </c>
      <c r="H88" s="1116">
        <v>508792825.31000161</v>
      </c>
      <c r="I88" s="1118">
        <v>0</v>
      </c>
    </row>
    <row r="89" spans="1:9">
      <c r="A89" s="1">
        <v>2093</v>
      </c>
      <c r="B89" s="1116">
        <v>29842503.039999999</v>
      </c>
      <c r="C89" s="1117">
        <v>0</v>
      </c>
      <c r="D89" s="1116">
        <v>782880.4</v>
      </c>
      <c r="E89" s="1117">
        <v>0</v>
      </c>
      <c r="F89" s="1116">
        <v>29059622.640000001</v>
      </c>
      <c r="G89" s="1117">
        <v>0</v>
      </c>
      <c r="H89" s="1116">
        <v>537852447.9500016</v>
      </c>
      <c r="I89" s="1118">
        <v>0</v>
      </c>
    </row>
    <row r="90" spans="1:9">
      <c r="A90" s="1">
        <v>2094</v>
      </c>
      <c r="B90" s="1116">
        <v>31514735.66</v>
      </c>
      <c r="C90" s="1117">
        <v>0</v>
      </c>
      <c r="D90" s="1116">
        <v>505227.12</v>
      </c>
      <c r="E90" s="1117">
        <v>0</v>
      </c>
      <c r="F90" s="1116">
        <v>31009508.539999999</v>
      </c>
      <c r="G90" s="1117">
        <v>0</v>
      </c>
      <c r="H90" s="1116">
        <v>568861956.49000156</v>
      </c>
      <c r="I90" s="1118">
        <v>0</v>
      </c>
    </row>
    <row r="91" spans="1:9">
      <c r="A91" s="446"/>
      <c r="B91" s="143"/>
      <c r="C91" s="501"/>
      <c r="D91" s="143"/>
      <c r="E91" s="501"/>
      <c r="F91" s="143"/>
      <c r="G91" s="454"/>
      <c r="H91" s="143"/>
      <c r="I91" s="454"/>
    </row>
    <row r="92" spans="1:9" ht="18.75" customHeight="1">
      <c r="A92" s="1113" t="s">
        <v>1122</v>
      </c>
      <c r="B92" s="1113">
        <v>0</v>
      </c>
      <c r="C92" s="1113">
        <v>0</v>
      </c>
      <c r="D92" s="1113">
        <v>0</v>
      </c>
      <c r="E92" s="1113">
        <v>0</v>
      </c>
      <c r="F92" s="1113">
        <v>0</v>
      </c>
      <c r="G92" s="1113">
        <v>0</v>
      </c>
      <c r="H92" s="1113">
        <v>0</v>
      </c>
      <c r="I92" s="1113">
        <v>0</v>
      </c>
    </row>
    <row r="93" spans="1:9">
      <c r="A93" s="502" t="s">
        <v>1123</v>
      </c>
      <c r="B93" s="502"/>
      <c r="C93" s="502"/>
      <c r="D93" s="502"/>
      <c r="E93" s="502"/>
      <c r="F93" s="502"/>
      <c r="G93" s="502"/>
      <c r="H93" s="502"/>
      <c r="I93" s="502"/>
    </row>
    <row r="94" spans="1:9">
      <c r="A94" s="502"/>
      <c r="B94" s="502"/>
      <c r="C94" s="502"/>
      <c r="D94" s="502"/>
      <c r="E94" s="502"/>
      <c r="F94" s="502"/>
      <c r="G94" s="502"/>
      <c r="H94" s="502"/>
      <c r="I94" s="502"/>
    </row>
    <row r="95" spans="1:9">
      <c r="A95" s="1114" t="s">
        <v>1124</v>
      </c>
      <c r="B95" s="1114">
        <v>0</v>
      </c>
      <c r="C95" s="1114">
        <v>0</v>
      </c>
      <c r="D95" s="1114">
        <v>0</v>
      </c>
      <c r="E95" s="1114">
        <v>0</v>
      </c>
      <c r="F95" s="1114">
        <v>0</v>
      </c>
      <c r="G95" s="1114">
        <v>0</v>
      </c>
      <c r="H95" s="1114">
        <v>0</v>
      </c>
      <c r="I95" s="1114">
        <v>0</v>
      </c>
    </row>
    <row r="96" spans="1:9">
      <c r="A96" s="2" t="s">
        <v>1125</v>
      </c>
    </row>
    <row r="97" spans="1:9">
      <c r="A97" s="940"/>
      <c r="B97" s="940"/>
      <c r="C97" s="940"/>
      <c r="D97" s="940"/>
      <c r="E97" s="940"/>
      <c r="F97" s="940"/>
      <c r="G97" s="940"/>
      <c r="H97" s="940"/>
      <c r="I97" s="940"/>
    </row>
    <row r="98" spans="1:9" s="152" customFormat="1">
      <c r="A98" s="503" t="s">
        <v>601</v>
      </c>
      <c r="B98" s="503"/>
      <c r="C98" s="504"/>
      <c r="D98" s="505"/>
      <c r="E98" s="213"/>
      <c r="F98" s="1115">
        <v>43830</v>
      </c>
      <c r="G98" s="1115">
        <v>0</v>
      </c>
      <c r="H98" s="1115">
        <v>0</v>
      </c>
      <c r="I98" s="213"/>
    </row>
    <row r="99" spans="1:9" s="152" customFormat="1">
      <c r="A99" s="152" t="s">
        <v>602</v>
      </c>
      <c r="C99" s="506"/>
      <c r="D99" s="507"/>
      <c r="E99" s="206"/>
      <c r="F99" s="1110">
        <v>29093</v>
      </c>
      <c r="G99" s="1110">
        <v>0</v>
      </c>
      <c r="H99" s="1110">
        <v>0</v>
      </c>
      <c r="I99" s="206"/>
    </row>
    <row r="100" spans="1:9" s="152" customFormat="1">
      <c r="A100" s="152" t="s">
        <v>603</v>
      </c>
      <c r="C100" s="506"/>
      <c r="D100" s="507"/>
      <c r="E100" s="206"/>
      <c r="F100" s="1111">
        <v>140286883.38999999</v>
      </c>
      <c r="G100" s="1111">
        <v>0</v>
      </c>
      <c r="H100" s="1111">
        <v>0</v>
      </c>
      <c r="I100" s="206"/>
    </row>
    <row r="101" spans="1:9" s="152" customFormat="1">
      <c r="A101" s="152" t="s">
        <v>604</v>
      </c>
      <c r="C101" s="506"/>
      <c r="D101" s="507"/>
      <c r="E101" s="206"/>
      <c r="F101" s="1108" t="s">
        <v>1126</v>
      </c>
      <c r="G101" s="1108">
        <v>0</v>
      </c>
      <c r="H101" s="1108">
        <v>0</v>
      </c>
      <c r="I101" s="206"/>
    </row>
    <row r="102" spans="1:9" s="152" customFormat="1">
      <c r="A102" s="152" t="s">
        <v>605</v>
      </c>
      <c r="C102" s="506"/>
      <c r="D102" s="507"/>
      <c r="E102" s="206"/>
      <c r="F102" s="1110">
        <v>17115</v>
      </c>
      <c r="G102" s="1110">
        <v>0</v>
      </c>
      <c r="H102" s="1110">
        <v>0</v>
      </c>
      <c r="I102" s="206"/>
    </row>
    <row r="103" spans="1:9" s="152" customFormat="1">
      <c r="A103" s="152" t="s">
        <v>606</v>
      </c>
      <c r="C103" s="506"/>
      <c r="D103" s="507"/>
      <c r="E103" s="206"/>
      <c r="F103" s="1111">
        <v>95903878.870000005</v>
      </c>
      <c r="G103" s="1111">
        <v>0</v>
      </c>
      <c r="H103" s="1111">
        <v>0</v>
      </c>
      <c r="I103" s="206"/>
    </row>
    <row r="104" spans="1:9" s="152" customFormat="1">
      <c r="A104" s="152" t="s">
        <v>607</v>
      </c>
      <c r="C104" s="506"/>
      <c r="D104" s="507"/>
      <c r="E104" s="206"/>
      <c r="F104" s="1108" t="s">
        <v>1127</v>
      </c>
      <c r="G104" s="1108">
        <v>0</v>
      </c>
      <c r="H104" s="1108">
        <v>0</v>
      </c>
      <c r="I104" s="206"/>
    </row>
    <row r="105" spans="1:9" s="152" customFormat="1">
      <c r="A105" s="152" t="s">
        <v>608</v>
      </c>
      <c r="C105" s="506"/>
      <c r="D105" s="507"/>
      <c r="E105" s="206"/>
      <c r="F105" s="1112" t="s">
        <v>1128</v>
      </c>
      <c r="G105" s="1112">
        <v>0</v>
      </c>
      <c r="H105" s="1112">
        <v>0</v>
      </c>
      <c r="I105" s="206"/>
    </row>
    <row r="106" spans="1:9" s="152" customFormat="1">
      <c r="A106" s="152" t="s">
        <v>609</v>
      </c>
      <c r="C106" s="506"/>
      <c r="D106" s="507"/>
      <c r="E106" s="206"/>
      <c r="F106" s="1112" t="s">
        <v>1129</v>
      </c>
      <c r="G106" s="1112">
        <v>0</v>
      </c>
      <c r="H106" s="1112">
        <v>0</v>
      </c>
      <c r="I106" s="206"/>
    </row>
    <row r="107" spans="1:9" s="152" customFormat="1">
      <c r="A107" s="152" t="s">
        <v>610</v>
      </c>
      <c r="C107" s="506"/>
      <c r="D107" s="507"/>
      <c r="E107" s="206"/>
      <c r="F107" s="1108" t="s">
        <v>1129</v>
      </c>
      <c r="G107" s="1108">
        <v>0</v>
      </c>
      <c r="H107" s="1108">
        <v>0</v>
      </c>
      <c r="I107" s="206"/>
    </row>
    <row r="108" spans="1:9" s="152" customFormat="1">
      <c r="A108" s="152" t="s">
        <v>611</v>
      </c>
      <c r="C108" s="506"/>
      <c r="D108" s="507"/>
      <c r="E108" s="206"/>
      <c r="F108" s="1108" t="s">
        <v>1129</v>
      </c>
      <c r="G108" s="1108">
        <v>0</v>
      </c>
      <c r="H108" s="1108">
        <v>0</v>
      </c>
      <c r="I108" s="206"/>
    </row>
    <row r="109" spans="1:9" s="152" customFormat="1">
      <c r="A109" s="152" t="s">
        <v>612</v>
      </c>
      <c r="C109" s="506"/>
      <c r="D109" s="507"/>
      <c r="E109" s="206"/>
      <c r="F109" s="1108" t="s">
        <v>1130</v>
      </c>
      <c r="G109" s="1108">
        <v>0</v>
      </c>
      <c r="H109" s="1108">
        <v>0</v>
      </c>
      <c r="I109" s="206"/>
    </row>
    <row r="110" spans="1:9" s="152" customFormat="1">
      <c r="A110" s="152" t="s">
        <v>613</v>
      </c>
      <c r="C110" s="506"/>
      <c r="D110" s="507"/>
      <c r="E110" s="206"/>
      <c r="F110" s="1108" t="s">
        <v>1131</v>
      </c>
      <c r="G110" s="1108">
        <v>0</v>
      </c>
      <c r="H110" s="1108">
        <v>0</v>
      </c>
      <c r="I110" s="206"/>
    </row>
    <row r="111" spans="1:9" s="152" customFormat="1">
      <c r="A111" s="152" t="s">
        <v>614</v>
      </c>
      <c r="C111" s="506"/>
      <c r="D111" s="507"/>
      <c r="E111" s="206"/>
      <c r="F111" s="1108" t="s">
        <v>1132</v>
      </c>
      <c r="G111" s="1108">
        <v>0</v>
      </c>
      <c r="H111" s="1108">
        <v>0</v>
      </c>
      <c r="I111" s="206"/>
    </row>
    <row r="112" spans="1:9" s="152" customFormat="1">
      <c r="A112" s="508" t="s">
        <v>615</v>
      </c>
      <c r="B112" s="508"/>
      <c r="C112" s="509"/>
      <c r="D112" s="510"/>
      <c r="E112" s="511"/>
      <c r="F112" s="1109" t="s">
        <v>1129</v>
      </c>
      <c r="G112" s="1109">
        <v>0</v>
      </c>
      <c r="H112" s="1109">
        <v>0</v>
      </c>
      <c r="I112" s="511"/>
    </row>
    <row r="114" spans="1:1">
      <c r="A114" s="2" t="s">
        <v>1093</v>
      </c>
    </row>
    <row r="115" spans="1:1">
      <c r="A115" s="2" t="s">
        <v>1094</v>
      </c>
    </row>
    <row r="116" spans="1:1">
      <c r="A116" s="2" t="s">
        <v>1095</v>
      </c>
    </row>
    <row r="117" spans="1:1">
      <c r="A117" s="2" t="s">
        <v>1096</v>
      </c>
    </row>
  </sheetData>
  <mergeCells count="337">
    <mergeCell ref="A1:I1"/>
    <mergeCell ref="A2:I2"/>
    <mergeCell ref="A3:I3"/>
    <mergeCell ref="A4:I4"/>
    <mergeCell ref="A5:I5"/>
    <mergeCell ref="A8:I8"/>
    <mergeCell ref="B12:C12"/>
    <mergeCell ref="D12:E12"/>
    <mergeCell ref="F12:G12"/>
    <mergeCell ref="H12:I12"/>
    <mergeCell ref="B13:C13"/>
    <mergeCell ref="D13:E13"/>
    <mergeCell ref="F13:G13"/>
    <mergeCell ref="H13:I13"/>
    <mergeCell ref="A9:A10"/>
    <mergeCell ref="B9:C9"/>
    <mergeCell ref="D9:E9"/>
    <mergeCell ref="F9:G9"/>
    <mergeCell ref="H9:I9"/>
    <mergeCell ref="B10:C10"/>
    <mergeCell ref="D10:E10"/>
    <mergeCell ref="F10:G10"/>
    <mergeCell ref="H10:I10"/>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8:C48"/>
    <mergeCell ref="D48:E48"/>
    <mergeCell ref="F48:G48"/>
    <mergeCell ref="H48:I48"/>
    <mergeCell ref="B49:C49"/>
    <mergeCell ref="D49:E49"/>
    <mergeCell ref="F49:G49"/>
    <mergeCell ref="H49:I49"/>
    <mergeCell ref="B46:C46"/>
    <mergeCell ref="D46:E46"/>
    <mergeCell ref="F46:G46"/>
    <mergeCell ref="H46:I46"/>
    <mergeCell ref="B47:C47"/>
    <mergeCell ref="D47:E47"/>
    <mergeCell ref="F47:G47"/>
    <mergeCell ref="H47:I47"/>
    <mergeCell ref="B52:C52"/>
    <mergeCell ref="D52:E52"/>
    <mergeCell ref="F52:G52"/>
    <mergeCell ref="H52:I52"/>
    <mergeCell ref="B53:C53"/>
    <mergeCell ref="D53:E53"/>
    <mergeCell ref="F53:G53"/>
    <mergeCell ref="H53:I53"/>
    <mergeCell ref="B50:C50"/>
    <mergeCell ref="D50:E50"/>
    <mergeCell ref="F50:G50"/>
    <mergeCell ref="H50:I50"/>
    <mergeCell ref="B51:C51"/>
    <mergeCell ref="D51:E51"/>
    <mergeCell ref="F51:G51"/>
    <mergeCell ref="H51:I51"/>
    <mergeCell ref="B56:C56"/>
    <mergeCell ref="D56:E56"/>
    <mergeCell ref="F56:G56"/>
    <mergeCell ref="H56:I56"/>
    <mergeCell ref="B57:C57"/>
    <mergeCell ref="D57:E57"/>
    <mergeCell ref="F57:G57"/>
    <mergeCell ref="H57:I57"/>
    <mergeCell ref="B54:C54"/>
    <mergeCell ref="D54:E54"/>
    <mergeCell ref="F54:G54"/>
    <mergeCell ref="H54:I54"/>
    <mergeCell ref="B55:C55"/>
    <mergeCell ref="D55:E55"/>
    <mergeCell ref="F55:G55"/>
    <mergeCell ref="H55:I55"/>
    <mergeCell ref="B60:C60"/>
    <mergeCell ref="D60:E60"/>
    <mergeCell ref="F60:G60"/>
    <mergeCell ref="H60:I60"/>
    <mergeCell ref="B64:C64"/>
    <mergeCell ref="D64:E64"/>
    <mergeCell ref="F64:G64"/>
    <mergeCell ref="H64:I64"/>
    <mergeCell ref="B58:C58"/>
    <mergeCell ref="D58:E58"/>
    <mergeCell ref="F58:G58"/>
    <mergeCell ref="H58:I58"/>
    <mergeCell ref="B59:C59"/>
    <mergeCell ref="D59:E59"/>
    <mergeCell ref="F59:G59"/>
    <mergeCell ref="H59:I59"/>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 ref="B71:C71"/>
    <mergeCell ref="D71:E71"/>
    <mergeCell ref="F71:G71"/>
    <mergeCell ref="H71:I71"/>
    <mergeCell ref="B72:C72"/>
    <mergeCell ref="D72:E72"/>
    <mergeCell ref="F72:G72"/>
    <mergeCell ref="H72:I72"/>
    <mergeCell ref="B69:C69"/>
    <mergeCell ref="D69:E69"/>
    <mergeCell ref="F69:G69"/>
    <mergeCell ref="H69:I69"/>
    <mergeCell ref="B70:C70"/>
    <mergeCell ref="D70:E70"/>
    <mergeCell ref="F70:G70"/>
    <mergeCell ref="H70:I70"/>
    <mergeCell ref="B75:C75"/>
    <mergeCell ref="D75:E75"/>
    <mergeCell ref="F75:G75"/>
    <mergeCell ref="H75:I75"/>
    <mergeCell ref="B76:C76"/>
    <mergeCell ref="D76:E76"/>
    <mergeCell ref="F76:G76"/>
    <mergeCell ref="H76:I76"/>
    <mergeCell ref="B73:C73"/>
    <mergeCell ref="D73:E73"/>
    <mergeCell ref="F73:G73"/>
    <mergeCell ref="H73:I73"/>
    <mergeCell ref="B74:C74"/>
    <mergeCell ref="D74:E74"/>
    <mergeCell ref="F74:G74"/>
    <mergeCell ref="H74:I74"/>
    <mergeCell ref="B79:C79"/>
    <mergeCell ref="D79:E79"/>
    <mergeCell ref="F79:G79"/>
    <mergeCell ref="H79:I79"/>
    <mergeCell ref="B80:C80"/>
    <mergeCell ref="D80:E80"/>
    <mergeCell ref="F80:G80"/>
    <mergeCell ref="H80:I80"/>
    <mergeCell ref="B77:C77"/>
    <mergeCell ref="D77:E77"/>
    <mergeCell ref="F77:G77"/>
    <mergeCell ref="H77:I77"/>
    <mergeCell ref="B78:C78"/>
    <mergeCell ref="D78:E78"/>
    <mergeCell ref="F78:G78"/>
    <mergeCell ref="H78:I78"/>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B87:C87"/>
    <mergeCell ref="D87:E87"/>
    <mergeCell ref="F87:G87"/>
    <mergeCell ref="H87:I87"/>
    <mergeCell ref="B88:C88"/>
    <mergeCell ref="D88:E88"/>
    <mergeCell ref="F88:G88"/>
    <mergeCell ref="H88:I88"/>
    <mergeCell ref="B85:C85"/>
    <mergeCell ref="D85:E85"/>
    <mergeCell ref="F85:G85"/>
    <mergeCell ref="H85:I85"/>
    <mergeCell ref="B86:C86"/>
    <mergeCell ref="D86:E86"/>
    <mergeCell ref="F86:G86"/>
    <mergeCell ref="H86:I86"/>
    <mergeCell ref="A92:I92"/>
    <mergeCell ref="A95:I95"/>
    <mergeCell ref="A97:I97"/>
    <mergeCell ref="F98:H98"/>
    <mergeCell ref="F99:H99"/>
    <mergeCell ref="F100:H100"/>
    <mergeCell ref="B89:C89"/>
    <mergeCell ref="D89:E89"/>
    <mergeCell ref="F89:G89"/>
    <mergeCell ref="H89:I89"/>
    <mergeCell ref="B90:C90"/>
    <mergeCell ref="D90:E90"/>
    <mergeCell ref="F90:G90"/>
    <mergeCell ref="H90:I90"/>
    <mergeCell ref="F107:H107"/>
    <mergeCell ref="F108:H108"/>
    <mergeCell ref="F109:H109"/>
    <mergeCell ref="F110:H110"/>
    <mergeCell ref="F111:H111"/>
    <mergeCell ref="F112:H112"/>
    <mergeCell ref="F101:H101"/>
    <mergeCell ref="F102:H102"/>
    <mergeCell ref="F103:H103"/>
    <mergeCell ref="F104:H104"/>
    <mergeCell ref="F105:H105"/>
    <mergeCell ref="F106:H10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RREO - Anexo 1 - Bal_Orç</vt:lpstr>
      <vt:lpstr>RREO - Anexo 2 - Função</vt:lpstr>
      <vt:lpstr>RREO - Anexo 3 - RCL</vt:lpstr>
      <vt:lpstr>RREO - Anexo 4 - RPPS</vt:lpstr>
      <vt:lpstr>RREO - Anexo 6 - Nom-Prim</vt:lpstr>
      <vt:lpstr>RREO - Anexo 7 - RP</vt:lpstr>
      <vt:lpstr>RREO - Anexo 8 - MDE</vt:lpstr>
      <vt:lpstr>RREO - Anexo 9 - OP</vt:lpstr>
      <vt:lpstr>RREO - Anexo 10 - Proj Atuarial</vt:lpstr>
      <vt:lpstr>RREO - Anexo 11 - Alienações</vt:lpstr>
      <vt:lpstr>RREO - Anexo 12 - Saúde</vt:lpstr>
      <vt:lpstr>RREO - Anexo 13 - PPP</vt:lpstr>
      <vt:lpstr>RREO - Anexo 14 - Simplificado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Claudinei Nogueira</dc:creator>
  <cp:lastModifiedBy>Claudinei Nogueira</cp:lastModifiedBy>
  <cp:lastPrinted>2021-07-29T20:04:09Z</cp:lastPrinted>
  <dcterms:created xsi:type="dcterms:W3CDTF">2021-02-23T16:51:47Z</dcterms:created>
  <dcterms:modified xsi:type="dcterms:W3CDTF">2021-07-29T20:09:20Z</dcterms:modified>
</cp:coreProperties>
</file>