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DeTrabalho" defaultThemeVersion="166925"/>
  <mc:AlternateContent xmlns:mc="http://schemas.openxmlformats.org/markup-compatibility/2006">
    <mc:Choice Requires="x15">
      <x15ac:absPath xmlns:x15ac="http://schemas.microsoft.com/office/spreadsheetml/2010/11/ac" url="T:\02 - Gerência Técnica e de Controle - FC-2G\Acompanhamento 2022\Relatórios\"/>
    </mc:Choice>
  </mc:AlternateContent>
  <xr:revisionPtr revIDLastSave="0" documentId="13_ncr:1_{9A0A2B11-17F3-48AB-97C4-4B808F66061C}" xr6:coauthVersionLast="47" xr6:coauthVersionMax="47" xr10:uidLastSave="{00000000-0000-0000-0000-000000000000}"/>
  <bookViews>
    <workbookView xWindow="-120" yWindow="-120" windowWidth="29040" windowHeight="15840" xr2:uid="{017874F1-1675-4843-ABFA-06B23558314A}"/>
  </bookViews>
  <sheets>
    <sheet name="RREO - Anexo 1 - Bal_Orç" sheetId="1" r:id="rId1"/>
    <sheet name="RREO - Anexo 2 - Função" sheetId="2" r:id="rId2"/>
    <sheet name="RREO - Anexo 3 - RCL" sheetId="3" r:id="rId3"/>
    <sheet name="RREO - Anexo 4 - RPPS" sheetId="4" r:id="rId4"/>
    <sheet name="RREO - Anexo 6 - Nom-Prim" sheetId="5" r:id="rId5"/>
    <sheet name="RREO - Anexo 7 - RP" sheetId="6" r:id="rId6"/>
    <sheet name="RREO - Anexo 8 - MDE" sheetId="7" r:id="rId7"/>
    <sheet name="RREO - Anexo 9 - OP" sheetId="8" state="hidden" r:id="rId8"/>
    <sheet name="RREO - Anexo 10 - Proj Atuarial" sheetId="9" state="hidden" r:id="rId9"/>
    <sheet name="RREO - Anexo 11 - Alienações" sheetId="10" state="hidden" r:id="rId10"/>
    <sheet name="RREO - Anexo 12 - Saúde" sheetId="11" r:id="rId11"/>
    <sheet name="RREO - Anexo 13 - PPP" sheetId="12" r:id="rId12"/>
    <sheet name="RREO - Anexo 14 - Simplificado" sheetId="13" r:id="rId1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74" i="2" l="1"/>
  <c r="A260" i="2"/>
  <c r="L247" i="2"/>
  <c r="H246" i="2"/>
  <c r="H242" i="2"/>
  <c r="H236" i="2"/>
  <c r="H234" i="2"/>
  <c r="H230" i="2"/>
  <c r="H224" i="2"/>
  <c r="H223" i="2"/>
  <c r="H222" i="2"/>
  <c r="H218" i="2"/>
  <c r="H212" i="2"/>
  <c r="H211" i="2"/>
  <c r="H210" i="2"/>
  <c r="H206" i="2"/>
  <c r="H200" i="2"/>
  <c r="H199" i="2"/>
  <c r="H198" i="2"/>
  <c r="H194" i="2"/>
  <c r="H188" i="2"/>
  <c r="H186" i="2"/>
  <c r="H182" i="2"/>
  <c r="H176" i="2"/>
  <c r="H174" i="2"/>
  <c r="L174" i="2"/>
  <c r="H170" i="2"/>
  <c r="L168" i="2"/>
  <c r="G165" i="2"/>
  <c r="H164" i="2"/>
  <c r="L163" i="2"/>
  <c r="H162" i="2"/>
  <c r="L162" i="2"/>
  <c r="K161" i="2"/>
  <c r="L160" i="2"/>
  <c r="L157" i="2"/>
  <c r="K154" i="2"/>
  <c r="H150" i="2"/>
  <c r="L149" i="2"/>
  <c r="H148" i="2"/>
  <c r="K147" i="2"/>
  <c r="H147" i="2"/>
  <c r="H145" i="2"/>
  <c r="L144" i="2"/>
  <c r="J248" i="2"/>
  <c r="K248" i="2" s="1"/>
  <c r="I248" i="2"/>
  <c r="F248" i="2"/>
  <c r="G225" i="2" s="1"/>
  <c r="E248" i="2"/>
  <c r="D248" i="2"/>
  <c r="L248" i="2" s="1"/>
  <c r="C248" i="2"/>
  <c r="K120" i="2"/>
  <c r="K118" i="2"/>
  <c r="H118" i="2"/>
  <c r="G117" i="2"/>
  <c r="K115" i="2"/>
  <c r="L112" i="2"/>
  <c r="H111" i="2"/>
  <c r="L111" i="2"/>
  <c r="H108" i="2"/>
  <c r="J374" i="2"/>
  <c r="K374" i="2" s="1"/>
  <c r="F374" i="2"/>
  <c r="G374" i="2" s="1"/>
  <c r="E374" i="2"/>
  <c r="D374" i="2"/>
  <c r="C374" i="2"/>
  <c r="L374" i="2" l="1"/>
  <c r="H374" i="2"/>
  <c r="L150" i="2"/>
  <c r="K151" i="2"/>
  <c r="K157" i="2"/>
  <c r="G113" i="2"/>
  <c r="L127" i="2"/>
  <c r="H142" i="2"/>
  <c r="H146" i="2"/>
  <c r="K148" i="2"/>
  <c r="L156" i="2"/>
  <c r="G159" i="2"/>
  <c r="H165" i="2"/>
  <c r="H171" i="2"/>
  <c r="H177" i="2"/>
  <c r="K179" i="2"/>
  <c r="H183" i="2"/>
  <c r="H189" i="2"/>
  <c r="H195" i="2"/>
  <c r="H201" i="2"/>
  <c r="H207" i="2"/>
  <c r="H213" i="2"/>
  <c r="H219" i="2"/>
  <c r="H225" i="2"/>
  <c r="H231" i="2"/>
  <c r="H237" i="2"/>
  <c r="H243" i="2"/>
  <c r="L122" i="2"/>
  <c r="H126" i="2"/>
  <c r="K144" i="2"/>
  <c r="K153" i="2"/>
  <c r="K158" i="2"/>
  <c r="L166" i="2"/>
  <c r="L172" i="2"/>
  <c r="L178" i="2"/>
  <c r="L190" i="2"/>
  <c r="L202" i="2"/>
  <c r="L214" i="2"/>
  <c r="L220" i="2"/>
  <c r="L226" i="2"/>
  <c r="L232" i="2"/>
  <c r="L238" i="2"/>
  <c r="L244" i="2"/>
  <c r="H152" i="2"/>
  <c r="H167" i="2"/>
  <c r="H179" i="2"/>
  <c r="H185" i="2"/>
  <c r="L187" i="2"/>
  <c r="H191" i="2"/>
  <c r="H197" i="2"/>
  <c r="L199" i="2"/>
  <c r="H203" i="2"/>
  <c r="H209" i="2"/>
  <c r="L211" i="2"/>
  <c r="H215" i="2"/>
  <c r="H221" i="2"/>
  <c r="L223" i="2"/>
  <c r="H227" i="2"/>
  <c r="H233" i="2"/>
  <c r="L235" i="2"/>
  <c r="H239" i="2"/>
  <c r="H245" i="2"/>
  <c r="G111" i="2"/>
  <c r="G122" i="2"/>
  <c r="K145" i="2"/>
  <c r="H149" i="2"/>
  <c r="H153" i="2"/>
  <c r="H158" i="2"/>
  <c r="K170" i="2"/>
  <c r="L180" i="2"/>
  <c r="L186" i="2"/>
  <c r="L192" i="2"/>
  <c r="L198" i="2"/>
  <c r="L204" i="2"/>
  <c r="L210" i="2"/>
  <c r="L216" i="2"/>
  <c r="L222" i="2"/>
  <c r="L228" i="2"/>
  <c r="L234" i="2"/>
  <c r="L240" i="2"/>
  <c r="L246" i="2"/>
  <c r="H107" i="2"/>
  <c r="K108" i="2"/>
  <c r="L117" i="2"/>
  <c r="G145" i="2"/>
  <c r="H155" i="2"/>
  <c r="L155" i="2"/>
  <c r="H159" i="2"/>
  <c r="K160" i="2"/>
  <c r="G162" i="2"/>
  <c r="H163" i="2"/>
  <c r="K164" i="2"/>
  <c r="K173" i="2"/>
  <c r="H187" i="2"/>
  <c r="K200" i="2"/>
  <c r="G201" i="2"/>
  <c r="L205" i="2"/>
  <c r="K205" i="2"/>
  <c r="K227" i="2"/>
  <c r="G235" i="2"/>
  <c r="K238" i="2"/>
  <c r="H240" i="2"/>
  <c r="G240" i="2"/>
  <c r="K244" i="2"/>
  <c r="G246" i="2"/>
  <c r="H247" i="2"/>
  <c r="H143" i="2"/>
  <c r="L143" i="2"/>
  <c r="G151" i="2"/>
  <c r="L169" i="2"/>
  <c r="K169" i="2"/>
  <c r="G175" i="2"/>
  <c r="K178" i="2"/>
  <c r="H180" i="2"/>
  <c r="G180" i="2"/>
  <c r="K184" i="2"/>
  <c r="K212" i="2"/>
  <c r="G213" i="2"/>
  <c r="L217" i="2"/>
  <c r="K217" i="2"/>
  <c r="K239" i="2"/>
  <c r="G163" i="2"/>
  <c r="G171" i="2"/>
  <c r="H173" i="2"/>
  <c r="L173" i="2"/>
  <c r="G187" i="2"/>
  <c r="K190" i="2"/>
  <c r="H192" i="2"/>
  <c r="G192" i="2"/>
  <c r="K196" i="2"/>
  <c r="K224" i="2"/>
  <c r="L229" i="2"/>
  <c r="K229" i="2"/>
  <c r="G247" i="2"/>
  <c r="L109" i="2"/>
  <c r="L114" i="2"/>
  <c r="L123" i="2"/>
  <c r="L128" i="2"/>
  <c r="K124" i="2"/>
  <c r="G231" i="2"/>
  <c r="G219" i="2"/>
  <c r="G207" i="2"/>
  <c r="G195" i="2"/>
  <c r="G183" i="2"/>
  <c r="G143" i="2"/>
  <c r="L148" i="2"/>
  <c r="L154" i="2"/>
  <c r="G156" i="2"/>
  <c r="H161" i="2"/>
  <c r="L161" i="2"/>
  <c r="K166" i="2"/>
  <c r="L175" i="2"/>
  <c r="K175" i="2"/>
  <c r="L184" i="2"/>
  <c r="K191" i="2"/>
  <c r="G199" i="2"/>
  <c r="K202" i="2"/>
  <c r="H204" i="2"/>
  <c r="G204" i="2"/>
  <c r="K208" i="2"/>
  <c r="K236" i="2"/>
  <c r="G237" i="2"/>
  <c r="L241" i="2"/>
  <c r="K241" i="2"/>
  <c r="G243" i="2"/>
  <c r="L115" i="2"/>
  <c r="L120" i="2"/>
  <c r="H120" i="2"/>
  <c r="L124" i="2"/>
  <c r="H127" i="2"/>
  <c r="G144" i="2"/>
  <c r="L145" i="2"/>
  <c r="K149" i="2"/>
  <c r="L151" i="2"/>
  <c r="K155" i="2"/>
  <c r="H156" i="2"/>
  <c r="K163" i="2"/>
  <c r="H168" i="2"/>
  <c r="G168" i="2"/>
  <c r="K171" i="2"/>
  <c r="K176" i="2"/>
  <c r="G177" i="2"/>
  <c r="L181" i="2"/>
  <c r="K181" i="2"/>
  <c r="L196" i="2"/>
  <c r="K203" i="2"/>
  <c r="G211" i="2"/>
  <c r="K214" i="2"/>
  <c r="H216" i="2"/>
  <c r="G216" i="2"/>
  <c r="K220" i="2"/>
  <c r="H235" i="2"/>
  <c r="K247" i="2"/>
  <c r="H109" i="2"/>
  <c r="L116" i="2"/>
  <c r="H125" i="2"/>
  <c r="K126" i="2"/>
  <c r="K143" i="2"/>
  <c r="H144" i="2"/>
  <c r="K146" i="2"/>
  <c r="G147" i="2"/>
  <c r="G150" i="2"/>
  <c r="H151" i="2"/>
  <c r="K152" i="2"/>
  <c r="G153" i="2"/>
  <c r="G157" i="2"/>
  <c r="H157" i="2"/>
  <c r="K159" i="2"/>
  <c r="K167" i="2"/>
  <c r="G169" i="2"/>
  <c r="H169" i="2"/>
  <c r="K172" i="2"/>
  <c r="G174" i="2"/>
  <c r="H175" i="2"/>
  <c r="K188" i="2"/>
  <c r="G189" i="2"/>
  <c r="L193" i="2"/>
  <c r="K193" i="2"/>
  <c r="L208" i="2"/>
  <c r="K215" i="2"/>
  <c r="G223" i="2"/>
  <c r="K226" i="2"/>
  <c r="H228" i="2"/>
  <c r="G228" i="2"/>
  <c r="K232" i="2"/>
  <c r="L118" i="2"/>
  <c r="L121" i="2"/>
  <c r="H124" i="2"/>
  <c r="G128" i="2"/>
  <c r="G146" i="2"/>
  <c r="G149" i="2"/>
  <c r="K150" i="2"/>
  <c r="H154" i="2"/>
  <c r="G158" i="2"/>
  <c r="G161" i="2"/>
  <c r="K162" i="2"/>
  <c r="H166" i="2"/>
  <c r="L167" i="2"/>
  <c r="G170" i="2"/>
  <c r="G173" i="2"/>
  <c r="K174" i="2"/>
  <c r="H178" i="2"/>
  <c r="L179" i="2"/>
  <c r="G182" i="2"/>
  <c r="G185" i="2"/>
  <c r="K186" i="2"/>
  <c r="H190" i="2"/>
  <c r="L191" i="2"/>
  <c r="G194" i="2"/>
  <c r="G197" i="2"/>
  <c r="K198" i="2"/>
  <c r="H202" i="2"/>
  <c r="L203" i="2"/>
  <c r="G206" i="2"/>
  <c r="G209" i="2"/>
  <c r="K210" i="2"/>
  <c r="H214" i="2"/>
  <c r="L215" i="2"/>
  <c r="G218" i="2"/>
  <c r="G221" i="2"/>
  <c r="K222" i="2"/>
  <c r="H226" i="2"/>
  <c r="L227" i="2"/>
  <c r="G230" i="2"/>
  <c r="G233" i="2"/>
  <c r="K234" i="2"/>
  <c r="H238" i="2"/>
  <c r="L239" i="2"/>
  <c r="G242" i="2"/>
  <c r="G245" i="2"/>
  <c r="K246" i="2"/>
  <c r="K165" i="2"/>
  <c r="K177" i="2"/>
  <c r="K189" i="2"/>
  <c r="K201" i="2"/>
  <c r="K213" i="2"/>
  <c r="K225" i="2"/>
  <c r="K237" i="2"/>
  <c r="G181" i="2"/>
  <c r="K182" i="2"/>
  <c r="K185" i="2"/>
  <c r="G193" i="2"/>
  <c r="K194" i="2"/>
  <c r="K197" i="2"/>
  <c r="G205" i="2"/>
  <c r="K206" i="2"/>
  <c r="K209" i="2"/>
  <c r="G217" i="2"/>
  <c r="K218" i="2"/>
  <c r="K221" i="2"/>
  <c r="G229" i="2"/>
  <c r="K230" i="2"/>
  <c r="K233" i="2"/>
  <c r="G241" i="2"/>
  <c r="K242" i="2"/>
  <c r="K245" i="2"/>
  <c r="G152" i="2"/>
  <c r="G155" i="2"/>
  <c r="K156" i="2"/>
  <c r="H160" i="2"/>
  <c r="G164" i="2"/>
  <c r="G167" i="2"/>
  <c r="K168" i="2"/>
  <c r="H172" i="2"/>
  <c r="G176" i="2"/>
  <c r="G179" i="2"/>
  <c r="K180" i="2"/>
  <c r="H181" i="2"/>
  <c r="H184" i="2"/>
  <c r="L185" i="2"/>
  <c r="G186" i="2"/>
  <c r="K187" i="2"/>
  <c r="G188" i="2"/>
  <c r="G191" i="2"/>
  <c r="K192" i="2"/>
  <c r="H193" i="2"/>
  <c r="H196" i="2"/>
  <c r="L197" i="2"/>
  <c r="G198" i="2"/>
  <c r="K199" i="2"/>
  <c r="G200" i="2"/>
  <c r="G203" i="2"/>
  <c r="K204" i="2"/>
  <c r="H205" i="2"/>
  <c r="H208" i="2"/>
  <c r="L209" i="2"/>
  <c r="G210" i="2"/>
  <c r="K211" i="2"/>
  <c r="G212" i="2"/>
  <c r="G215" i="2"/>
  <c r="K216" i="2"/>
  <c r="H217" i="2"/>
  <c r="H220" i="2"/>
  <c r="L221" i="2"/>
  <c r="G222" i="2"/>
  <c r="K223" i="2"/>
  <c r="G224" i="2"/>
  <c r="G227" i="2"/>
  <c r="K228" i="2"/>
  <c r="H229" i="2"/>
  <c r="H232" i="2"/>
  <c r="L233" i="2"/>
  <c r="G234" i="2"/>
  <c r="K235" i="2"/>
  <c r="G236" i="2"/>
  <c r="G239" i="2"/>
  <c r="K240" i="2"/>
  <c r="H241" i="2"/>
  <c r="H244" i="2"/>
  <c r="L245" i="2"/>
  <c r="K183" i="2"/>
  <c r="K195" i="2"/>
  <c r="K207" i="2"/>
  <c r="K219" i="2"/>
  <c r="K231" i="2"/>
  <c r="K243" i="2"/>
  <c r="L147" i="2"/>
  <c r="G148" i="2"/>
  <c r="L153" i="2"/>
  <c r="G154" i="2"/>
  <c r="L159" i="2"/>
  <c r="G160" i="2"/>
  <c r="L165" i="2"/>
  <c r="G166" i="2"/>
  <c r="L171" i="2"/>
  <c r="G172" i="2"/>
  <c r="L177" i="2"/>
  <c r="G178" i="2"/>
  <c r="L183" i="2"/>
  <c r="G184" i="2"/>
  <c r="L189" i="2"/>
  <c r="G190" i="2"/>
  <c r="L195" i="2"/>
  <c r="G196" i="2"/>
  <c r="L201" i="2"/>
  <c r="G202" i="2"/>
  <c r="L207" i="2"/>
  <c r="G208" i="2"/>
  <c r="L213" i="2"/>
  <c r="G214" i="2"/>
  <c r="L219" i="2"/>
  <c r="G220" i="2"/>
  <c r="L225" i="2"/>
  <c r="G226" i="2"/>
  <c r="L231" i="2"/>
  <c r="G232" i="2"/>
  <c r="L237" i="2"/>
  <c r="G238" i="2"/>
  <c r="L243" i="2"/>
  <c r="G244" i="2"/>
  <c r="L146" i="2"/>
  <c r="L152" i="2"/>
  <c r="L158" i="2"/>
  <c r="L164" i="2"/>
  <c r="L170" i="2"/>
  <c r="L176" i="2"/>
  <c r="L182" i="2"/>
  <c r="L188" i="2"/>
  <c r="L194" i="2"/>
  <c r="L200" i="2"/>
  <c r="L206" i="2"/>
  <c r="L212" i="2"/>
  <c r="L218" i="2"/>
  <c r="L224" i="2"/>
  <c r="L230" i="2"/>
  <c r="L236" i="2"/>
  <c r="L242" i="2"/>
  <c r="G248" i="2"/>
  <c r="L108" i="2"/>
  <c r="L110" i="2"/>
  <c r="K113" i="2"/>
  <c r="H114" i="2"/>
  <c r="K116" i="2"/>
  <c r="K123" i="2"/>
  <c r="L126" i="2"/>
  <c r="G107" i="2"/>
  <c r="H112" i="2"/>
  <c r="H113" i="2"/>
  <c r="H115" i="2"/>
  <c r="H117" i="2"/>
  <c r="K119" i="2"/>
  <c r="G120" i="2"/>
  <c r="K121" i="2"/>
  <c r="K109" i="2"/>
  <c r="K111" i="2"/>
  <c r="K107" i="2"/>
  <c r="H119" i="2"/>
  <c r="K125" i="2"/>
  <c r="K128" i="2"/>
  <c r="H121" i="2"/>
  <c r="K122" i="2"/>
  <c r="H123" i="2"/>
  <c r="K110" i="2"/>
  <c r="K112" i="2"/>
  <c r="K114" i="2"/>
  <c r="K127" i="2"/>
  <c r="K117" i="2"/>
  <c r="G108" i="2"/>
  <c r="G114" i="2"/>
  <c r="G125" i="2"/>
  <c r="G110" i="2"/>
  <c r="G116" i="2"/>
  <c r="G123" i="2"/>
  <c r="G119" i="2"/>
  <c r="G126" i="2"/>
  <c r="G109" i="2"/>
  <c r="H110" i="2"/>
  <c r="G115" i="2"/>
  <c r="H116" i="2"/>
  <c r="G121" i="2"/>
  <c r="H122" i="2"/>
  <c r="G127" i="2"/>
  <c r="H128" i="2"/>
  <c r="L107" i="2"/>
  <c r="L113" i="2"/>
  <c r="L119" i="2"/>
  <c r="L125" i="2"/>
  <c r="G112" i="2"/>
  <c r="G118" i="2"/>
  <c r="G124" i="2"/>
  <c r="H19" i="6"/>
  <c r="G19" i="6"/>
  <c r="B19" i="6"/>
  <c r="I19" i="6" l="1"/>
  <c r="C19" i="6"/>
  <c r="J19" i="6"/>
  <c r="D19" i="6"/>
  <c r="E19" i="6"/>
  <c r="K19" i="6"/>
  <c r="F19" i="6"/>
  <c r="I111" i="1" l="1"/>
  <c r="I98" i="1" l="1"/>
  <c r="F98" i="1"/>
  <c r="I107" i="1"/>
  <c r="F107" i="1"/>
  <c r="I96" i="1"/>
  <c r="F96" i="1"/>
  <c r="I105" i="1"/>
  <c r="F105" i="1"/>
  <c r="F111" i="1"/>
  <c r="H71" i="1"/>
  <c r="H73" i="1"/>
  <c r="C91" i="13" l="1"/>
  <c r="C90" i="13"/>
  <c r="A27" i="8"/>
  <c r="B9" i="12" l="1"/>
  <c r="M41" i="12"/>
  <c r="L41" i="12"/>
  <c r="K41" i="12"/>
  <c r="J41" i="12"/>
  <c r="I41" i="12"/>
  <c r="H41" i="12"/>
  <c r="G41" i="12"/>
  <c r="F41" i="12"/>
  <c r="E41" i="12"/>
  <c r="D41" i="12"/>
  <c r="C41" i="12"/>
  <c r="B41" i="12"/>
  <c r="G143" i="11"/>
  <c r="I143" i="11" s="1"/>
  <c r="G117" i="11"/>
  <c r="I117" i="11" s="1"/>
  <c r="G34" i="11"/>
  <c r="I34" i="11" s="1"/>
  <c r="F22" i="8"/>
  <c r="F21" i="8"/>
  <c r="B204" i="2"/>
  <c r="B198" i="2"/>
  <c r="A198" i="2"/>
  <c r="B197" i="2"/>
  <c r="A197" i="2"/>
  <c r="B196" i="2"/>
  <c r="A196" i="2"/>
  <c r="C289" i="2" s="1"/>
  <c r="B195" i="2"/>
  <c r="A195" i="2"/>
  <c r="B194" i="2"/>
  <c r="A194" i="2"/>
  <c r="F138" i="2"/>
  <c r="A117" i="1"/>
  <c r="B31" i="12" l="1"/>
  <c r="C31" i="12" s="1"/>
  <c r="D31" i="12" s="1"/>
  <c r="E31" i="12" s="1"/>
  <c r="F31" i="12" s="1"/>
  <c r="G31" i="12" s="1"/>
  <c r="H31" i="12" s="1"/>
  <c r="I31" i="12" s="1"/>
  <c r="J31" i="12" s="1"/>
  <c r="K31" i="12" s="1"/>
  <c r="L31" i="12" s="1"/>
  <c r="M31" i="12" s="1"/>
  <c r="C291" i="2"/>
  <c r="C366" i="2"/>
  <c r="C325" i="2"/>
  <c r="J138" i="2"/>
  <c r="C338" i="2"/>
  <c r="D309" i="2"/>
  <c r="D283" i="2"/>
  <c r="C284" i="2"/>
  <c r="C288" i="2"/>
  <c r="C294" i="2"/>
  <c r="D281" i="2"/>
  <c r="D285" i="2"/>
  <c r="D303" i="2"/>
  <c r="D330" i="2"/>
  <c r="C337" i="2"/>
  <c r="C342" i="2"/>
  <c r="C293" i="2"/>
  <c r="C300" i="2"/>
  <c r="D342" i="2"/>
  <c r="C346" i="2"/>
  <c r="C354" i="2"/>
  <c r="D312" i="2"/>
  <c r="C319" i="2"/>
  <c r="C339" i="2"/>
  <c r="C343" i="2"/>
  <c r="C344" i="2"/>
  <c r="D377" i="2"/>
  <c r="C283" i="2"/>
  <c r="C301" i="2"/>
  <c r="C321" i="2"/>
  <c r="C329" i="2"/>
  <c r="C345" i="2"/>
  <c r="D300" i="2"/>
  <c r="D301" i="2"/>
  <c r="D316" i="2"/>
  <c r="C318" i="2"/>
  <c r="D321" i="2"/>
  <c r="D324" i="2"/>
  <c r="D360" i="2"/>
  <c r="C287" i="2"/>
  <c r="C290" i="2"/>
  <c r="C304" i="2"/>
  <c r="F276" i="2"/>
  <c r="J276" i="2" s="1"/>
  <c r="F253" i="2"/>
  <c r="J253" i="2" s="1"/>
  <c r="C285" i="2"/>
  <c r="D304" i="2"/>
  <c r="D366" i="2"/>
  <c r="D372" i="2"/>
  <c r="C380" i="2"/>
  <c r="C383" i="2"/>
  <c r="D351" i="2"/>
  <c r="C359" i="2"/>
  <c r="C377" i="2"/>
  <c r="D380" i="2"/>
  <c r="C382" i="2"/>
  <c r="D383" i="2"/>
  <c r="D386" i="2"/>
  <c r="C326" i="2"/>
  <c r="D339" i="2"/>
  <c r="D354" i="2"/>
  <c r="C364" i="2"/>
  <c r="D382" i="2"/>
  <c r="C302" i="2"/>
  <c r="D326" i="2"/>
  <c r="C347" i="2"/>
  <c r="C363" i="2"/>
  <c r="D364" i="2"/>
  <c r="D391" i="2"/>
  <c r="D284" i="2"/>
  <c r="D363" i="2"/>
  <c r="C387" i="2"/>
  <c r="C303" i="2"/>
  <c r="D280" i="2"/>
  <c r="D289" i="2"/>
  <c r="C313" i="2"/>
  <c r="D302" i="2"/>
  <c r="D334" i="2"/>
  <c r="C331" i="2"/>
  <c r="C365" i="2"/>
  <c r="D346" i="2"/>
  <c r="C322" i="2"/>
  <c r="E392" i="2"/>
  <c r="J392" i="2"/>
  <c r="D392" i="2"/>
  <c r="I392" i="2"/>
  <c r="C392" i="2"/>
  <c r="I327" i="2"/>
  <c r="F392" i="2"/>
  <c r="C327" i="2"/>
  <c r="J327" i="2"/>
  <c r="F327" i="2"/>
  <c r="E327" i="2"/>
  <c r="D327" i="2"/>
  <c r="B33" i="10" l="1"/>
  <c r="C386" i="2"/>
  <c r="C349" i="2"/>
  <c r="D345" i="2"/>
  <c r="C375" i="2"/>
  <c r="C317" i="2"/>
  <c r="C381" i="2"/>
  <c r="D373" i="2"/>
  <c r="D368" i="2"/>
  <c r="D356" i="2"/>
  <c r="D379" i="2"/>
  <c r="D370" i="2"/>
  <c r="C351" i="2"/>
  <c r="C385" i="2"/>
  <c r="D375" i="2"/>
  <c r="C356" i="2"/>
  <c r="C355" i="2"/>
  <c r="C311" i="2"/>
  <c r="D290" i="2"/>
  <c r="C348" i="2"/>
  <c r="C308" i="2"/>
  <c r="D344" i="2"/>
  <c r="D333" i="2"/>
  <c r="C295" i="2"/>
  <c r="D329" i="2"/>
  <c r="D385" i="2"/>
  <c r="D359" i="2"/>
  <c r="D353" i="2"/>
  <c r="D355" i="2"/>
  <c r="D311" i="2"/>
  <c r="D348" i="2"/>
  <c r="C324" i="2"/>
  <c r="C309" i="2"/>
  <c r="C360" i="2"/>
  <c r="C353" i="2"/>
  <c r="C333" i="2"/>
  <c r="D315" i="2"/>
  <c r="D308" i="2"/>
  <c r="D337" i="2"/>
  <c r="D387" i="2"/>
  <c r="C368" i="2"/>
  <c r="D325" i="2"/>
  <c r="C307" i="2"/>
  <c r="D291" i="2"/>
  <c r="D295" i="2"/>
  <c r="C336" i="2"/>
  <c r="C330" i="2"/>
  <c r="D282" i="2"/>
  <c r="C286" i="2"/>
  <c r="D347" i="2"/>
  <c r="C388" i="2"/>
  <c r="D376" i="2"/>
  <c r="C372" i="2"/>
  <c r="C379" i="2"/>
  <c r="C373" i="2"/>
  <c r="D362" i="2"/>
  <c r="C361" i="2"/>
  <c r="C352" i="2"/>
  <c r="C362" i="2"/>
  <c r="C341" i="2"/>
  <c r="C335" i="2"/>
  <c r="C315" i="2"/>
  <c r="C296" i="2"/>
  <c r="C316" i="2"/>
  <c r="C305" i="2"/>
  <c r="D331" i="2"/>
  <c r="D313" i="2"/>
  <c r="H392" i="2"/>
  <c r="L392" i="2"/>
  <c r="H327" i="2"/>
  <c r="L327" i="2"/>
  <c r="C376" i="2"/>
  <c r="D338" i="2"/>
  <c r="C390" i="2"/>
  <c r="D381" i="2"/>
  <c r="D335" i="2"/>
  <c r="D318" i="2"/>
  <c r="D336" i="2"/>
  <c r="C358" i="2"/>
  <c r="D319" i="2"/>
  <c r="C282" i="2"/>
  <c r="D292" i="2"/>
  <c r="D349" i="2"/>
  <c r="C320" i="2"/>
  <c r="D307" i="2"/>
  <c r="D322" i="2"/>
  <c r="D365" i="2"/>
  <c r="D361" i="2"/>
  <c r="C334" i="2"/>
  <c r="D305" i="2"/>
  <c r="D388" i="2"/>
  <c r="C391" i="2"/>
  <c r="D390" i="2"/>
  <c r="C370" i="2"/>
  <c r="D341" i="2"/>
  <c r="D310" i="2"/>
  <c r="D294" i="2"/>
  <c r="D288" i="2"/>
  <c r="D358" i="2"/>
  <c r="D343" i="2"/>
  <c r="D352" i="2"/>
  <c r="D320" i="2"/>
  <c r="C310" i="2"/>
  <c r="D287" i="2"/>
  <c r="C312" i="2"/>
  <c r="D296" i="2"/>
  <c r="C292" i="2"/>
  <c r="D293" i="2"/>
  <c r="D340" i="2" l="1"/>
  <c r="C389" i="2"/>
  <c r="C328" i="2"/>
  <c r="C306" i="2"/>
  <c r="C332" i="2"/>
  <c r="C384" i="2"/>
  <c r="C350" i="2"/>
  <c r="D299" i="2"/>
  <c r="D371" i="2"/>
  <c r="D389" i="2"/>
  <c r="D317" i="2"/>
  <c r="D323" i="2"/>
  <c r="D314" i="2"/>
  <c r="C299" i="2"/>
  <c r="D350" i="2"/>
  <c r="D328" i="2"/>
  <c r="D367" i="2"/>
  <c r="C378" i="2"/>
  <c r="C371" i="2"/>
  <c r="C367" i="2"/>
  <c r="D369" i="2"/>
  <c r="D378" i="2"/>
  <c r="D306" i="2"/>
  <c r="C340" i="2"/>
  <c r="C323" i="2"/>
  <c r="D332" i="2"/>
  <c r="D357" i="2"/>
  <c r="C357" i="2"/>
  <c r="D384" i="2"/>
  <c r="D286" i="2"/>
  <c r="C369" i="2"/>
  <c r="C314" i="2"/>
  <c r="C256" i="2" l="1"/>
  <c r="D256" i="2"/>
  <c r="M19" i="6" l="1"/>
  <c r="L19" i="6"/>
  <c r="C12" i="10" l="1"/>
  <c r="H14" i="10"/>
  <c r="H13" i="10"/>
  <c r="C19" i="10"/>
  <c r="H12" i="10" l="1"/>
  <c r="K14" i="6" l="1"/>
  <c r="K24" i="6" s="1"/>
  <c r="J14" i="6"/>
  <c r="J24" i="6" s="1"/>
  <c r="B14" i="6"/>
  <c r="B24" i="6" s="1"/>
  <c r="I14" i="6"/>
  <c r="I24" i="6" s="1"/>
  <c r="E14" i="6"/>
  <c r="E24" i="6" s="1"/>
  <c r="C14" i="6"/>
  <c r="C24" i="6" s="1"/>
  <c r="D14" i="6"/>
  <c r="D24" i="6" s="1"/>
  <c r="G14" i="6"/>
  <c r="G24" i="6" s="1"/>
  <c r="H14" i="6" l="1"/>
  <c r="H24" i="6" s="1"/>
  <c r="L14" i="6"/>
  <c r="L24" i="6" s="1"/>
  <c r="F14" i="6"/>
  <c r="F24" i="6" s="1"/>
  <c r="M24" i="6" l="1"/>
  <c r="M14" i="6" l="1"/>
  <c r="K155" i="11" l="1"/>
  <c r="H16" i="10" l="1"/>
  <c r="H19" i="10" s="1"/>
  <c r="F19" i="10"/>
  <c r="H11" i="10"/>
  <c r="I382" i="2" l="1"/>
  <c r="I373" i="2"/>
  <c r="I296" i="2"/>
  <c r="I390" i="2"/>
  <c r="I360" i="2"/>
  <c r="I304" i="2"/>
  <c r="I368" i="2"/>
  <c r="I307" i="2"/>
  <c r="L42" i="2"/>
  <c r="I285" i="2"/>
  <c r="I318" i="2"/>
  <c r="I381" i="2"/>
  <c r="I292" i="2"/>
  <c r="L43" i="2"/>
  <c r="L58" i="2"/>
  <c r="I352" i="2"/>
  <c r="F103" i="1"/>
  <c r="I386" i="2"/>
  <c r="I380" i="2"/>
  <c r="I104" i="1"/>
  <c r="I341" i="2" l="1"/>
  <c r="I377" i="2"/>
  <c r="I312" i="2"/>
  <c r="I316" i="2"/>
  <c r="I358" i="2"/>
  <c r="J380" i="2"/>
  <c r="L380" i="2" s="1"/>
  <c r="L41" i="2"/>
  <c r="L34" i="2"/>
  <c r="L94" i="2"/>
  <c r="J379" i="2"/>
  <c r="L379" i="2" s="1"/>
  <c r="L105" i="2"/>
  <c r="J372" i="2"/>
  <c r="L372" i="2" s="1"/>
  <c r="L89" i="2"/>
  <c r="I283" i="2"/>
  <c r="I333" i="2"/>
  <c r="L40" i="2"/>
  <c r="J307" i="2"/>
  <c r="L307" i="2" s="1"/>
  <c r="J376" i="2"/>
  <c r="L376" i="2" s="1"/>
  <c r="L72" i="2"/>
  <c r="L88" i="2"/>
  <c r="I311" i="2"/>
  <c r="L66" i="2"/>
  <c r="J333" i="2"/>
  <c r="L333" i="2" s="1"/>
  <c r="L79" i="2"/>
  <c r="I103" i="1"/>
  <c r="J381" i="2"/>
  <c r="L381" i="2" s="1"/>
  <c r="L103" i="2"/>
  <c r="L74" i="2"/>
  <c r="J341" i="2"/>
  <c r="L341" i="2" s="1"/>
  <c r="L91" i="2"/>
  <c r="J358" i="2"/>
  <c r="L358" i="2" s="1"/>
  <c r="I324" i="2"/>
  <c r="L85" i="2"/>
  <c r="J352" i="2"/>
  <c r="L352" i="2" s="1"/>
  <c r="L95" i="2"/>
  <c r="J321" i="2"/>
  <c r="L321" i="2" s="1"/>
  <c r="L54" i="2"/>
  <c r="L17" i="2"/>
  <c r="J284" i="2"/>
  <c r="L284" i="2" s="1"/>
  <c r="L26" i="2"/>
  <c r="L67" i="2"/>
  <c r="L68" i="2"/>
  <c r="L60" i="2"/>
  <c r="L25" i="2"/>
  <c r="J292" i="2"/>
  <c r="L292" i="2" s="1"/>
  <c r="I101" i="1"/>
  <c r="I294" i="2"/>
  <c r="L80" i="2"/>
  <c r="J337" i="2"/>
  <c r="L337" i="2" s="1"/>
  <c r="L70" i="2"/>
  <c r="I367" i="2"/>
  <c r="I284" i="2"/>
  <c r="J304" i="2"/>
  <c r="L304" i="2" s="1"/>
  <c r="L37" i="2"/>
  <c r="L76" i="2"/>
  <c r="I90" i="1"/>
  <c r="J373" i="2"/>
  <c r="L373" i="2" s="1"/>
  <c r="L106" i="2"/>
  <c r="L33" i="2"/>
  <c r="J300" i="2"/>
  <c r="L300" i="2" s="1"/>
  <c r="L23" i="2"/>
  <c r="L20" i="2"/>
  <c r="L18" i="2"/>
  <c r="J285" i="2"/>
  <c r="L285" i="2" s="1"/>
  <c r="J283" i="2"/>
  <c r="L16" i="2"/>
  <c r="L51" i="2"/>
  <c r="J318" i="2"/>
  <c r="L318" i="2" s="1"/>
  <c r="J368" i="2"/>
  <c r="L368" i="2" s="1"/>
  <c r="L101" i="2"/>
  <c r="J360" i="2"/>
  <c r="L360" i="2" s="1"/>
  <c r="L93" i="2"/>
  <c r="L69" i="2"/>
  <c r="I94" i="1"/>
  <c r="I379" i="2"/>
  <c r="L44" i="2"/>
  <c r="J311" i="2"/>
  <c r="L311" i="2" s="1"/>
  <c r="I300" i="2"/>
  <c r="I95" i="1"/>
  <c r="L35" i="2"/>
  <c r="I372" i="2"/>
  <c r="L75" i="2"/>
  <c r="L78" i="2"/>
  <c r="I320" i="2"/>
  <c r="L52" i="2"/>
  <c r="J319" i="2"/>
  <c r="L319" i="2" s="1"/>
  <c r="I319" i="2"/>
  <c r="I337" i="2"/>
  <c r="I321" i="2"/>
  <c r="J296" i="2"/>
  <c r="L296" i="2" s="1"/>
  <c r="L29" i="2"/>
  <c r="L38" i="2"/>
  <c r="L28" i="2"/>
  <c r="L63" i="2"/>
  <c r="J330" i="2"/>
  <c r="L330" i="2" s="1"/>
  <c r="L45" i="2"/>
  <c r="J312" i="2"/>
  <c r="L312" i="2" s="1"/>
  <c r="J390" i="2"/>
  <c r="L390" i="2" s="1"/>
  <c r="L49" i="2"/>
  <c r="J316" i="2"/>
  <c r="L316" i="2" s="1"/>
  <c r="J386" i="2"/>
  <c r="L386" i="2" s="1"/>
  <c r="J377" i="2"/>
  <c r="L377" i="2" s="1"/>
  <c r="L21" i="2"/>
  <c r="J288" i="2"/>
  <c r="L288" i="2" s="1"/>
  <c r="L62" i="2"/>
  <c r="J329" i="2"/>
  <c r="L329" i="2" s="1"/>
  <c r="L96" i="2"/>
  <c r="L15" i="2"/>
  <c r="L82" i="2"/>
  <c r="J324" i="2"/>
  <c r="L324" i="2" s="1"/>
  <c r="L57" i="2"/>
  <c r="L87" i="2"/>
  <c r="J382" i="2"/>
  <c r="L382" i="2" s="1"/>
  <c r="I288" i="2"/>
  <c r="L81" i="2"/>
  <c r="I330" i="2"/>
  <c r="L92" i="2"/>
  <c r="L53" i="2"/>
  <c r="J320" i="2"/>
  <c r="L320" i="2" s="1"/>
  <c r="L24" i="2"/>
  <c r="I376" i="2"/>
  <c r="J294" i="2"/>
  <c r="L294" i="2" s="1"/>
  <c r="L27" i="2"/>
  <c r="I329" i="2"/>
  <c r="L22" i="2"/>
  <c r="L71" i="2" l="1"/>
  <c r="J367" i="2"/>
  <c r="L367" i="2" s="1"/>
  <c r="L100" i="2"/>
  <c r="L102" i="2"/>
  <c r="L19" i="2"/>
  <c r="L104" i="2"/>
  <c r="I282" i="2"/>
  <c r="L86" i="2"/>
  <c r="B24" i="8"/>
  <c r="L283" i="2"/>
  <c r="J282" i="2"/>
  <c r="L282" i="2" s="1"/>
  <c r="G33" i="10"/>
  <c r="L65" i="2"/>
  <c r="E155" i="11" l="1"/>
  <c r="C155" i="11"/>
  <c r="I155" i="11"/>
  <c r="G155" i="11"/>
  <c r="D155" i="11"/>
  <c r="I100" i="1" l="1"/>
  <c r="I89" i="1"/>
  <c r="I93" i="1"/>
  <c r="I102" i="1"/>
  <c r="I92" i="1" l="1"/>
  <c r="I99" i="1"/>
  <c r="I91" i="1" l="1"/>
  <c r="I88" i="1" l="1"/>
  <c r="B26" i="8" l="1"/>
  <c r="F12" i="8"/>
  <c r="H68" i="1" l="1"/>
  <c r="H45" i="1"/>
  <c r="H70" i="1"/>
  <c r="H56" i="1"/>
  <c r="H35" i="1"/>
  <c r="H66" i="1"/>
  <c r="H42" i="1"/>
  <c r="H69" i="1" l="1"/>
  <c r="H63" i="1"/>
  <c r="H37" i="1"/>
  <c r="H48" i="1"/>
  <c r="H64" i="1"/>
  <c r="H19" i="1"/>
  <c r="H40" i="1"/>
  <c r="H58" i="1"/>
  <c r="H34" i="1"/>
  <c r="H60" i="1"/>
  <c r="H44" i="1"/>
  <c r="H20" i="1"/>
  <c r="H26" i="1"/>
  <c r="H54" i="1"/>
  <c r="H15" i="1"/>
  <c r="H57" i="1"/>
  <c r="H18" i="1"/>
  <c r="H59" i="1"/>
  <c r="H31" i="1"/>
  <c r="H23" i="1"/>
  <c r="H49" i="1"/>
  <c r="H62" i="1"/>
  <c r="H16" i="1"/>
  <c r="H25" i="1"/>
  <c r="H22" i="1"/>
  <c r="H38" i="1"/>
  <c r="H52" i="1"/>
  <c r="H36" i="1"/>
  <c r="H43" i="1"/>
  <c r="H61" i="1"/>
  <c r="H33" i="1"/>
  <c r="H24" i="1"/>
  <c r="H41" i="1"/>
  <c r="H53" i="1"/>
  <c r="H39" i="1"/>
  <c r="H67" i="1"/>
  <c r="H27" i="1"/>
  <c r="H51" i="1"/>
  <c r="H30" i="1"/>
  <c r="H29" i="1"/>
  <c r="H14" i="1"/>
  <c r="H50" i="1" l="1"/>
  <c r="H17" i="1"/>
  <c r="H28" i="1"/>
  <c r="H55" i="1"/>
  <c r="H21" i="1"/>
  <c r="H13" i="1"/>
  <c r="H65" i="1"/>
  <c r="H32" i="1"/>
  <c r="H47" i="1"/>
  <c r="H46" i="1" l="1"/>
  <c r="H12" i="1"/>
  <c r="H11" i="1" l="1"/>
  <c r="H72" i="1" l="1"/>
  <c r="H74" i="1" l="1"/>
  <c r="F101" i="1" l="1"/>
  <c r="F97" i="1"/>
  <c r="F95" i="1"/>
  <c r="I97" i="1"/>
  <c r="F104" i="1"/>
  <c r="F93" i="1" l="1"/>
  <c r="F100" i="1"/>
  <c r="F90" i="1"/>
  <c r="F91" i="1"/>
  <c r="F94" i="1"/>
  <c r="F102" i="1"/>
  <c r="F89" i="1"/>
  <c r="E281" i="2" l="1"/>
  <c r="F20" i="8"/>
  <c r="H14" i="2"/>
  <c r="F88" i="1"/>
  <c r="F92" i="1"/>
  <c r="L14" i="2"/>
  <c r="F99" i="1"/>
  <c r="F19" i="8" l="1"/>
  <c r="E280" i="2"/>
  <c r="F18" i="8"/>
  <c r="D33" i="10"/>
  <c r="L13" i="2"/>
  <c r="H13" i="2"/>
  <c r="C33" i="10" l="1"/>
  <c r="D24" i="8"/>
  <c r="D26" i="8" s="1"/>
  <c r="F17" i="8"/>
  <c r="F24" i="8" s="1"/>
  <c r="F26" i="8" s="1"/>
  <c r="E33" i="10"/>
  <c r="E37" i="10" s="1"/>
  <c r="H37" i="10" s="1"/>
  <c r="I87" i="1"/>
  <c r="F87" i="1" l="1"/>
  <c r="H33" i="10"/>
  <c r="F33" i="10"/>
  <c r="D119" i="1"/>
  <c r="H75" i="1"/>
  <c r="I106" i="1"/>
  <c r="F106" i="1" l="1"/>
  <c r="A119" i="1"/>
  <c r="I108" i="1"/>
  <c r="F108" i="1" l="1"/>
  <c r="H76" i="1"/>
  <c r="I110" i="1"/>
  <c r="F110" i="1" l="1"/>
  <c r="D121" i="1"/>
  <c r="A120" i="1"/>
  <c r="I290" i="2" l="1"/>
  <c r="E322" i="2" l="1"/>
  <c r="I295" i="2"/>
  <c r="I362" i="2"/>
  <c r="H31" i="2"/>
  <c r="H77" i="2"/>
  <c r="H59" i="2"/>
  <c r="I335" i="2"/>
  <c r="I289" i="2"/>
  <c r="I344" i="2"/>
  <c r="I287" i="2"/>
  <c r="I375" i="2"/>
  <c r="I354" i="2"/>
  <c r="I370" i="2"/>
  <c r="I339" i="2"/>
  <c r="E390" i="2"/>
  <c r="F325" i="2"/>
  <c r="E331" i="2"/>
  <c r="I291" i="2"/>
  <c r="I315" i="2"/>
  <c r="I359" i="2"/>
  <c r="E313" i="2"/>
  <c r="E325" i="2" l="1"/>
  <c r="H325" i="2"/>
  <c r="E365" i="2"/>
  <c r="J290" i="2"/>
  <c r="H64" i="2"/>
  <c r="F331" i="2"/>
  <c r="J339" i="2"/>
  <c r="I389" i="2"/>
  <c r="I391" i="2"/>
  <c r="I361" i="2"/>
  <c r="I301" i="2"/>
  <c r="I356" i="2"/>
  <c r="E366" i="2"/>
  <c r="I355" i="2"/>
  <c r="J370" i="2"/>
  <c r="F366" i="2"/>
  <c r="H99" i="2"/>
  <c r="E303" i="2"/>
  <c r="I349" i="2"/>
  <c r="L98" i="2"/>
  <c r="I343" i="2"/>
  <c r="E344" i="2"/>
  <c r="H22" i="2"/>
  <c r="F289" i="2"/>
  <c r="I298" i="2"/>
  <c r="I348" i="2"/>
  <c r="I302" i="2"/>
  <c r="J354" i="2"/>
  <c r="I305" i="2"/>
  <c r="E351" i="2"/>
  <c r="D298" i="2"/>
  <c r="H58" i="2"/>
  <c r="E315" i="2"/>
  <c r="I351" i="2"/>
  <c r="J387" i="2"/>
  <c r="I346" i="2"/>
  <c r="I366" i="2"/>
  <c r="I322" i="2"/>
  <c r="E289" i="2"/>
  <c r="H36" i="2"/>
  <c r="F303" i="2"/>
  <c r="J289" i="2"/>
  <c r="H84" i="2"/>
  <c r="F351" i="2"/>
  <c r="J366" i="2"/>
  <c r="I336" i="2"/>
  <c r="I383" i="2"/>
  <c r="E298" i="2"/>
  <c r="E290" i="2"/>
  <c r="L46" i="2"/>
  <c r="J313" i="2"/>
  <c r="F291" i="2"/>
  <c r="E291" i="2"/>
  <c r="H48" i="2"/>
  <c r="F315" i="2"/>
  <c r="H30" i="2"/>
  <c r="F344" i="2"/>
  <c r="J308" i="2"/>
  <c r="J287" i="2"/>
  <c r="I303" i="2"/>
  <c r="I347" i="2"/>
  <c r="E385" i="2"/>
  <c r="L84" i="2"/>
  <c r="J351" i="2"/>
  <c r="J391" i="2"/>
  <c r="L48" i="2"/>
  <c r="J315" i="2"/>
  <c r="F322" i="2"/>
  <c r="I308" i="2"/>
  <c r="L36" i="2"/>
  <c r="J303" i="2"/>
  <c r="I345" i="2"/>
  <c r="H98" i="2"/>
  <c r="F365" i="2"/>
  <c r="J385" i="2"/>
  <c r="F385" i="2"/>
  <c r="I385" i="2"/>
  <c r="I363" i="2"/>
  <c r="J365" i="2"/>
  <c r="L64" i="2"/>
  <c r="J331" i="2"/>
  <c r="I387" i="2"/>
  <c r="H24" i="2"/>
  <c r="F390" i="2"/>
  <c r="I326" i="2"/>
  <c r="I334" i="2"/>
  <c r="I342" i="2"/>
  <c r="I313" i="2"/>
  <c r="I331" i="2"/>
  <c r="I365" i="2"/>
  <c r="I325" i="2"/>
  <c r="L99" i="2"/>
  <c r="H23" i="2"/>
  <c r="F290" i="2"/>
  <c r="F313" i="2"/>
  <c r="H46" i="2"/>
  <c r="J359" i="2"/>
  <c r="I293" i="2"/>
  <c r="J335" i="2"/>
  <c r="F298" i="2"/>
  <c r="L365" i="2" l="1"/>
  <c r="I353" i="2"/>
  <c r="L303" i="2"/>
  <c r="L315" i="2"/>
  <c r="H315" i="2"/>
  <c r="J301" i="2"/>
  <c r="J356" i="2"/>
  <c r="J349" i="2"/>
  <c r="J305" i="2"/>
  <c r="J293" i="2"/>
  <c r="L290" i="2"/>
  <c r="L359" i="2"/>
  <c r="J375" i="2"/>
  <c r="J355" i="2"/>
  <c r="H365" i="2"/>
  <c r="L308" i="2"/>
  <c r="J334" i="2"/>
  <c r="L289" i="2"/>
  <c r="J326" i="2"/>
  <c r="H298" i="2"/>
  <c r="L77" i="2"/>
  <c r="J344" i="2"/>
  <c r="L31" i="2"/>
  <c r="D297" i="2"/>
  <c r="L335" i="2"/>
  <c r="J342" i="2"/>
  <c r="J346" i="2"/>
  <c r="J343" i="2"/>
  <c r="J325" i="2"/>
  <c r="L59" i="2"/>
  <c r="H289" i="2"/>
  <c r="H290" i="2"/>
  <c r="L331" i="2"/>
  <c r="J361" i="2"/>
  <c r="L55" i="2"/>
  <c r="H344" i="2"/>
  <c r="J347" i="2"/>
  <c r="H291" i="2"/>
  <c r="E297" i="2"/>
  <c r="J291" i="2"/>
  <c r="L387" i="2"/>
  <c r="J345" i="2"/>
  <c r="H55" i="2"/>
  <c r="L370" i="2"/>
  <c r="J295" i="2"/>
  <c r="J322" i="2"/>
  <c r="H331" i="2"/>
  <c r="I369" i="2"/>
  <c r="I338" i="2"/>
  <c r="L366" i="2"/>
  <c r="H385" i="2"/>
  <c r="L385" i="2"/>
  <c r="H322" i="2"/>
  <c r="L351" i="2"/>
  <c r="L287" i="2"/>
  <c r="J362" i="2"/>
  <c r="H303" i="2"/>
  <c r="J298" i="2"/>
  <c r="J348" i="2"/>
  <c r="J336" i="2"/>
  <c r="I297" i="2"/>
  <c r="L339" i="2"/>
  <c r="H313" i="2"/>
  <c r="H390" i="2"/>
  <c r="J302" i="2"/>
  <c r="L391" i="2"/>
  <c r="L313" i="2"/>
  <c r="H351" i="2"/>
  <c r="L354" i="2"/>
  <c r="J383" i="2"/>
  <c r="J363" i="2"/>
  <c r="H366" i="2"/>
  <c r="L325" i="2" l="1"/>
  <c r="L356" i="2"/>
  <c r="L363" i="2"/>
  <c r="L302" i="2"/>
  <c r="F297" i="2"/>
  <c r="H297" i="2" s="1"/>
  <c r="L344" i="2"/>
  <c r="L326" i="2"/>
  <c r="L336" i="2"/>
  <c r="L295" i="2"/>
  <c r="L291" i="2"/>
  <c r="L343" i="2"/>
  <c r="L342" i="2"/>
  <c r="J353" i="2"/>
  <c r="L355" i="2"/>
  <c r="L345" i="2"/>
  <c r="L375" i="2"/>
  <c r="L293" i="2"/>
  <c r="L349" i="2"/>
  <c r="L361" i="2"/>
  <c r="L305" i="2"/>
  <c r="L383" i="2"/>
  <c r="L362" i="2"/>
  <c r="J369" i="2"/>
  <c r="D393" i="2"/>
  <c r="D278" i="2"/>
  <c r="L30" i="2"/>
  <c r="J297" i="2"/>
  <c r="L298" i="2"/>
  <c r="J338" i="2"/>
  <c r="J389" i="2"/>
  <c r="L348" i="2"/>
  <c r="L322" i="2"/>
  <c r="L347" i="2"/>
  <c r="L346" i="2"/>
  <c r="L334" i="2"/>
  <c r="L301" i="2"/>
  <c r="L389" i="2" l="1"/>
  <c r="L297" i="2"/>
  <c r="L353" i="2"/>
  <c r="L369" i="2"/>
  <c r="L338" i="2"/>
  <c r="I332" i="2" l="1"/>
  <c r="I314" i="2"/>
  <c r="I371" i="2"/>
  <c r="I286" i="2"/>
  <c r="I350" i="2"/>
  <c r="I323" i="2"/>
  <c r="I328" i="2"/>
  <c r="I378" i="2"/>
  <c r="L56" i="2" l="1"/>
  <c r="J323" i="2"/>
  <c r="L32" i="2"/>
  <c r="J299" i="2"/>
  <c r="L73" i="2"/>
  <c r="J340" i="2"/>
  <c r="I299" i="2"/>
  <c r="L83" i="2"/>
  <c r="J350" i="2"/>
  <c r="L39" i="2"/>
  <c r="J371" i="2"/>
  <c r="J286" i="2"/>
  <c r="J332" i="2"/>
  <c r="I340" i="2"/>
  <c r="J378" i="2"/>
  <c r="L61" i="2"/>
  <c r="J328" i="2"/>
  <c r="L47" i="2"/>
  <c r="J314" i="2"/>
  <c r="J317" i="2"/>
  <c r="L50" i="2"/>
  <c r="I317" i="2"/>
  <c r="L314" i="2" l="1"/>
  <c r="L286" i="2"/>
  <c r="L299" i="2"/>
  <c r="L332" i="2"/>
  <c r="L350" i="2"/>
  <c r="L340" i="2"/>
  <c r="L317" i="2"/>
  <c r="L328" i="2"/>
  <c r="L371" i="2"/>
  <c r="L323" i="2"/>
  <c r="L378" i="2"/>
  <c r="E359" i="2" l="1"/>
  <c r="I364" i="2"/>
  <c r="E354" i="2"/>
  <c r="E349" i="2"/>
  <c r="E295" i="2"/>
  <c r="E370" i="2"/>
  <c r="E360" i="2"/>
  <c r="E373" i="2"/>
  <c r="E287" i="2"/>
  <c r="E334" i="2"/>
  <c r="E305" i="2"/>
  <c r="E356" i="2"/>
  <c r="I309" i="2"/>
  <c r="E335" i="2"/>
  <c r="E361" i="2"/>
  <c r="E382" i="2"/>
  <c r="I310" i="2"/>
  <c r="E343" i="2"/>
  <c r="I388" i="2"/>
  <c r="E339" i="2"/>
  <c r="E364" i="2"/>
  <c r="E363" i="2"/>
  <c r="E391" i="2"/>
  <c r="E380" i="2"/>
  <c r="E342" i="2"/>
  <c r="E355" i="2"/>
  <c r="E308" i="2"/>
  <c r="E302" i="2"/>
  <c r="E375" i="2"/>
  <c r="E348" i="2"/>
  <c r="E296" i="2"/>
  <c r="E293" i="2"/>
  <c r="E301" i="2"/>
  <c r="E324" i="2"/>
  <c r="H75" i="2" l="1"/>
  <c r="F342" i="2"/>
  <c r="H20" i="2"/>
  <c r="F287" i="2"/>
  <c r="F382" i="2"/>
  <c r="H54" i="2"/>
  <c r="F321" i="2"/>
  <c r="F283" i="2"/>
  <c r="H16" i="2"/>
  <c r="H41" i="2"/>
  <c r="F308" i="2"/>
  <c r="F335" i="2"/>
  <c r="H68" i="2"/>
  <c r="J364" i="2"/>
  <c r="L97" i="2"/>
  <c r="H94" i="2"/>
  <c r="F361" i="2"/>
  <c r="F381" i="2"/>
  <c r="J309" i="2"/>
  <c r="H60" i="2"/>
  <c r="F326" i="2"/>
  <c r="H95" i="2"/>
  <c r="F362" i="2"/>
  <c r="F359" i="2"/>
  <c r="H92" i="2"/>
  <c r="F346" i="2"/>
  <c r="H79" i="2"/>
  <c r="E292" i="2"/>
  <c r="H80" i="2"/>
  <c r="F347" i="2"/>
  <c r="H106" i="2"/>
  <c r="F373" i="2"/>
  <c r="F296" i="2"/>
  <c r="H29" i="2"/>
  <c r="H72" i="2"/>
  <c r="F339" i="2"/>
  <c r="H76" i="2"/>
  <c r="F343" i="2"/>
  <c r="H17" i="2"/>
  <c r="F284" i="2"/>
  <c r="F318" i="2"/>
  <c r="H51" i="2"/>
  <c r="J310" i="2"/>
  <c r="H21" i="2"/>
  <c r="F288" i="2"/>
  <c r="F334" i="2"/>
  <c r="H67" i="2"/>
  <c r="H91" i="2"/>
  <c r="H34" i="2"/>
  <c r="F301" i="2"/>
  <c r="F377" i="2"/>
  <c r="H93" i="2"/>
  <c r="F360" i="2"/>
  <c r="F324" i="2"/>
  <c r="H57" i="2"/>
  <c r="E376" i="2"/>
  <c r="J388" i="2"/>
  <c r="E388" i="2"/>
  <c r="E310" i="2"/>
  <c r="E294" i="2"/>
  <c r="H25" i="2"/>
  <c r="F292" i="2"/>
  <c r="E337" i="2"/>
  <c r="E283" i="2"/>
  <c r="E285" i="2"/>
  <c r="F295" i="2"/>
  <c r="H28" i="2"/>
  <c r="F380" i="2"/>
  <c r="E284" i="2"/>
  <c r="F391" i="2"/>
  <c r="F302" i="2"/>
  <c r="H35" i="2"/>
  <c r="F364" i="2"/>
  <c r="H97" i="2"/>
  <c r="H81" i="2"/>
  <c r="F348" i="2"/>
  <c r="H26" i="2"/>
  <c r="F293" i="2"/>
  <c r="F387" i="2"/>
  <c r="H87" i="2"/>
  <c r="F354" i="2"/>
  <c r="H103" i="2"/>
  <c r="F370" i="2"/>
  <c r="F305" i="2"/>
  <c r="H38" i="2"/>
  <c r="F375" i="2"/>
  <c r="F349" i="2"/>
  <c r="H82" i="2"/>
  <c r="E381" i="2"/>
  <c r="H40" i="2"/>
  <c r="F307" i="2"/>
  <c r="E318" i="2"/>
  <c r="E352" i="2"/>
  <c r="I281" i="2"/>
  <c r="E338" i="2"/>
  <c r="E345" i="2"/>
  <c r="E346" i="2"/>
  <c r="F358" i="2"/>
  <c r="E347" i="2"/>
  <c r="E309" i="2"/>
  <c r="E326" i="2"/>
  <c r="I306" i="2"/>
  <c r="E369" i="2"/>
  <c r="E387" i="2"/>
  <c r="E358" i="2"/>
  <c r="C281" i="2"/>
  <c r="C298" i="2"/>
  <c r="E353" i="2"/>
  <c r="E329" i="2"/>
  <c r="E333" i="2"/>
  <c r="E389" i="2"/>
  <c r="E307" i="2"/>
  <c r="E386" i="2"/>
  <c r="I384" i="2"/>
  <c r="E304" i="2"/>
  <c r="E300" i="2"/>
  <c r="E311" i="2"/>
  <c r="E368" i="2"/>
  <c r="I357" i="2"/>
  <c r="E383" i="2"/>
  <c r="E288" i="2"/>
  <c r="E282" i="2" l="1"/>
  <c r="H358" i="2"/>
  <c r="H42" i="2"/>
  <c r="F309" i="2"/>
  <c r="F337" i="2"/>
  <c r="H70" i="2"/>
  <c r="E377" i="2"/>
  <c r="H69" i="2"/>
  <c r="F336" i="2"/>
  <c r="F312" i="2"/>
  <c r="H45" i="2"/>
  <c r="H44" i="2"/>
  <c r="E316" i="2"/>
  <c r="H354" i="2"/>
  <c r="H302" i="2"/>
  <c r="H380" i="2"/>
  <c r="H292" i="2"/>
  <c r="H377" i="2"/>
  <c r="H334" i="2"/>
  <c r="H346" i="2"/>
  <c r="H381" i="2"/>
  <c r="H335" i="2"/>
  <c r="E341" i="2"/>
  <c r="E336" i="2"/>
  <c r="L310" i="2"/>
  <c r="H284" i="2"/>
  <c r="H361" i="2"/>
  <c r="L364" i="2"/>
  <c r="H102" i="2"/>
  <c r="F369" i="2"/>
  <c r="F333" i="2"/>
  <c r="H66" i="2"/>
  <c r="E362" i="2"/>
  <c r="F338" i="2"/>
  <c r="H71" i="2"/>
  <c r="F323" i="2"/>
  <c r="H56" i="2"/>
  <c r="H307" i="2"/>
  <c r="H375" i="2"/>
  <c r="H293" i="2"/>
  <c r="H391" i="2"/>
  <c r="H362" i="2"/>
  <c r="L309" i="2"/>
  <c r="E319" i="2"/>
  <c r="H283" i="2"/>
  <c r="H287" i="2"/>
  <c r="E372" i="2"/>
  <c r="H74" i="2"/>
  <c r="F341" i="2"/>
  <c r="F345" i="2"/>
  <c r="H78" i="2"/>
  <c r="F300" i="2"/>
  <c r="H33" i="2"/>
  <c r="H96" i="2"/>
  <c r="F363" i="2"/>
  <c r="F355" i="2"/>
  <c r="H88" i="2"/>
  <c r="E321" i="2"/>
  <c r="J384" i="2"/>
  <c r="F319" i="2"/>
  <c r="H52" i="2"/>
  <c r="E312" i="2"/>
  <c r="H370" i="2"/>
  <c r="H387" i="2"/>
  <c r="H364" i="2"/>
  <c r="H295" i="2"/>
  <c r="H360" i="2"/>
  <c r="H301" i="2"/>
  <c r="H288" i="2"/>
  <c r="H339" i="2"/>
  <c r="H296" i="2"/>
  <c r="F329" i="2"/>
  <c r="H62" i="2"/>
  <c r="J306" i="2"/>
  <c r="E379" i="2"/>
  <c r="F352" i="2"/>
  <c r="H85" i="2"/>
  <c r="H324" i="2"/>
  <c r="H343" i="2"/>
  <c r="H347" i="2"/>
  <c r="H308" i="2"/>
  <c r="H321" i="2"/>
  <c r="E330" i="2"/>
  <c r="F376" i="2"/>
  <c r="L90" i="2"/>
  <c r="J357" i="2"/>
  <c r="J281" i="2"/>
  <c r="F389" i="2"/>
  <c r="F330" i="2"/>
  <c r="H63" i="2"/>
  <c r="F368" i="2"/>
  <c r="H101" i="2"/>
  <c r="E320" i="2"/>
  <c r="F372" i="2"/>
  <c r="H105" i="2"/>
  <c r="H349" i="2"/>
  <c r="H305" i="2"/>
  <c r="H348" i="2"/>
  <c r="L388" i="2"/>
  <c r="H318" i="2"/>
  <c r="H373" i="2"/>
  <c r="H359" i="2"/>
  <c r="H326" i="2"/>
  <c r="H382" i="2"/>
  <c r="H342" i="2"/>
  <c r="C297" i="2"/>
  <c r="E299" i="2"/>
  <c r="C280" i="2"/>
  <c r="E367" i="2"/>
  <c r="E286" i="2"/>
  <c r="E384" i="2"/>
  <c r="H65" i="2" l="1"/>
  <c r="F332" i="2"/>
  <c r="I280" i="2"/>
  <c r="H73" i="2"/>
  <c r="F340" i="2"/>
  <c r="H90" i="2"/>
  <c r="F357" i="2"/>
  <c r="E314" i="2"/>
  <c r="E371" i="2"/>
  <c r="E357" i="2"/>
  <c r="L281" i="2"/>
  <c r="H352" i="2"/>
  <c r="H319" i="2"/>
  <c r="F388" i="2"/>
  <c r="F378" i="2"/>
  <c r="F304" i="2"/>
  <c r="H37" i="2"/>
  <c r="H309" i="2"/>
  <c r="F371" i="2"/>
  <c r="H104" i="2"/>
  <c r="H50" i="2"/>
  <c r="F317" i="2"/>
  <c r="H330" i="2"/>
  <c r="H376" i="2"/>
  <c r="H329" i="2"/>
  <c r="L384" i="2"/>
  <c r="F384" i="2"/>
  <c r="H341" i="2"/>
  <c r="H323" i="2"/>
  <c r="H53" i="2"/>
  <c r="F320" i="2"/>
  <c r="F311" i="2"/>
  <c r="H83" i="2"/>
  <c r="F350" i="2"/>
  <c r="F367" i="2"/>
  <c r="H100" i="2"/>
  <c r="K140" i="2"/>
  <c r="J257" i="2"/>
  <c r="F299" i="2"/>
  <c r="H32" i="2"/>
  <c r="L306" i="2"/>
  <c r="H43" i="2"/>
  <c r="F310" i="2"/>
  <c r="F379" i="2"/>
  <c r="H337" i="2"/>
  <c r="F285" i="2"/>
  <c r="H18" i="2"/>
  <c r="F328" i="2"/>
  <c r="H61" i="2"/>
  <c r="E328" i="2"/>
  <c r="C393" i="2"/>
  <c r="C278" i="2"/>
  <c r="E378" i="2"/>
  <c r="L142" i="2"/>
  <c r="J280" i="2"/>
  <c r="J278" i="2" s="1"/>
  <c r="L278" i="2" s="1"/>
  <c r="E306" i="2"/>
  <c r="H389" i="2"/>
  <c r="L357" i="2"/>
  <c r="H345" i="2"/>
  <c r="F294" i="2"/>
  <c r="H27" i="2"/>
  <c r="H333" i="2"/>
  <c r="E323" i="2"/>
  <c r="H15" i="2"/>
  <c r="E332" i="2"/>
  <c r="H86" i="2"/>
  <c r="F353" i="2"/>
  <c r="H368" i="2"/>
  <c r="F386" i="2"/>
  <c r="H355" i="2"/>
  <c r="H363" i="2"/>
  <c r="H300" i="2"/>
  <c r="F356" i="2"/>
  <c r="H89" i="2"/>
  <c r="H338" i="2"/>
  <c r="H19" i="2"/>
  <c r="F286" i="2"/>
  <c r="H312" i="2"/>
  <c r="H336" i="2"/>
  <c r="E317" i="2"/>
  <c r="H372" i="2"/>
  <c r="H49" i="2"/>
  <c r="F316" i="2"/>
  <c r="F281" i="2"/>
  <c r="F383" i="2"/>
  <c r="E350" i="2"/>
  <c r="H369" i="2"/>
  <c r="I256" i="2"/>
  <c r="K142" i="2" l="1"/>
  <c r="E340" i="2"/>
  <c r="E393" i="2" s="1"/>
  <c r="J393" i="2"/>
  <c r="L393" i="2" s="1"/>
  <c r="H310" i="2"/>
  <c r="J256" i="2"/>
  <c r="J259" i="2" s="1"/>
  <c r="K256" i="2" s="1"/>
  <c r="L11" i="2"/>
  <c r="L256" i="2" s="1"/>
  <c r="G140" i="2"/>
  <c r="F257" i="2"/>
  <c r="H285" i="2"/>
  <c r="F282" i="2"/>
  <c r="H317" i="2"/>
  <c r="H371" i="2"/>
  <c r="I278" i="2"/>
  <c r="I393" i="2"/>
  <c r="H299" i="2"/>
  <c r="H357" i="2"/>
  <c r="D257" i="2"/>
  <c r="L140" i="2"/>
  <c r="L257" i="2" s="1"/>
  <c r="H140" i="2"/>
  <c r="H248" i="2" s="1"/>
  <c r="E256" i="2"/>
  <c r="H281" i="2"/>
  <c r="F314" i="2"/>
  <c r="H314" i="2" s="1"/>
  <c r="H47" i="2"/>
  <c r="H311" i="2"/>
  <c r="F280" i="2"/>
  <c r="H388" i="2"/>
  <c r="E257" i="2"/>
  <c r="C257" i="2"/>
  <c r="C259" i="2" s="1"/>
  <c r="F306" i="2"/>
  <c r="H39" i="2"/>
  <c r="H286" i="2"/>
  <c r="H356" i="2"/>
  <c r="H379" i="2"/>
  <c r="H367" i="2"/>
  <c r="H304" i="2"/>
  <c r="H332" i="2"/>
  <c r="F256" i="2"/>
  <c r="H11" i="2"/>
  <c r="H386" i="2"/>
  <c r="H353" i="2"/>
  <c r="H320" i="2"/>
  <c r="H340" i="2"/>
  <c r="I257" i="2"/>
  <c r="I259" i="2" s="1"/>
  <c r="H383" i="2"/>
  <c r="H316" i="2"/>
  <c r="H294" i="2"/>
  <c r="L280" i="2"/>
  <c r="H328" i="2"/>
  <c r="H350" i="2"/>
  <c r="H384" i="2"/>
  <c r="H378" i="2"/>
  <c r="M256" i="2"/>
  <c r="M257" i="2"/>
  <c r="L259" i="2" l="1"/>
  <c r="K257" i="2"/>
  <c r="K259" i="2" s="1"/>
  <c r="E278" i="2"/>
  <c r="G142" i="2"/>
  <c r="D259" i="2"/>
  <c r="H257" i="2"/>
  <c r="F259" i="2"/>
  <c r="M259" i="2"/>
  <c r="H256" i="2"/>
  <c r="G256" i="2"/>
  <c r="F278" i="2"/>
  <c r="H282" i="2"/>
  <c r="E259" i="2"/>
  <c r="F393" i="2"/>
  <c r="H393" i="2" s="1"/>
  <c r="H306" i="2"/>
  <c r="H280" i="2"/>
  <c r="H259" i="2" l="1"/>
  <c r="G306" i="2"/>
  <c r="K278" i="2"/>
  <c r="K380" i="2"/>
  <c r="K318" i="2"/>
  <c r="K86" i="2"/>
  <c r="K28" i="2"/>
  <c r="K103" i="2"/>
  <c r="K40" i="2"/>
  <c r="K330" i="2"/>
  <c r="K37" i="2"/>
  <c r="K104" i="2"/>
  <c r="K377" i="2"/>
  <c r="K67" i="2"/>
  <c r="K327" i="2"/>
  <c r="K23" i="2"/>
  <c r="K66" i="2"/>
  <c r="K304" i="2"/>
  <c r="K60" i="2"/>
  <c r="K21" i="2"/>
  <c r="K42" i="2"/>
  <c r="K373" i="2"/>
  <c r="K78" i="2"/>
  <c r="K74" i="2"/>
  <c r="K329" i="2"/>
  <c r="K316" i="2"/>
  <c r="K94" i="2"/>
  <c r="K95" i="2"/>
  <c r="K49" i="2"/>
  <c r="K96" i="2"/>
  <c r="K79" i="2"/>
  <c r="K294" i="2"/>
  <c r="K284" i="2"/>
  <c r="K311" i="2"/>
  <c r="K13" i="2"/>
  <c r="K54" i="2"/>
  <c r="K292" i="2"/>
  <c r="K26" i="2"/>
  <c r="K62" i="2"/>
  <c r="K18" i="2"/>
  <c r="K320" i="2"/>
  <c r="K300" i="2"/>
  <c r="K352" i="2"/>
  <c r="K282" i="2"/>
  <c r="K386" i="2"/>
  <c r="K319" i="2"/>
  <c r="K63" i="2"/>
  <c r="K44" i="2"/>
  <c r="K102" i="2"/>
  <c r="K106" i="2"/>
  <c r="K69" i="2"/>
  <c r="K92" i="2"/>
  <c r="K367" i="2"/>
  <c r="K85" i="2"/>
  <c r="K75" i="2"/>
  <c r="K33" i="2"/>
  <c r="K65" i="2"/>
  <c r="K283" i="2"/>
  <c r="K22" i="2"/>
  <c r="K307" i="2"/>
  <c r="K382" i="2"/>
  <c r="K17" i="2"/>
  <c r="K358" i="2"/>
  <c r="K379" i="2"/>
  <c r="K76" i="2"/>
  <c r="K68" i="2"/>
  <c r="K24" i="2"/>
  <c r="K29" i="2"/>
  <c r="K321" i="2"/>
  <c r="K333" i="2"/>
  <c r="K57" i="2"/>
  <c r="K296" i="2"/>
  <c r="K324" i="2"/>
  <c r="K41" i="2"/>
  <c r="K52" i="2"/>
  <c r="K25" i="2"/>
  <c r="K70" i="2"/>
  <c r="K337" i="2"/>
  <c r="K80" i="2"/>
  <c r="K82" i="2"/>
  <c r="K89" i="2"/>
  <c r="K16" i="2"/>
  <c r="K381" i="2"/>
  <c r="K27" i="2"/>
  <c r="K35" i="2"/>
  <c r="K19" i="2"/>
  <c r="K93" i="2"/>
  <c r="K14" i="2"/>
  <c r="K58" i="2"/>
  <c r="K288" i="2"/>
  <c r="K72" i="2"/>
  <c r="K285" i="2"/>
  <c r="K87" i="2"/>
  <c r="K20" i="2"/>
  <c r="K88" i="2"/>
  <c r="K360" i="2"/>
  <c r="K100" i="2"/>
  <c r="K53" i="2"/>
  <c r="K341" i="2"/>
  <c r="K81" i="2"/>
  <c r="K38" i="2"/>
  <c r="K130" i="2"/>
  <c r="K101" i="2"/>
  <c r="K392" i="2"/>
  <c r="K312" i="2"/>
  <c r="K71" i="2"/>
  <c r="K91" i="2"/>
  <c r="K372" i="2"/>
  <c r="K105" i="2"/>
  <c r="K390" i="2"/>
  <c r="K51" i="2"/>
  <c r="K368" i="2"/>
  <c r="K43" i="2"/>
  <c r="K34" i="2"/>
  <c r="K376" i="2"/>
  <c r="K15" i="2"/>
  <c r="K45" i="2"/>
  <c r="K48" i="2"/>
  <c r="K36" i="2"/>
  <c r="K46" i="2"/>
  <c r="K84" i="2"/>
  <c r="K99" i="2"/>
  <c r="K98" i="2"/>
  <c r="K64" i="2"/>
  <c r="K303" i="2"/>
  <c r="K290" i="2"/>
  <c r="K359" i="2"/>
  <c r="K387" i="2"/>
  <c r="K365" i="2"/>
  <c r="K335" i="2"/>
  <c r="K59" i="2"/>
  <c r="K331" i="2"/>
  <c r="K370" i="2"/>
  <c r="K366" i="2"/>
  <c r="K391" i="2"/>
  <c r="K315" i="2"/>
  <c r="K55" i="2"/>
  <c r="K339" i="2"/>
  <c r="K313" i="2"/>
  <c r="K289" i="2"/>
  <c r="K31" i="2"/>
  <c r="K351" i="2"/>
  <c r="K308" i="2"/>
  <c r="K77" i="2"/>
  <c r="K385" i="2"/>
  <c r="K287" i="2"/>
  <c r="K354" i="2"/>
  <c r="K295" i="2"/>
  <c r="K342" i="2"/>
  <c r="K345" i="2"/>
  <c r="K349" i="2"/>
  <c r="K362" i="2"/>
  <c r="K325" i="2"/>
  <c r="K302" i="2"/>
  <c r="K326" i="2"/>
  <c r="K375" i="2"/>
  <c r="K361" i="2"/>
  <c r="K291" i="2"/>
  <c r="K356" i="2"/>
  <c r="K336" i="2"/>
  <c r="K30" i="2"/>
  <c r="K298" i="2"/>
  <c r="K343" i="2"/>
  <c r="K293" i="2"/>
  <c r="K305" i="2"/>
  <c r="K383" i="2"/>
  <c r="K347" i="2"/>
  <c r="K334" i="2"/>
  <c r="K363" i="2"/>
  <c r="K344" i="2"/>
  <c r="K355" i="2"/>
  <c r="K301" i="2"/>
  <c r="K348" i="2"/>
  <c r="K346" i="2"/>
  <c r="K322" i="2"/>
  <c r="K297" i="2"/>
  <c r="K338" i="2"/>
  <c r="K353" i="2"/>
  <c r="K369" i="2"/>
  <c r="K389" i="2"/>
  <c r="K56" i="2"/>
  <c r="K61" i="2"/>
  <c r="K39" i="2"/>
  <c r="K73" i="2"/>
  <c r="K83" i="2"/>
  <c r="K50" i="2"/>
  <c r="K32" i="2"/>
  <c r="K47" i="2"/>
  <c r="K314" i="2"/>
  <c r="K332" i="2"/>
  <c r="K317" i="2"/>
  <c r="K323" i="2"/>
  <c r="K371" i="2"/>
  <c r="K286" i="2"/>
  <c r="K350" i="2"/>
  <c r="K328" i="2"/>
  <c r="K378" i="2"/>
  <c r="K299" i="2"/>
  <c r="K340" i="2"/>
  <c r="K97" i="2"/>
  <c r="K309" i="2"/>
  <c r="K388" i="2"/>
  <c r="K310" i="2"/>
  <c r="K364" i="2"/>
  <c r="K90" i="2"/>
  <c r="K281" i="2"/>
  <c r="K384" i="2"/>
  <c r="K306" i="2"/>
  <c r="K357" i="2"/>
  <c r="K11" i="2"/>
  <c r="K280" i="2"/>
  <c r="G314" i="2"/>
  <c r="G327" i="2"/>
  <c r="G13" i="2"/>
  <c r="G392" i="2"/>
  <c r="G14" i="2"/>
  <c r="G31" i="2"/>
  <c r="G59" i="2"/>
  <c r="G77" i="2"/>
  <c r="G48" i="2"/>
  <c r="G325" i="2"/>
  <c r="G58" i="2"/>
  <c r="G84" i="2"/>
  <c r="G30" i="2"/>
  <c r="G99" i="2"/>
  <c r="G36" i="2"/>
  <c r="G46" i="2"/>
  <c r="G64" i="2"/>
  <c r="G23" i="2"/>
  <c r="G22" i="2"/>
  <c r="G98" i="2"/>
  <c r="G24" i="2"/>
  <c r="G390" i="2"/>
  <c r="G322" i="2"/>
  <c r="G366" i="2"/>
  <c r="G289" i="2"/>
  <c r="G290" i="2"/>
  <c r="G365" i="2"/>
  <c r="G303" i="2"/>
  <c r="G291" i="2"/>
  <c r="G331" i="2"/>
  <c r="G385" i="2"/>
  <c r="G55" i="2"/>
  <c r="G298" i="2"/>
  <c r="G315" i="2"/>
  <c r="G344" i="2"/>
  <c r="G313" i="2"/>
  <c r="G351" i="2"/>
  <c r="G297" i="2"/>
  <c r="G25" i="2"/>
  <c r="G87" i="2"/>
  <c r="G75" i="2"/>
  <c r="G68" i="2"/>
  <c r="G60" i="2"/>
  <c r="G79" i="2"/>
  <c r="G106" i="2"/>
  <c r="G67" i="2"/>
  <c r="G35" i="2"/>
  <c r="G81" i="2"/>
  <c r="G28" i="2"/>
  <c r="G97" i="2"/>
  <c r="G26" i="2"/>
  <c r="G54" i="2"/>
  <c r="G41" i="2"/>
  <c r="G92" i="2"/>
  <c r="G80" i="2"/>
  <c r="G76" i="2"/>
  <c r="G51" i="2"/>
  <c r="G38" i="2"/>
  <c r="G82" i="2"/>
  <c r="G72" i="2"/>
  <c r="G21" i="2"/>
  <c r="G34" i="2"/>
  <c r="G93" i="2"/>
  <c r="G57" i="2"/>
  <c r="G103" i="2"/>
  <c r="G20" i="2"/>
  <c r="G95" i="2"/>
  <c r="G29" i="2"/>
  <c r="G91" i="2"/>
  <c r="G40" i="2"/>
  <c r="G16" i="2"/>
  <c r="G94" i="2"/>
  <c r="G17" i="2"/>
  <c r="G42" i="2"/>
  <c r="G44" i="2"/>
  <c r="G56" i="2"/>
  <c r="G293" i="2"/>
  <c r="G287" i="2"/>
  <c r="G62" i="2"/>
  <c r="G63" i="2"/>
  <c r="G349" i="2"/>
  <c r="G359" i="2"/>
  <c r="G342" i="2"/>
  <c r="G358" i="2"/>
  <c r="G380" i="2"/>
  <c r="G334" i="2"/>
  <c r="G335" i="2"/>
  <c r="G102" i="2"/>
  <c r="G52" i="2"/>
  <c r="G387" i="2"/>
  <c r="G360" i="2"/>
  <c r="G339" i="2"/>
  <c r="G85" i="2"/>
  <c r="G343" i="2"/>
  <c r="G321" i="2"/>
  <c r="G69" i="2"/>
  <c r="G307" i="2"/>
  <c r="G391" i="2"/>
  <c r="G96" i="2"/>
  <c r="G105" i="2"/>
  <c r="G305" i="2"/>
  <c r="G318" i="2"/>
  <c r="G326" i="2"/>
  <c r="G45" i="2"/>
  <c r="G354" i="2"/>
  <c r="G292" i="2"/>
  <c r="G346" i="2"/>
  <c r="G284" i="2"/>
  <c r="G71" i="2"/>
  <c r="G33" i="2"/>
  <c r="G88" i="2"/>
  <c r="G364" i="2"/>
  <c r="G301" i="2"/>
  <c r="G296" i="2"/>
  <c r="G347" i="2"/>
  <c r="G101" i="2"/>
  <c r="G66" i="2"/>
  <c r="G375" i="2"/>
  <c r="G362" i="2"/>
  <c r="G283" i="2"/>
  <c r="G78" i="2"/>
  <c r="G348" i="2"/>
  <c r="G373" i="2"/>
  <c r="G382" i="2"/>
  <c r="G70" i="2"/>
  <c r="G302" i="2"/>
  <c r="G377" i="2"/>
  <c r="G381" i="2"/>
  <c r="G361" i="2"/>
  <c r="G74" i="2"/>
  <c r="G370" i="2"/>
  <c r="G295" i="2"/>
  <c r="G288" i="2"/>
  <c r="G324" i="2"/>
  <c r="G308" i="2"/>
  <c r="G309" i="2"/>
  <c r="G50" i="2"/>
  <c r="G329" i="2"/>
  <c r="G32" i="2"/>
  <c r="G338" i="2"/>
  <c r="G319" i="2"/>
  <c r="G104" i="2"/>
  <c r="G83" i="2"/>
  <c r="G18" i="2"/>
  <c r="G389" i="2"/>
  <c r="G15" i="2"/>
  <c r="G300" i="2"/>
  <c r="G336" i="2"/>
  <c r="G49" i="2"/>
  <c r="G73" i="2"/>
  <c r="G330" i="2"/>
  <c r="G53" i="2"/>
  <c r="G61" i="2"/>
  <c r="G27" i="2"/>
  <c r="G86" i="2"/>
  <c r="G337" i="2"/>
  <c r="G333" i="2"/>
  <c r="G368" i="2"/>
  <c r="G89" i="2"/>
  <c r="G372" i="2"/>
  <c r="G369" i="2"/>
  <c r="G65" i="2"/>
  <c r="G341" i="2"/>
  <c r="G355" i="2"/>
  <c r="G19" i="2"/>
  <c r="G37" i="2"/>
  <c r="G376" i="2"/>
  <c r="G100" i="2"/>
  <c r="G90" i="2"/>
  <c r="G352" i="2"/>
  <c r="G323" i="2"/>
  <c r="G43" i="2"/>
  <c r="G345" i="2"/>
  <c r="G363" i="2"/>
  <c r="G312" i="2"/>
  <c r="G356" i="2"/>
  <c r="G304" i="2"/>
  <c r="G328" i="2"/>
  <c r="G285" i="2"/>
  <c r="G317" i="2"/>
  <c r="G299" i="2"/>
  <c r="G320" i="2"/>
  <c r="G294" i="2"/>
  <c r="G378" i="2"/>
  <c r="G47" i="2"/>
  <c r="G39" i="2"/>
  <c r="G379" i="2"/>
  <c r="G332" i="2"/>
  <c r="G286" i="2"/>
  <c r="G367" i="2"/>
  <c r="G310" i="2"/>
  <c r="G371" i="2"/>
  <c r="G357" i="2"/>
  <c r="G388" i="2"/>
  <c r="G386" i="2"/>
  <c r="G340" i="2"/>
  <c r="G383" i="2"/>
  <c r="G350" i="2"/>
  <c r="G311" i="2"/>
  <c r="G281" i="2"/>
  <c r="G11" i="2"/>
  <c r="G353" i="2"/>
  <c r="G316" i="2"/>
  <c r="G384" i="2"/>
  <c r="G278" i="2"/>
  <c r="H278" i="2"/>
  <c r="G282" i="2"/>
  <c r="G280" i="2"/>
  <c r="G257" i="2"/>
  <c r="G259" i="2" s="1"/>
  <c r="C112" i="5" l="1"/>
  <c r="C55" i="5" l="1"/>
  <c r="G85" i="5" s="1"/>
  <c r="H63" i="5" l="1"/>
  <c r="F63" i="5" l="1"/>
  <c r="G63" i="5"/>
  <c r="H74" i="5"/>
  <c r="H78" i="5" s="1"/>
  <c r="G74" i="5" l="1"/>
  <c r="G78" i="5" s="1"/>
  <c r="F74" i="5"/>
  <c r="F78" i="5" s="1"/>
  <c r="B63" i="5" l="1"/>
  <c r="B74" i="5"/>
  <c r="B78" i="5" s="1"/>
  <c r="E63" i="5" l="1"/>
  <c r="E74" i="5"/>
  <c r="E78" i="5" l="1"/>
  <c r="D63" i="5"/>
  <c r="D74" i="5"/>
  <c r="C63" i="5"/>
  <c r="C74" i="5"/>
  <c r="D78" i="5" l="1"/>
  <c r="C78" i="5"/>
  <c r="H53" i="5" l="1"/>
  <c r="H80" i="5" s="1"/>
  <c r="H93" i="5" s="1"/>
  <c r="E53" i="5" l="1"/>
  <c r="G123" i="5" l="1"/>
</calcChain>
</file>

<file path=xl/sharedStrings.xml><?xml version="1.0" encoding="utf-8"?>
<sst xmlns="http://schemas.openxmlformats.org/spreadsheetml/2006/main" count="2128" uniqueCount="1131">
  <si>
    <t>MUNICÍPIO DE CURITIBA</t>
  </si>
  <si>
    <t>RELATÓRIO RESUMIDO DA EXECUÇÃO ORÇAMENTÁRIA</t>
  </si>
  <si>
    <t>BALANÇO ORÇAMENTÁRIO</t>
  </si>
  <si>
    <t>ORÇAMENTOS FISCAL E DA SEGURIDADE SOCIAL</t>
  </si>
  <si>
    <t>RREO - ANEXO 1 (LRF,art.52,inciso I, - alíneas "a" e "b" do inciso II e § 1º)</t>
  </si>
  <si>
    <t xml:space="preserve">RECEITAS </t>
  </si>
  <si>
    <t>PREVISÃO INICIAL</t>
  </si>
  <si>
    <t xml:space="preserve">PREVISÃO ATUALIZADA </t>
  </si>
  <si>
    <t>RECEITAS REALIZADAS</t>
  </si>
  <si>
    <t>SALDO A REALIZAR</t>
  </si>
  <si>
    <t>NO BIMESTRE</t>
  </si>
  <si>
    <t>%</t>
  </si>
  <si>
    <t>(A)</t>
  </si>
  <si>
    <t>(B)</t>
  </si>
  <si>
    <t>(B/A)</t>
  </si>
  <si>
    <t>( C )</t>
  </si>
  <si>
    <t>( C/A )</t>
  </si>
  <si>
    <t>(A-C)</t>
  </si>
  <si>
    <t>RECEITAS (EXCETO INTRA-ORÇAMENTÁRIAS) (I)</t>
  </si>
  <si>
    <t>RECEITAS CORRENTES</t>
  </si>
  <si>
    <t>RECEITA TRIBUTÁRIA</t>
  </si>
  <si>
    <t>RECEITA DE CONTRIBUIÇÕES</t>
  </si>
  <si>
    <t>CONTRIBUIÇÕES SOCIAIS</t>
  </si>
  <si>
    <t>CONTRIBUIÇÕES ECONÔMICAS</t>
  </si>
  <si>
    <t>CONTRIBUIÇÕES DE ILUMINAÇÃO PÚBLICA</t>
  </si>
  <si>
    <t xml:space="preserve">RECEITA PATRIMONIAL </t>
  </si>
  <si>
    <t>RECEITAS IMOBILIÁRIAS</t>
  </si>
  <si>
    <t>RECEITAS DE VALORES MOBILIÁRIOS</t>
  </si>
  <si>
    <t>RECEITA DE CONCESSÃO E PERMISSÕES</t>
  </si>
  <si>
    <t>EXPLORAÇÃO DE RECURSOS NATURAIS</t>
  </si>
  <si>
    <t>RECEITA DE CESSÃO DE DIREITOS</t>
  </si>
  <si>
    <t>OUTRAS RECEITAS PATRIMONIAIS</t>
  </si>
  <si>
    <t>RECEITA DE SERVIÇOS</t>
  </si>
  <si>
    <t>SERVIÇOS ADMINISTRATIVOS E COMERCIAIS GERAIS</t>
  </si>
  <si>
    <t>SERVIÇOS E ATIVIDADES REFERENTE À NAV. E TRANSPORTE</t>
  </si>
  <si>
    <t>OUTROS SERVIÇOS</t>
  </si>
  <si>
    <t>TRANSFERÊNCIAS CORRENTES</t>
  </si>
  <si>
    <t>TRANSFERÊNCIAS DOS MUNICÍPIOS E DE SUAS ENTIDADES</t>
  </si>
  <si>
    <t xml:space="preserve">TRANSFERÊNCIAS DE INSTITUIÇÕES PRIVADAS </t>
  </si>
  <si>
    <t xml:space="preserve">TRANSFERÊNCIAS DE OUTRAS INSTITUIÇÕES PÚBLICAS </t>
  </si>
  <si>
    <t xml:space="preserve">TRANSFERÊNCIAS DO EXTERIOR </t>
  </si>
  <si>
    <t xml:space="preserve">TRANSFERÊNCIAS DE PESSOAS FÍSICAS </t>
  </si>
  <si>
    <t xml:space="preserve">TRANSFERÊNCIAS PROVENIENTES DE DEPÓSITOS NÃO IDENTIFICADOS </t>
  </si>
  <si>
    <t>OUTRAS RECEITAS CORRENTES</t>
  </si>
  <si>
    <t xml:space="preserve">INDENIZAÇÕES, RESTITUIÇÕES E RESSARCIMENTOS </t>
  </si>
  <si>
    <t xml:space="preserve">BENS, DIREITOS E VALORES INCORPORADOS AO PATRIMÔNIO PÚBLICO </t>
  </si>
  <si>
    <t>DEMAIS RECEITAS CORRENTES</t>
  </si>
  <si>
    <t>RECEITAS DE CAPITAL</t>
  </si>
  <si>
    <t>OPERAÇÕES DE CRÉDITO</t>
  </si>
  <si>
    <t>OPERAÇÕES DE CRÉDITO - MERCADO INTERNO</t>
  </si>
  <si>
    <t>OPERAÇÕES DE CRÉDITO - MERCADO EXTERNO</t>
  </si>
  <si>
    <t>ALIENAÇÃO DE BENS</t>
  </si>
  <si>
    <t>ALIENAÇÃO DE BENS MÓVEIS</t>
  </si>
  <si>
    <t>ALIENAÇÃO DE BENS IMÓVEIS</t>
  </si>
  <si>
    <t>ALIENAÇÃO DE BENS INTANGÍVEIS</t>
  </si>
  <si>
    <t>AMORTIZAÇÕES DE EMPRÉSTIMOS</t>
  </si>
  <si>
    <t>TRANSFERÊNCIAS DE CAPITAL</t>
  </si>
  <si>
    <t>TRANSFERÊNCIAS DA UNIÃO E DE SUAS ENTIDADES</t>
  </si>
  <si>
    <t xml:space="preserve">TRANSFERÊNCIAS DOS ESTADOS E DE SUAS ENTIDADES </t>
  </si>
  <si>
    <t>DEMAIS RECEITAS DE CAPITAL</t>
  </si>
  <si>
    <t>RECEITAS (INTRA-ORÇAMENTÁRIAS) (II)</t>
  </si>
  <si>
    <t>Receita Tributária</t>
  </si>
  <si>
    <t>Receita de Contribuições</t>
  </si>
  <si>
    <t>Receita Patrimonial</t>
  </si>
  <si>
    <t>Receita de Serviços</t>
  </si>
  <si>
    <t>Demais Receitas Correntes</t>
  </si>
  <si>
    <t>SUBTOTAL DAS RECEITAS (III) = (I + II)</t>
  </si>
  <si>
    <t>OPER.DE CRÉDITO - REFIN. (IV)</t>
  </si>
  <si>
    <t>SUBTOTAL COM REFIN. (V) = (III + IV)</t>
  </si>
  <si>
    <t>DÉFICIT (VI)</t>
  </si>
  <si>
    <t>TOTAL COM DÉFICIT (VII) = (V + VI)</t>
  </si>
  <si>
    <t xml:space="preserve">SALDOS DE EXERCÍCIOS ANTERIORES </t>
  </si>
  <si>
    <t>Superávit Financeiro Utilizado para Créditos Adicionais</t>
  </si>
  <si>
    <t>Recursos Arrecadados em Exercícios Anteriores - RPPS</t>
  </si>
  <si>
    <t>IPTU</t>
  </si>
  <si>
    <t>ITBI</t>
  </si>
  <si>
    <t>ISS</t>
  </si>
  <si>
    <t>FUNDEB</t>
  </si>
  <si>
    <t>Despesa Liquidada</t>
  </si>
  <si>
    <t>Total</t>
  </si>
  <si>
    <t>DESPESAS</t>
  </si>
  <si>
    <t>DOTAÇÃO INICIAL</t>
  </si>
  <si>
    <t>DOTAÇÃO ATUALIZADA</t>
  </si>
  <si>
    <t>DESPESAS EMPENHADAS</t>
  </si>
  <si>
    <t>SALDO  (G)</t>
  </si>
  <si>
    <t>DESPESAS LIQUIDADAS</t>
  </si>
  <si>
    <t>SALDO  (I)</t>
  </si>
  <si>
    <t>DESPESAS PAGAS</t>
  </si>
  <si>
    <r>
      <t xml:space="preserve">INSCRIÇÃO DE RESTOS A PAGAR </t>
    </r>
    <r>
      <rPr>
        <b/>
        <vertAlign val="superscript"/>
        <sz val="8"/>
        <rFont val="Arial"/>
        <family val="2"/>
      </rPr>
      <t>3</t>
    </r>
  </si>
  <si>
    <t>ATÉ BIMESTRE</t>
  </si>
  <si>
    <t>(D)</t>
  </si>
  <si>
    <t>(E)</t>
  </si>
  <si>
    <t>(F)</t>
  </si>
  <si>
    <t>(E-F)</t>
  </si>
  <si>
    <t>(H)</t>
  </si>
  <si>
    <t>(E-H)</t>
  </si>
  <si>
    <t>(J)</t>
  </si>
  <si>
    <t>NÃO PROCESSADOS</t>
  </si>
  <si>
    <t>DESPESAS (EXCETO INTRA-ORÇAMENTÁRIAS) (VIII)</t>
  </si>
  <si>
    <t>DESPESAS CORRENTES</t>
  </si>
  <si>
    <t>PESSOAL E ENCARGOS SOCIAIS</t>
  </si>
  <si>
    <t>JUROS E ENCARGOS DA DÍVIDA</t>
  </si>
  <si>
    <t>OUTRAS DESPESAS CORRENTES</t>
  </si>
  <si>
    <t>DESPESAS DE CAPITAL</t>
  </si>
  <si>
    <t>INVESTIMENTOS</t>
  </si>
  <si>
    <t>INVERSÕES FINANCEIRAS</t>
  </si>
  <si>
    <t>AMORTIZAÇÕES DA DÍVIDA</t>
  </si>
  <si>
    <t>RESERVA DE CONTINGÊNCIA</t>
  </si>
  <si>
    <t>DESPESAS ( INTRA-ORÇAMENTÁRIAS) (IX)</t>
  </si>
  <si>
    <t>SUBTOTAL DAS DESPESAS (X) = (VIII + IX)</t>
  </si>
  <si>
    <t>AMORTIZAÇÃO DA DÍV. - REFIN.(XI)</t>
  </si>
  <si>
    <t>SUBTOTAL COM REFIN. (XII) = (X + XI)</t>
  </si>
  <si>
    <r>
      <t xml:space="preserve">SUPERÁVIT (XIII) </t>
    </r>
    <r>
      <rPr>
        <b/>
        <vertAlign val="superscript"/>
        <sz val="8"/>
        <rFont val="Arial"/>
        <family val="2"/>
      </rPr>
      <t>(1)</t>
    </r>
  </si>
  <si>
    <t>TOTAL (XIV) = (XII + XIII)</t>
  </si>
  <si>
    <r>
      <t xml:space="preserve">RESERVA DO RPPS </t>
    </r>
    <r>
      <rPr>
        <b/>
        <vertAlign val="superscript"/>
        <sz val="8"/>
        <rFont val="Arial"/>
        <family val="2"/>
      </rPr>
      <t>(1)</t>
    </r>
  </si>
  <si>
    <t>FONTE:  Sistema de Gestão Pública</t>
  </si>
  <si>
    <t/>
  </si>
  <si>
    <t xml:space="preserve">NOTAS: </t>
  </si>
  <si>
    <t>Despesa Empenhada</t>
  </si>
  <si>
    <t>Superávit Demais Entidades</t>
  </si>
  <si>
    <t xml:space="preserve">2) Foram  abertos  créditos  com  base  no  superávit  financeiro  de  exercícios anteriores  no  valor  de </t>
  </si>
  <si>
    <t>(apresentado na linha SALDO DE EXERCÍCIO ANTERIORES), sendo executados  o valor de</t>
  </si>
  <si>
    <t>.</t>
  </si>
  <si>
    <t xml:space="preserve"> Estes recursos foram fonte para abertura de créditos adicionais, que por motivo legal, não podem ser demonstrado como parte dos itens do Balanço Orçamentário que integram o cálculo do resultado orçamentário. O superávit financeiro não é receita do exercício de referência, pois já o foi no exercício anterior, mas constitui disponibilidade para utilização no exercício atual. Por outro lado, as despesas executadas à conta do superávit financeiro são despesas do exercício de referência, tendo em vista o disposto na Lei 4.320/64. Com base no exposto, segue quadro explicativo do resultado orçamentário do período:</t>
  </si>
  <si>
    <t>Resultado Orçamentário</t>
  </si>
  <si>
    <t>Previsão Atualizada</t>
  </si>
  <si>
    <t>Receita Realizada</t>
  </si>
  <si>
    <t>Receitas</t>
  </si>
  <si>
    <t>Dotação Atualizada</t>
  </si>
  <si>
    <t>Despesa Executada</t>
  </si>
  <si>
    <t>Despesas</t>
  </si>
  <si>
    <t>Resultado do Balanço Orçamentário</t>
  </si>
  <si>
    <r>
      <t xml:space="preserve">(+) Saldo de Exercício Anteriores </t>
    </r>
    <r>
      <rPr>
        <vertAlign val="superscript"/>
        <sz val="8"/>
        <rFont val="Arial"/>
        <family val="2"/>
      </rPr>
      <t>(2)</t>
    </r>
  </si>
  <si>
    <t>Resultado Orçamentário Ajustado</t>
  </si>
  <si>
    <t>3)  A coluna de inscrição em restos a pagar não processados apresentará valor somente no último bimestre do exercício.</t>
  </si>
  <si>
    <t>4)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</si>
  <si>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5)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</si>
  <si>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DEMONSTRATIVO DA EXECUÇÃO DAS DESPESAS POR FUNÇÃO/SUBFUNÇÃO</t>
  </si>
  <si>
    <t>RREO - ANEXO 2 (LRF,art.52,inciso II, - alíneas "c")</t>
  </si>
  <si>
    <t>FUNÇÃO/SUBFUNÇÃO</t>
  </si>
  <si>
    <t>SALDO</t>
  </si>
  <si>
    <r>
      <t>INSCRITAS EM RESTOS A PAGAR NÃO PROCESSADOS</t>
    </r>
    <r>
      <rPr>
        <b/>
        <vertAlign val="superscript"/>
        <sz val="7"/>
        <rFont val="Arial"/>
        <family val="2"/>
      </rPr>
      <t>1</t>
    </r>
  </si>
  <si>
    <t>(B/TOTAL B)</t>
  </si>
  <si>
    <t>(C)  = (A-B)</t>
  </si>
  <si>
    <t>(D/TOTAL D)</t>
  </si>
  <si>
    <t>(E)  = (A-D)</t>
  </si>
  <si>
    <t>DESPESAS (EXCETO INTRA-ORÇAMENTÁRIAS) (I)</t>
  </si>
  <si>
    <t>01</t>
  </si>
  <si>
    <t>LEGISLATIVA</t>
  </si>
  <si>
    <t>01031</t>
  </si>
  <si>
    <t>AÇÃO LEGISLATIVA</t>
  </si>
  <si>
    <t>ESSENCIAL À JUSTIÇA</t>
  </si>
  <si>
    <t>DEFESA DO INT. PUB. NO PROC. JUDIC.</t>
  </si>
  <si>
    <t>REPRESENTAÇÃO JUDICIAL E EXTRAJUDICIAL</t>
  </si>
  <si>
    <t>ADMINISTRAÇÃO GERAL</t>
  </si>
  <si>
    <t>04</t>
  </si>
  <si>
    <t>ADMINISTRAÇÃO</t>
  </si>
  <si>
    <t>04121</t>
  </si>
  <si>
    <t>PLANEJAMENTO E ORÇAMENTO</t>
  </si>
  <si>
    <t>04122</t>
  </si>
  <si>
    <t>04123</t>
  </si>
  <si>
    <t>ADMINISTRAÇÃO FINANCEIRA</t>
  </si>
  <si>
    <t>04124</t>
  </si>
  <si>
    <t>CONTROLE INTERNO</t>
  </si>
  <si>
    <t>04125</t>
  </si>
  <si>
    <t>NORMATIZAÇÃO E FISCALIZAÇÃO</t>
  </si>
  <si>
    <t>04126</t>
  </si>
  <si>
    <t>TECNOLOGIA DA INFORMAÇÃO</t>
  </si>
  <si>
    <t>04128</t>
  </si>
  <si>
    <t>FORMAÇÃO DE RECURSOS HUMANOS</t>
  </si>
  <si>
    <t>04129</t>
  </si>
  <si>
    <t>ADMINISTRAÇÃO DE RECEITAS</t>
  </si>
  <si>
    <t>04131</t>
  </si>
  <si>
    <t>COMUNICAÇÃO SOCIAL</t>
  </si>
  <si>
    <t>04243</t>
  </si>
  <si>
    <t>ASSISTÊNCIA À CRIANÇA E AO ADOLESCENTE</t>
  </si>
  <si>
    <t>05</t>
  </si>
  <si>
    <t>DEFESA NACIONAL</t>
  </si>
  <si>
    <t>05153</t>
  </si>
  <si>
    <t>DEFESA TERRESTRE</t>
  </si>
  <si>
    <t>06</t>
  </si>
  <si>
    <t>SEGURANÇA PÚBLICA</t>
  </si>
  <si>
    <t>06122</t>
  </si>
  <si>
    <t>06181</t>
  </si>
  <si>
    <t>POLICIAMENTO</t>
  </si>
  <si>
    <t>06182</t>
  </si>
  <si>
    <t>DEFESA CIVIL</t>
  </si>
  <si>
    <t>06183</t>
  </si>
  <si>
    <t>INFORMAÇÃO E INTELIGÊNCIA</t>
  </si>
  <si>
    <t>06243</t>
  </si>
  <si>
    <t>06244</t>
  </si>
  <si>
    <t>ASSISTÊNCIA COMUNITÁRIA</t>
  </si>
  <si>
    <t>08</t>
  </si>
  <si>
    <t>ASSISTÊNCIA SOCIAL</t>
  </si>
  <si>
    <t>08122</t>
  </si>
  <si>
    <t>08131</t>
  </si>
  <si>
    <t>08241</t>
  </si>
  <si>
    <t>ASSISTÊNCIA AO IDOSO</t>
  </si>
  <si>
    <t>08242</t>
  </si>
  <si>
    <t>ASSISTÊNCIA AO PORTADOR DE DEFICIÊNCIA</t>
  </si>
  <si>
    <t>08243</t>
  </si>
  <si>
    <t>08244</t>
  </si>
  <si>
    <t>08331</t>
  </si>
  <si>
    <t>PROTEÇÃO E BENEFÍCIO AO TRABALHADOR</t>
  </si>
  <si>
    <t>09</t>
  </si>
  <si>
    <t>PREVIDÊNCIA SOCIAL</t>
  </si>
  <si>
    <t>09122</t>
  </si>
  <si>
    <t>09272</t>
  </si>
  <si>
    <t>PREVIDÊNCIA DO ESTATUTÁRIO</t>
  </si>
  <si>
    <t>SAÚDE</t>
  </si>
  <si>
    <t>10301</t>
  </si>
  <si>
    <t>ATENÇÃO BÁSICA</t>
  </si>
  <si>
    <t>10302</t>
  </si>
  <si>
    <t>ASSISTÊNCIA HOSPITALAR E AMBULATORIAL</t>
  </si>
  <si>
    <t>10304</t>
  </si>
  <si>
    <t>VIGILÂNCIA SANITÁRIA</t>
  </si>
  <si>
    <t>10305</t>
  </si>
  <si>
    <t>VIGILÂNCIA EPIDEMIOLÓGIA</t>
  </si>
  <si>
    <t>10846</t>
  </si>
  <si>
    <t>TRABALHO</t>
  </si>
  <si>
    <t>11122</t>
  </si>
  <si>
    <t>11243</t>
  </si>
  <si>
    <t>11331</t>
  </si>
  <si>
    <t>11334</t>
  </si>
  <si>
    <t>FOMENTO AO TRABALHO</t>
  </si>
  <si>
    <t>EDUCAÇÃO</t>
  </si>
  <si>
    <t>12361</t>
  </si>
  <si>
    <t>ENSINO FUNDAMENTAL</t>
  </si>
  <si>
    <t>12365</t>
  </si>
  <si>
    <t>EDUCAÇÃO INFANTIL</t>
  </si>
  <si>
    <t>12367</t>
  </si>
  <si>
    <t>EDUCAÇÃO ESPECIAL</t>
  </si>
  <si>
    <t>CULTURA</t>
  </si>
  <si>
    <t>13122</t>
  </si>
  <si>
    <t>13131</t>
  </si>
  <si>
    <t>13243</t>
  </si>
  <si>
    <t>13391</t>
  </si>
  <si>
    <t>PAT. HISTÓRICO, ARTÍSTICO E ARQUEOLÓGICO</t>
  </si>
  <si>
    <t>13392</t>
  </si>
  <si>
    <t>DIFUSÃO CULTURAL</t>
  </si>
  <si>
    <t>DIREITO DA CIDADANIA</t>
  </si>
  <si>
    <t>14422</t>
  </si>
  <si>
    <t>DIREITOS INDIVIDUAIS, COLETIVOS E DIFUSOS</t>
  </si>
  <si>
    <t>URBANISMO</t>
  </si>
  <si>
    <t>15122</t>
  </si>
  <si>
    <t>15125</t>
  </si>
  <si>
    <t>15131</t>
  </si>
  <si>
    <t>15392</t>
  </si>
  <si>
    <t>15451</t>
  </si>
  <si>
    <t>INFRA-ESTRUTURA URBANA</t>
  </si>
  <si>
    <t>15452</t>
  </si>
  <si>
    <t>SERVIÇOS URBANOS</t>
  </si>
  <si>
    <t>15453</t>
  </si>
  <si>
    <t>TRANSPORTES COLETIVOS URBANOS</t>
  </si>
  <si>
    <t>15542</t>
  </si>
  <si>
    <t>CONTROLE AMBIENTAL</t>
  </si>
  <si>
    <t>15543</t>
  </si>
  <si>
    <t>RECUPERAÇÃO DE ÁREAS DEGRADADAS</t>
  </si>
  <si>
    <t>HABITAÇÃO</t>
  </si>
  <si>
    <t>16482</t>
  </si>
  <si>
    <t>HABITAÇÃO URBANA</t>
  </si>
  <si>
    <t>SANEAMENTO</t>
  </si>
  <si>
    <t>SANEAMENTO BÁSICO URBANO</t>
  </si>
  <si>
    <t>GESTÃO AMBIENTAL</t>
  </si>
  <si>
    <t>18122</t>
  </si>
  <si>
    <t>18131</t>
  </si>
  <si>
    <t>18304</t>
  </si>
  <si>
    <t>18451</t>
  </si>
  <si>
    <t>18541</t>
  </si>
  <si>
    <t>PRESERVAÇÃO E CONS. AMBIENTAL</t>
  </si>
  <si>
    <t>18542</t>
  </si>
  <si>
    <t>18543</t>
  </si>
  <si>
    <t>18601</t>
  </si>
  <si>
    <t>PROMOÇÃO DA PRODUÇÃO VEGETAL</t>
  </si>
  <si>
    <t>18846</t>
  </si>
  <si>
    <t>OUTROS ENCARGOS ESPECIAIS</t>
  </si>
  <si>
    <t>CIÊNCIA E TECNOLOGIA</t>
  </si>
  <si>
    <t>19572</t>
  </si>
  <si>
    <t>DESENVOLVIMENTO TECNOLÓGICO E ENGENHARIA</t>
  </si>
  <si>
    <t>INDÚSTRIA</t>
  </si>
  <si>
    <t>22661</t>
  </si>
  <si>
    <t>PROMOÇÃO INDUSTRIAL</t>
  </si>
  <si>
    <t>COMÉRCIO E SERVIÇOS</t>
  </si>
  <si>
    <t>23122</t>
  </si>
  <si>
    <t>23131</t>
  </si>
  <si>
    <t>23691</t>
  </si>
  <si>
    <t>PROMOÇÃO COMERCIAL</t>
  </si>
  <si>
    <t>23692</t>
  </si>
  <si>
    <t>COMERCIALIZAÇÃO</t>
  </si>
  <si>
    <t>23695</t>
  </si>
  <si>
    <t>TURISMO</t>
  </si>
  <si>
    <t>DESPORTO E LAZER</t>
  </si>
  <si>
    <t>27122</t>
  </si>
  <si>
    <t>27243</t>
  </si>
  <si>
    <t>27811</t>
  </si>
  <si>
    <t>DESPORTO DE RENDIMENTO</t>
  </si>
  <si>
    <t>27812</t>
  </si>
  <si>
    <t>DESPORTO COMUNITÁRIO</t>
  </si>
  <si>
    <t>27813</t>
  </si>
  <si>
    <t>LAZER</t>
  </si>
  <si>
    <t>ENCARGOS ESPECIAIS</t>
  </si>
  <si>
    <t>28841</t>
  </si>
  <si>
    <t>REFINANCIAMENTO DA DÍVIDA INTERNA</t>
  </si>
  <si>
    <t>28843</t>
  </si>
  <si>
    <t>SERVIÇO DA DÍVIDA INTERNA</t>
  </si>
  <si>
    <t>28844</t>
  </si>
  <si>
    <t>SERVIÇO DA DÍVIDA EXTERNA</t>
  </si>
  <si>
    <t>28846</t>
  </si>
  <si>
    <t>RESERVAS</t>
  </si>
  <si>
    <t>99997</t>
  </si>
  <si>
    <t>RESERVA DO RPPS</t>
  </si>
  <si>
    <t>99999</t>
  </si>
  <si>
    <t>DESPESAS ( INTRA-ORÇAMENTÁRIAS) (II)</t>
  </si>
  <si>
    <t xml:space="preserve">TOTAL </t>
  </si>
  <si>
    <t xml:space="preserve">Continua </t>
  </si>
  <si>
    <t>Continuação</t>
  </si>
  <si>
    <t>TABELA DAS DESPESAS INTRA-ORÇAMENTÁRIAS</t>
  </si>
  <si>
    <r>
      <t>INSCRITAS EM RESTOS A PAGAR NÃO PROCESSADOS</t>
    </r>
    <r>
      <rPr>
        <b/>
        <vertAlign val="superscript"/>
        <sz val="6"/>
        <rFont val="Arial"/>
        <family val="2"/>
      </rPr>
      <t>1</t>
    </r>
  </si>
  <si>
    <t>DESPESAS ( INTRA-ORÇAMENTÁRIAS)</t>
  </si>
  <si>
    <t>10331</t>
  </si>
  <si>
    <t>QUADRO RESUMO</t>
  </si>
  <si>
    <t>RESUMO</t>
  </si>
  <si>
    <t>DESPESAS (EXCETO INTRA-ORÇAMENTÁRIAS)</t>
  </si>
  <si>
    <t>NOTA:</t>
  </si>
  <si>
    <t>(1) A coluna de inscrição em restos a pagar não processados apresentará valor somente no último bimestre do exercício.</t>
  </si>
  <si>
    <t>2)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</si>
  <si>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3)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</si>
  <si>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TABELA CONSOLIDADA DAS DESPESAS POR FUNÇÃO/SUBFUNÇÃO (EXCETO INTRA-ORÇAMENTÁRIA + INTRA-ORÇAMENTÁRIA)</t>
  </si>
  <si>
    <t>SALDO  A LIQUIDAR</t>
  </si>
  <si>
    <t>(C)</t>
  </si>
  <si>
    <t>(A-E)</t>
  </si>
  <si>
    <t>DESPESAS (CONSOLIDADA)</t>
  </si>
  <si>
    <t>DEMONSTRATIVOS  DA RECEITA CORRENTE LÍQUIDA</t>
  </si>
  <si>
    <t>ORÇAMENTOS FISCAL E DA SECURIDADE SOCIAL</t>
  </si>
  <si>
    <t>RREO - ANEXO 3 (LRF. Art.53. Inciso I)</t>
  </si>
  <si>
    <t>ESPECIFICAÇÃO</t>
  </si>
  <si>
    <t>RECEITAS CORRENTES (I)</t>
  </si>
  <si>
    <t>IMPOSTOS, TAXAS E CONT. DE MELHORIAS</t>
  </si>
  <si>
    <t>IRRF</t>
  </si>
  <si>
    <t>Outros Impostos, Taxas e Cont. de Melhoria</t>
  </si>
  <si>
    <t>CONTRIBUIÇÕES</t>
  </si>
  <si>
    <t>RECEITA PATRIMONIAL</t>
  </si>
  <si>
    <t xml:space="preserve">      Rendimentos de Aplicação Financeira </t>
  </si>
  <si>
    <t xml:space="preserve">      Outras Receitas Patrimoniais </t>
  </si>
  <si>
    <t>RECEITA INDUSTRIAL</t>
  </si>
  <si>
    <t>RECEITA AGROPECUÁRIA</t>
  </si>
  <si>
    <t>Cota-Parte do FPM</t>
  </si>
  <si>
    <t>Cota-Parte do ICMS</t>
  </si>
  <si>
    <t>Cota-Parte do IPVA</t>
  </si>
  <si>
    <t>Conta-Parte do ITR</t>
  </si>
  <si>
    <t>Transferência da LC 87/1996</t>
  </si>
  <si>
    <t>Transferência da LC 61/1989</t>
  </si>
  <si>
    <t>Transferências do FUNDEB</t>
  </si>
  <si>
    <r>
      <t xml:space="preserve">Outras Transferências Correntes </t>
    </r>
    <r>
      <rPr>
        <vertAlign val="superscript"/>
        <sz val="8"/>
        <rFont val="Arial"/>
        <family val="2"/>
      </rPr>
      <t>(1)</t>
    </r>
  </si>
  <si>
    <t>DEDUÇÕES (II)</t>
  </si>
  <si>
    <t>CONTR. PLANO SEG.SOCIAL SERVIDOR.</t>
  </si>
  <si>
    <t>COMPENS. FINANC. ENTRE REG. DE PREVIDÊNCIA</t>
  </si>
  <si>
    <t>DEDUÇÃO DA REC. P/ FORMAÇÃO DO FUNDEB</t>
  </si>
  <si>
    <t>RECEITA CORRENTE LÍQUIDA (I - II)</t>
  </si>
  <si>
    <t>( - ) Transferências obrigatórias da União relativas às emendas individuais (art. 166-A, § 1º, da CF) (IV)</t>
  </si>
  <si>
    <t>RECEITA CORRENTE LÍQUIDA AJUSTADA PARA CÁLCULO DOS LIMITES DE ENDIVIDAMENTO (V) = (III - IV)</t>
  </si>
  <si>
    <t>( - ) serviço do sistema de transporte coletivo - FUC - §3º do Art. 14 da Lei Complementar Municipal n° 101/17 - LRFM</t>
  </si>
  <si>
    <t xml:space="preserve">( - ) Transferências obrigatórias da União relativas às emendas de bancada (art. 166, § 16, da CF) (VI) </t>
  </si>
  <si>
    <t>RECEITA CORRENTE LÍQUIDA AJUSTADA PARA CÁLCULO DOS LIMITES DA DESPESA COM PESSOAL (VII) = (V - VI)</t>
  </si>
  <si>
    <t>TOTAL                (ÚLT. 12 M)</t>
  </si>
  <si>
    <t>DEMONSTRATIVO DAS RECEITAS E DESPESAS PREVIDENCIÁRIAS DO REGIME PRÓPRIO DOS SERVIDORES PÚBLICOS</t>
  </si>
  <si>
    <t>ORÇAMENTO DA SEGURIDADE SOCIAL</t>
  </si>
  <si>
    <t>RREO - ANEXO 4 (LRF, Art. 53, inciso II)</t>
  </si>
  <si>
    <t xml:space="preserve">RECEITAS REALIZADAS </t>
  </si>
  <si>
    <t xml:space="preserve">  RECEITAS CORRENTES (I) </t>
  </si>
  <si>
    <t xml:space="preserve">    Receita de Contribuições dos Segurados </t>
  </si>
  <si>
    <t xml:space="preserve">    Receita de Contribuições Patronais </t>
  </si>
  <si>
    <t xml:space="preserve">    Receita Patrimonial </t>
  </si>
  <si>
    <t xml:space="preserve">    Receita de Serviços </t>
  </si>
  <si>
    <t xml:space="preserve">    Outras Receitas Correntes </t>
  </si>
  <si>
    <t xml:space="preserve">  RECEITAS DE CAPITAL (III) </t>
  </si>
  <si>
    <t xml:space="preserve">DOTAÇÃO ATUALIZADA </t>
  </si>
  <si>
    <t xml:space="preserve">DESPESAS EMPENHADAS </t>
  </si>
  <si>
    <t xml:space="preserve">DESPESAS LIQUIDADAS </t>
  </si>
  <si>
    <t xml:space="preserve">INSCRITAS EM RESTOS A PAGAR NÃO PROCESSADOS </t>
  </si>
  <si>
    <t xml:space="preserve">      Aposentadorias </t>
  </si>
  <si>
    <t xml:space="preserve">    Outras Despesas Previdenciárias </t>
  </si>
  <si>
    <t xml:space="preserve">      Compensação Previdenciária do RPPS para o RGPS </t>
  </si>
  <si>
    <t xml:space="preserve">      Demais Despesas Previdenciárias </t>
  </si>
  <si>
    <t xml:space="preserve">Previsão Orçamentária </t>
  </si>
  <si>
    <t xml:space="preserve">Recursos RPPS Arrecadados em Exercícios Anteriores </t>
  </si>
  <si>
    <t xml:space="preserve">Reserva Orçamentária do RPPS </t>
  </si>
  <si>
    <t xml:space="preserve">Aportes Realizados </t>
  </si>
  <si>
    <t xml:space="preserve">  Plano de Amortização - Contribuição Patronal Suplementar </t>
  </si>
  <si>
    <t xml:space="preserve">  Plano de Amortização - Aporte Periódico de Valores Predefinidos </t>
  </si>
  <si>
    <t xml:space="preserve">  Outros Aportes para o RPPS </t>
  </si>
  <si>
    <t xml:space="preserve">  Recursos para Cobertura de Déficit Financeiro </t>
  </si>
  <si>
    <t xml:space="preserve">Bens e Direitos do RPPS - Plano Previdenciário </t>
  </si>
  <si>
    <t>(Continua)</t>
  </si>
  <si>
    <t>(Continuação)</t>
  </si>
  <si>
    <t xml:space="preserve">  RECEITAS CORRENTES (VII) </t>
  </si>
  <si>
    <t xml:space="preserve">  Recursos para Cobertura de Insuficiências Financeiras </t>
  </si>
  <si>
    <t xml:space="preserve">  Recursos para Formação de Reserva </t>
  </si>
  <si>
    <t>Receitas da Adminstração - RPPS</t>
  </si>
  <si>
    <r>
      <t>INTERFERÊNCIAS FINANCEIRAS RECEBIDAS</t>
    </r>
    <r>
      <rPr>
        <vertAlign val="superscript"/>
        <sz val="9"/>
        <color theme="1"/>
        <rFont val="LucidaSansRegular"/>
      </rPr>
      <t>3</t>
    </r>
  </si>
  <si>
    <t>TOTAL DAS RECEITAS DA ADMINISTRAÇÃO RPPS - (XII)</t>
  </si>
  <si>
    <t>Despesas da Adminstração - RPPS</t>
  </si>
  <si>
    <t>DESPESAS CORRENTES (XIII)</t>
  </si>
  <si>
    <t>DESPESAS DE CAPITAL (XIV)</t>
  </si>
  <si>
    <t>TOTAL DAS DESPESAS DA ADMINISTRAÇÃO RPPS (XV) = (XIII + XIV)</t>
  </si>
  <si>
    <t>RESULTADO DA ADMINISTRAÇÃO RPPS (XVI) = (XII – XV)</t>
  </si>
  <si>
    <t>DEMONSTRATIVO DO RESULTADO PRIMÁRIO E NOMINAL</t>
  </si>
  <si>
    <t>ORÇAMENTO FISCAL E DA SEGURIDADE SOCIAL</t>
  </si>
  <si>
    <t>RREO - ANEXO 6 (LRF,art.53,inciso III)</t>
  </si>
  <si>
    <t>ACIMA DA LINHA</t>
  </si>
  <si>
    <t>RECEITAS PRIMÁRIAS</t>
  </si>
  <si>
    <t>PREVISÃO ATUALIZADA</t>
  </si>
  <si>
    <t>RECEITAS CORRENTES ( I )</t>
  </si>
  <si>
    <t xml:space="preserve">IMPOSTOS, TAXAS E CONTRIBUIÇÕES DE MELHORIA </t>
  </si>
  <si>
    <t>OUTROS IMPOSTOS, TAXAS E CONTRIBUIÇÕES DE MELHORIA</t>
  </si>
  <si>
    <t>APLICAÇÕES FINANCEIRAS (II)</t>
  </si>
  <si>
    <t>COTA-PARTE DO FPM</t>
  </si>
  <si>
    <t>COTA-PARTE DO ICMS</t>
  </si>
  <si>
    <t>COTA-PARTE DO IPVA</t>
  </si>
  <si>
    <t>COTA-PARTE DO ITR</t>
  </si>
  <si>
    <t xml:space="preserve">TRANSFERÊNCIAS DA LC 87/1996 </t>
  </si>
  <si>
    <t xml:space="preserve">TRANSFERÊNCIAS DA LC 61/1989 </t>
  </si>
  <si>
    <t xml:space="preserve">TRANSFERÊNCIAS DO FUNDEB </t>
  </si>
  <si>
    <t>OUTRAS TRANSF.CORRENTES</t>
  </si>
  <si>
    <t>OUTRAS RECEITAS FINANCEIRAS (III)</t>
  </si>
  <si>
    <t>DIVERSAS RECEITAS CORRENTES</t>
  </si>
  <si>
    <t>RECEITAS PRIMÁRIAS CORRENTES (IV) = (I - II - III)</t>
  </si>
  <si>
    <t>RECEITAS DE CAPITAL ( V )</t>
  </si>
  <si>
    <t>OPERAÇÕES DE CRÉDITO ( VI )</t>
  </si>
  <si>
    <t>AMORTIZAÇÃO DE EMPRÉSTIMOS ( VII )</t>
  </si>
  <si>
    <t>RECEITAS DE ALIENAÇÃO DE INVESTIMENTOS TEMPORÁRIOS (VIII)</t>
  </si>
  <si>
    <t>RECEITAS DE ALIENAÇÃO DE INVESTIMENTOS PERMANENTES (IX)</t>
  </si>
  <si>
    <t>OUTRAS ALIENAÇÕES DE BENS</t>
  </si>
  <si>
    <t>CONVÊNIOS</t>
  </si>
  <si>
    <t>OUTRAS TRANSF. DE CAPITAL</t>
  </si>
  <si>
    <t>OUTRAS RECEITAS DE CAPITAL</t>
  </si>
  <si>
    <t>OUTRAS RECEITAS DE CAPITAL NÃO PRIMÁRIAS (X)</t>
  </si>
  <si>
    <t>OUTRAS RECEITAS DE CAPITAL PRIMÁRIAS</t>
  </si>
  <si>
    <t>RECEITAS PRIMÁRIAS DE CAPITAL (XI) = (V - VI - VII - VIII - IX - X)</t>
  </si>
  <si>
    <t>RECEITA PRIMÁRIA TOTAL  (XII) = (IV + XI)</t>
  </si>
  <si>
    <t>DESPESAS PRIMÁRIAS</t>
  </si>
  <si>
    <t>DESPESAS PAGAS   (a)</t>
  </si>
  <si>
    <t>RESTOS A PAGAR PROC. PAGOS           (b)</t>
  </si>
  <si>
    <t>RESTOS A PAGAR NÃO PROCESSADOS</t>
  </si>
  <si>
    <t>LIQUIDADOS</t>
  </si>
  <si>
    <t>PAGOS                      (c)</t>
  </si>
  <si>
    <t>DESPESAS CORRENTES ( XIII )</t>
  </si>
  <si>
    <t>JUROS E ENCARGOS DA DÍVIDA ( XIV )</t>
  </si>
  <si>
    <t>DESPESAS PRIMÁRIAS CORRENTES (XV) = (XIII - XIV)</t>
  </si>
  <si>
    <t>DESPESAS DE CAPITAL ( XVI )</t>
  </si>
  <si>
    <t>CONCESSÃO DE EMPRÉSTIMOS E FINANCIAMENTOS (XVII)</t>
  </si>
  <si>
    <t>AQUISIÇÃO DE TÍTULO DE CAPITAL JÁ INTEGRALIZADO (XVIII)</t>
  </si>
  <si>
    <t>AQUISIÇÃO DE TÍTULO DE CRÉDITO (XIX)</t>
  </si>
  <si>
    <t>DEMAIS INVERSÕES FINANCEIRAS</t>
  </si>
  <si>
    <t>AMORTIZAÇÃO DA DÍVIDA ( XX )</t>
  </si>
  <si>
    <t>DESPESAS PRIMÁRIAS DE CAPITAL (XXI) = (XVI - XVII - XVIII - XIX - XX)</t>
  </si>
  <si>
    <t>RESERVA DE CONTINGÊNCIA ( XXII )</t>
  </si>
  <si>
    <t>DESPESA PRIMÁRIA TOTAL (XXIII) = (XV + XXI + XXII)</t>
  </si>
  <si>
    <t>RESULTADO PRIMÁRIO - Acima da Linha (XXIV) = [XIIa - (XXIIIa +XXIIIb + XXIIIc)]</t>
  </si>
  <si>
    <t>META FISCAL PARA O RESULTADO PRIMÁRIO</t>
  </si>
  <si>
    <t>VALOR CORRENTE</t>
  </si>
  <si>
    <t>JUROS NOMINAIS</t>
  </si>
  <si>
    <t>VALOR INCORRIDO</t>
  </si>
  <si>
    <t>JUROS E ENCARGOS ATIVOS (XXV)</t>
  </si>
  <si>
    <t>JUROS E ENCARGOS PASSIVOS (XXVI)</t>
  </si>
  <si>
    <t>RESULTADO NOMINAL - Acima da Linha (XXVII) = XXIV + ( XXV - XXVI)</t>
  </si>
  <si>
    <t>META FISCAL PARA O RESULTADO NOMINAL</t>
  </si>
  <si>
    <t>ABAIXO DA LINHA</t>
  </si>
  <si>
    <t>CÁLCULO DO RESULTADO NOMINAL</t>
  </si>
  <si>
    <t>(a)</t>
  </si>
  <si>
    <t>(b)</t>
  </si>
  <si>
    <t>DÍVIDA CONSOLIDADA (XXVIII)</t>
  </si>
  <si>
    <t>DEDUÇÕES (XXIX)</t>
  </si>
  <si>
    <t xml:space="preserve">    Disponibilidade de Caixa</t>
  </si>
  <si>
    <t xml:space="preserve">           Disponibilidade de Caixa Bruta</t>
  </si>
  <si>
    <t xml:space="preserve">           (-) Restos a Pagar Processados (XXX)  </t>
  </si>
  <si>
    <t xml:space="preserve">    Demais Haveres Financeiros</t>
  </si>
  <si>
    <t>DÍVIDA CONSOLIDADA LÍQUIDA (XXXI) = (XXVIII - XXIX)</t>
  </si>
  <si>
    <t>RESULTADO NOMINAL - Abaixo da Linha (XXXII) = (XXXIa - XXXIb)</t>
  </si>
  <si>
    <t>AJUSTE METODOLÓGICO</t>
  </si>
  <si>
    <t>VARIAÇÃO SALDO RPP  = (XXXIII) = (XXXa - XXXb)</t>
  </si>
  <si>
    <t>RECEITA DE ALIENAÇÃO DE INVESTIMENTOS PERMANENTES (IX)</t>
  </si>
  <si>
    <t>PASSIVOS RECONHECIDOS NA DC (XXXIV)</t>
  </si>
  <si>
    <t>VARIAÇÃO CAMBIAL (XXXV)</t>
  </si>
  <si>
    <t>PAGAMENTO DE PRECATÓRIOS INTEGRANTES DA DC (XXXVI)</t>
  </si>
  <si>
    <t>AJUSTES RELATIVOS AO RPPS (XXXVII)</t>
  </si>
  <si>
    <r>
      <t xml:space="preserve">OUTROS AJUSTES (XXXVIII) </t>
    </r>
    <r>
      <rPr>
        <vertAlign val="superscript"/>
        <sz val="10"/>
        <rFont val="Arial"/>
        <family val="2"/>
      </rPr>
      <t>4</t>
    </r>
  </si>
  <si>
    <r>
      <rPr>
        <b/>
        <sz val="10"/>
        <rFont val="Arial"/>
        <family val="2"/>
      </rPr>
      <t>RESULTADO NOMINAL AJUSTADO</t>
    </r>
    <r>
      <rPr>
        <b/>
        <sz val="8"/>
        <rFont val="Arial"/>
        <family val="2"/>
      </rPr>
      <t xml:space="preserve"> - Abaixo da Linha (XXXIX) = (XXXII - XXXIII - IX + XXXIV + XXXV - XXXVI + XXXVII + XXXVIII)</t>
    </r>
  </si>
  <si>
    <r>
      <rPr>
        <b/>
        <sz val="10"/>
        <rFont val="Arial"/>
        <family val="2"/>
      </rPr>
      <t>RESULTADO PRIMÁRIO</t>
    </r>
    <r>
      <rPr>
        <b/>
        <sz val="8"/>
        <rFont val="Arial"/>
        <family val="2"/>
      </rPr>
      <t xml:space="preserve"> - Abaixo da Linha (XL) = XXXIX - (XXV - XXVI)</t>
    </r>
  </si>
  <si>
    <t>INFORMAÇÕES ADICIONAIS</t>
  </si>
  <si>
    <t>PREVISÃO ORÇAMENTÁRIA</t>
  </si>
  <si>
    <t>SALDO DE EXERCÍCIOS ANTERIORES</t>
  </si>
  <si>
    <t xml:space="preserve">    Recursos Arrecadados em Exercícios Anteriores - RPPS</t>
  </si>
  <si>
    <t xml:space="preserve">   Superávit Financeiro Utilizado para Abertura e Reabertura de Créditos Adicionais</t>
  </si>
  <si>
    <t>RESERVA ORÇAMENTÁRIA DO RPPS</t>
  </si>
  <si>
    <t>1) As colunas de inscrição em restos a pagar não processados apresentarão valores somente no último bimestre do exercício.</t>
  </si>
  <si>
    <t>1) A Reserva do RPPS registra somente valores para a coluna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</si>
  <si>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2)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 coluna da dotação atualizada.</t>
  </si>
  <si>
    <t>Outros Ajustes</t>
  </si>
  <si>
    <t>Valor</t>
  </si>
  <si>
    <t>a) Variação de valores Extra Orçamentários</t>
  </si>
  <si>
    <t>Total de Ajustes que variam a Disp. de Caixa e Demais Valores Financeiros (XXXIX)</t>
  </si>
  <si>
    <t>Total de Outros Ajustes (XXXV = XXXVIII - XXXIX)</t>
  </si>
  <si>
    <t>DEMONSTRATIVO DE RESTOS A PAGAR POR PODER E ÓRGÃO</t>
  </si>
  <si>
    <t>Inscritos</t>
  </si>
  <si>
    <t>Liquidados</t>
  </si>
  <si>
    <t>Pagos</t>
  </si>
  <si>
    <t>Cancelados</t>
  </si>
  <si>
    <t>A Pagar</t>
  </si>
  <si>
    <t>RREO - ANEXO 7 (LRF, art. 53, inciso V)</t>
  </si>
  <si>
    <t>PODER / ÓRGÃO</t>
  </si>
  <si>
    <t>RESTOS A PAGAR PROCESSADOS</t>
  </si>
  <si>
    <t>RESTOS A PAGAR NÃO-PROCESSADOS</t>
  </si>
  <si>
    <t>Saldo Total</t>
  </si>
  <si>
    <t>Exercicios</t>
  </si>
  <si>
    <t>Anteriores</t>
  </si>
  <si>
    <t>RESTOS A PAGAR (EXCETO INTRA-ORÇAMENTÁRIOS) (I)</t>
  </si>
  <si>
    <t>PODER EXECUTIVO</t>
  </si>
  <si>
    <t>Saldo a Pagar</t>
  </si>
  <si>
    <t>PODER LEGISLATIVO</t>
  </si>
  <si>
    <t>RESTOS A PAGAR (INTRA-ORÇAMENTÁRIOS) (II)</t>
  </si>
  <si>
    <t>TOTAL (III) = (I + II)</t>
  </si>
  <si>
    <t>DEMONSTRATIVO DAS RECEITAS E DESPESAS COM MANUTENÇÃO E DESENVOLVIMENTO DO ENSINO - MDE</t>
  </si>
  <si>
    <t>RREO - ANEXO 8 (Lei nº 9.394/1996 -LDB, art. 72)</t>
  </si>
  <si>
    <t>Até o Bimestre</t>
  </si>
  <si>
    <t>1 - RECEITAS DE IMPOSTOS</t>
  </si>
  <si>
    <t>1.1 - Receita Resultante do Imposto Sobre a Propriedade Predial e Territorial Urbana - IPTU</t>
  </si>
  <si>
    <r>
      <t xml:space="preserve">1.2 - Receita Resultante do Imposto Sobre Transmissão </t>
    </r>
    <r>
      <rPr>
        <i/>
        <sz val="8"/>
        <rFont val="Arial"/>
        <family val="2"/>
      </rPr>
      <t>Inter Vivos</t>
    </r>
    <r>
      <rPr>
        <sz val="8"/>
        <rFont val="Arial"/>
        <family val="2"/>
      </rPr>
      <t xml:space="preserve"> - ITBI</t>
    </r>
  </si>
  <si>
    <t>1.3 - Receita Resultante do Imposto Sobre Serviços de Qualquer Naturesa - ISS</t>
  </si>
  <si>
    <t>1.4 - Receita Resultante do Imposto de Renda Retido na Fonte - IRRF</t>
  </si>
  <si>
    <t>2 - RECEITAS DE TRANSFERÊNCIAS CONSTITUCIONAIS E LEGAIS</t>
  </si>
  <si>
    <t>2.1 - Cota-Parte FPM</t>
  </si>
  <si>
    <t>2.1.1 - Parcela referênte à CF. art. 159, I, alínea b</t>
  </si>
  <si>
    <t>2.2 - Cota-Parte ICMS</t>
  </si>
  <si>
    <t>RECEITAS ADICIONAIS PARA FINANCIAMENTO DO ENSINO</t>
  </si>
  <si>
    <r>
      <t>INSCRITOS EM RESTOS A PAGAR NÃO PROCESSADOS</t>
    </r>
    <r>
      <rPr>
        <b/>
        <vertAlign val="superscript"/>
        <sz val="6"/>
        <rFont val="Arial"/>
        <family val="2"/>
      </rPr>
      <t>7</t>
    </r>
  </si>
  <si>
    <t>(d)</t>
  </si>
  <si>
    <t>(e)</t>
  </si>
  <si>
    <t>(g)</t>
  </si>
  <si>
    <t>(i)</t>
  </si>
  <si>
    <t>VALOR</t>
  </si>
  <si>
    <t>INDICADORES DO FUNDEB</t>
  </si>
  <si>
    <t>OUTRAS INFORMAÇÕES PARA CONTROLE</t>
  </si>
  <si>
    <t>SALÁRIO EDUCAÇÃO</t>
  </si>
  <si>
    <t>FONTE: SGP - Sistema de Gestão Pública</t>
  </si>
  <si>
    <t>NOTAS:</t>
  </si>
  <si>
    <t>4) Os valores referentes à parcela dos Restos a Pagar inscritos sem disponibilidade financeira vinculada à educação deverão ser informados somente no RREO do último bimestre do exercício.</t>
  </si>
  <si>
    <t>DEMONSTRATIVO DAS RECEITAS DE OPERAÇÕES DE CRÉDITO E DESPESAS DE CAPITAL</t>
  </si>
  <si>
    <t>RREO - ANEXO 9 (LRF, art. 53, Par. 1º, Inciso I)</t>
  </si>
  <si>
    <t>RECEITAS</t>
  </si>
  <si>
    <t>SALDO NÃO REALIZADO</t>
  </si>
  <si>
    <t>( c ) = ( a - b )</t>
  </si>
  <si>
    <r>
      <t>RECEITA DE OPERAÇÕES DE CRÉDITO</t>
    </r>
    <r>
      <rPr>
        <vertAlign val="superscript"/>
        <sz val="8"/>
        <rFont val="Arial"/>
        <family val="2"/>
      </rPr>
      <t>1</t>
    </r>
    <r>
      <rPr>
        <sz val="8"/>
        <rFont val="Arial"/>
        <family val="2"/>
      </rPr>
      <t xml:space="preserve"> (I)</t>
    </r>
  </si>
  <si>
    <t>SALDO NÃO EXECUTADO</t>
  </si>
  <si>
    <t>(f) = (d - e)</t>
  </si>
  <si>
    <t>Investimento</t>
  </si>
  <si>
    <t>Inversões Financeiras</t>
  </si>
  <si>
    <t>Amortização de Dívida</t>
  </si>
  <si>
    <t>(-) Incentivos Fiscais a Contribuinte</t>
  </si>
  <si>
    <t>(-) Incentivos Fiscais a Contribuinte por Instituições Financeiras</t>
  </si>
  <si>
    <t>DESPESA DE CAPITAL LÍQUIDA (II)</t>
  </si>
  <si>
    <t>RESULTADO PARA APURAÇÃO DA REGRA DE OURO (III) = ( II - I )</t>
  </si>
  <si>
    <t>1) Operações de Crédito descritas na CF, art. 167, inciso III</t>
  </si>
  <si>
    <t>DEMONSTRATIVO DA PROJEÇÃO ATUARIAL DO REGIME PRÓPRIO DE PREVIDÊNCIA SOCIAL DOS SERVIDORES PÚBLICOS</t>
  </si>
  <si>
    <t>RREO - ANEXO 10 (LRF, art. 53, Par. 1º, inciso II)</t>
  </si>
  <si>
    <t>PLANO PREVIDÊNCIÁRIO</t>
  </si>
  <si>
    <t>EXERCÍCIO</t>
  </si>
  <si>
    <t>RECEITAS PREVIDENCIÁRIAS</t>
  </si>
  <si>
    <t>DESPESAS PREVIDENCIÁRIAS</t>
  </si>
  <si>
    <t>RESULTADO PREVIDENCIÁRIO</t>
  </si>
  <si>
    <t>SALDO FINANCEIRO DO EXERCÍCIO</t>
  </si>
  <si>
    <t>(c) = (a-b)</t>
  </si>
  <si>
    <t>(d) = ("d" Exerc.Anterior)+(c)</t>
  </si>
  <si>
    <t>Data Base dos Dados da Avaliação</t>
  </si>
  <si>
    <t>Nº de Servidores Ativos</t>
  </si>
  <si>
    <t>Folha Salarial de Ativos</t>
  </si>
  <si>
    <t>Idade Média de Ativos</t>
  </si>
  <si>
    <t>Nº de Servidores Inativos</t>
  </si>
  <si>
    <t>Folha dos Inativos</t>
  </si>
  <si>
    <t>Idade Média de Inativos</t>
  </si>
  <si>
    <t>Crescimento Real de Remunerações de Ativos</t>
  </si>
  <si>
    <t>Crescimento Real de Proventos de Inativos</t>
  </si>
  <si>
    <t>Taxa Média de Inflação</t>
  </si>
  <si>
    <t>Taxa de Crescimento do PIB</t>
  </si>
  <si>
    <t>Taxa de Juros Real</t>
  </si>
  <si>
    <t>Experiência de Mortalidade e Sobrevivência de Válidos e Inválidos</t>
  </si>
  <si>
    <t>Experiência de Entrada em Invalidez</t>
  </si>
  <si>
    <t>Gerações Futuras ou Novos Entrados</t>
  </si>
  <si>
    <t>DEMONSTRATIVO DA RECEITA DE ALIENAÇÃO DE ATIVOS E APLICAÇÃO DOS RECURSOS</t>
  </si>
  <si>
    <t>RREO - ANEXO 11 (LRF, art. 53 Par. 1º, inciso III)</t>
  </si>
  <si>
    <t>RECEITA</t>
  </si>
  <si>
    <t xml:space="preserve"> (a - b)</t>
  </si>
  <si>
    <t>RECEITAS DE ALIENAÇÃO DE ATIVOS (I)</t>
  </si>
  <si>
    <t>ALIENAÇÃO DE ATIVOS</t>
  </si>
  <si>
    <t>Receita de Alienação de Bens Móveis</t>
  </si>
  <si>
    <t>Receita de Alienação de Bens Imóveis</t>
  </si>
  <si>
    <t>Receita de Alienação de Bens Intangíveis</t>
  </si>
  <si>
    <t>Receita de Rendimentos de Aplicações Financeiras</t>
  </si>
  <si>
    <t>TOTAL</t>
  </si>
  <si>
    <t>DESPESAS INSCRITAS EM RESTOS A PAGAR NÃO PROCESSADOS</t>
  </si>
  <si>
    <t>PAGAMENTO DE RESTO A PAGAR</t>
  </si>
  <si>
    <t>SALDO A PAGAR</t>
  </si>
  <si>
    <t>DESPESAS (APLICAÇÃO DOS RECURSOS DA ALIENAÇÃO DE ATIVOS)</t>
  </si>
  <si>
    <t>(f)</t>
  </si>
  <si>
    <t>(h) = (d - e)</t>
  </si>
  <si>
    <t>Despesas de Capital</t>
  </si>
  <si>
    <t>Investimentos</t>
  </si>
  <si>
    <t>Inversões</t>
  </si>
  <si>
    <t>Amortização Da Dívida</t>
  </si>
  <si>
    <t>Despesas Correntes dos regimes de Previdência</t>
  </si>
  <si>
    <t>Regime Geral da Previdência Social</t>
  </si>
  <si>
    <t>Regime Próprio dos Servidores Públicos</t>
  </si>
  <si>
    <t>SALDO FINANCEIRO A APLICAR</t>
  </si>
  <si>
    <t>EXERCÍCIO ANTERIOR</t>
  </si>
  <si>
    <t xml:space="preserve">DO EXERCÍCIO     </t>
  </si>
  <si>
    <t>SALDO ATUAL</t>
  </si>
  <si>
    <t>(h)</t>
  </si>
  <si>
    <t>(i) = (b) - (e+f)</t>
  </si>
  <si>
    <t>(j) = (h+i)</t>
  </si>
  <si>
    <t>1) Incluido as receitas de aplicações financeiras do período, nos termos do parágrafo único do art. 8º da Lei Complementar 101/00.</t>
  </si>
  <si>
    <t>2) Durante o exercício, somente as despesas liquidadas são consideradas executadas. No encerramento do exercício, as despesas não liquidadas inscritas em restos a pagar não processados são também consideradas executadas. Desta forma, para maior Transparência, as despesas executadas estão segregadas em:</t>
  </si>
  <si>
    <t>a) Despesas liquidadas, consideradas aquelas em que houve a entrega do material ou serviço, nos termos do art. 63 da Lei 4.320/64;</t>
  </si>
  <si>
    <t>b) Despesas empenhadas mas não liquidadas, inscritas em restos a pagar não processados, consideradas liquidadas no encerramento do exercício, por força do art. 35, inciso II da Lei 4.320/64.</t>
  </si>
  <si>
    <t>PREFEITURA MUNICIPAL DE CURITIBA</t>
  </si>
  <si>
    <t>DEMONSTRATIVO DA RECEITA DE IMPOSTOS E DAS DESPESAS PRÓPRIAS COM SAÚDE</t>
  </si>
  <si>
    <t>RREO - ANEXO 12 (LC 141/2012, art. 35))</t>
  </si>
  <si>
    <t>(b / a) * 100</t>
  </si>
  <si>
    <t>RECEITAS DE IMPOSTOS LÍQUIDAS (I)</t>
  </si>
  <si>
    <t>Receita Resultante do Imposto Predial e Territorial Urbano - IPTU</t>
  </si>
  <si>
    <t>Multas, Juros de Mora, Divida Ativa e Outros Encargos do IPTU</t>
  </si>
  <si>
    <t>Receita Resultante do Imposto sobre Transmissão Inter Vivos - ITBI</t>
  </si>
  <si>
    <t>Multas, Juros de Mora, Divida Ativa e Outros Encargos do ITBI</t>
  </si>
  <si>
    <t>Receita Resultante do Imposto sobre Serviços de Qualquer Natureza - ISS</t>
  </si>
  <si>
    <t>Multas, Juros de Mora, Divida Ativa e Outros Encargos do ISS</t>
  </si>
  <si>
    <t>Receita Resultante do Imp. sobre a Renda e Proventos de Qualquer Natureza Retido na Fonte – IRRF</t>
  </si>
  <si>
    <t>RECEITA DE TRANSFERÊNCIAS CONSTITUCIONAIS E LEGAIS (II)</t>
  </si>
  <si>
    <t>Cota-Parte FPM</t>
  </si>
  <si>
    <t>Cota-Parte ITR</t>
  </si>
  <si>
    <t>Cota-Parte IPVA</t>
  </si>
  <si>
    <t>Cota-Parte ICMS</t>
  </si>
  <si>
    <t>Cota-Parte IPI-Exportação</t>
  </si>
  <si>
    <t>Compensações Financeiras Provenientes de Impostos e Transferências Constitucionais</t>
  </si>
  <si>
    <t>Desoneração ICMS (LC 87/96)</t>
  </si>
  <si>
    <t>Outras</t>
  </si>
  <si>
    <t>TOTAL DAS RECEITAS PARA APURAÇÃO DA APLICAÇÃO EM AÇÕES E SERVIÇOS PÚBLICOS DE SAÚDE (III) = I + II</t>
  </si>
  <si>
    <t>DESPESAS COM AÇÕES E SERVIÇOS PÚBLICOS DE SAÚDE (ASPS) – POR SUBFUNÇÃO E CATEGORIA ECONÔMICA</t>
  </si>
  <si>
    <t>(c)</t>
  </si>
  <si>
    <t>(d / c) x 100</t>
  </si>
  <si>
    <t>(e / c) x 100</t>
  </si>
  <si>
    <t>(f / c) x 100</t>
  </si>
  <si>
    <t>ATENÇÃO BÁSICA (IV)</t>
  </si>
  <si>
    <t>Despesa Corrente</t>
  </si>
  <si>
    <t>Despesa de Capital</t>
  </si>
  <si>
    <t>ASSISTÊNCIA HOSPITALAR E AMBULATORIAL (V)</t>
  </si>
  <si>
    <t>SUPORTE PROFILÁTICO E TERAPÊUTICO (VI)</t>
  </si>
  <si>
    <t>VIGILÂNCIA SANITÁRIA (VII)</t>
  </si>
  <si>
    <t>VIGILÂNCIA EPIDEMIOLÓGICA (VIII)</t>
  </si>
  <si>
    <t>ALIMENTAÇÃO E NUTRIÇÃO (IX)</t>
  </si>
  <si>
    <t>OUTRAS SUBFUNÇÕES (X)</t>
  </si>
  <si>
    <t>TOTAL (XI) = (IV + V + VI + VII + VIII + IX + X)</t>
  </si>
  <si>
    <t>APURAÇÃO DO CUMPRIMENTO DO LIMITE MÍNIMO PARA APLICAÇÃO EM ASPS</t>
  </si>
  <si>
    <t>Total das Despesas com ASPS (XII) = (XI)</t>
  </si>
  <si>
    <t>(-) Restos a Pagar Não Processados Inscritos Indevidamente no Exercício sem Disponibilidade Financeira (XIII)</t>
  </si>
  <si>
    <t>(-) Despesas Custeadas com Recursos Vinculados à Parcela do Percentual Mínimo que não foi Aplicada em ASPS em Exercícios Anteriores (XIV)</t>
  </si>
  <si>
    <t>(-) Despesas Custeadas com Disponibilidade de Caixa Vinculada aos Restos a Pagar Cancelados (XV)</t>
  </si>
  <si>
    <t>(=) VALOR APLICADO EM ASPS (XVI) = (XII - XIII - XIV - XV)</t>
  </si>
  <si>
    <t>Despesa Mínima a ser Aplicada em ASPS (XVII) = (III) x 15% (LC 141/2012)</t>
  </si>
  <si>
    <t>Despesa Mínima a ser Aplicada em ASPS (XVII) = (III) x % (Lei Orgânica Municipal)</t>
  </si>
  <si>
    <r>
      <t>Diferença entre o Valor Aplicado e a Despesa Mínima a ser Aplicada (XVIII) = (XVI (d ou e) - XVII)</t>
    </r>
    <r>
      <rPr>
        <vertAlign val="superscript"/>
        <sz val="8"/>
        <rFont val="Arial"/>
        <family val="2"/>
      </rPr>
      <t>1</t>
    </r>
  </si>
  <si>
    <t>Limite não Cumprido (XIX) = (XVIII) (Quando valor for inferior a zero)</t>
  </si>
  <si>
    <t>PERCENTUAL DA RECEITA DE IMPOSTOS E TRANSFERÊNCIAS CONSTITUCIONAIS E LEGAIS APLICADO EM ASPS (XVI / III)*100 (mínimo de 15% conforme LC n° 141/2012 ou % da Lei Orgânica Municipal)</t>
  </si>
  <si>
    <t>CONTROLE DO VALOR REFERENTE AO PERCENTUAL MÍNIMO NÃO CUMPRIDO EM EXERCÍCIOS ANTERIORES PARA FINS DE APLICAÇÃO DOS RECURSOS VINCULADOS CONFORME ARTIGOS 25 E 26 DA LC 141/2012</t>
  </si>
  <si>
    <t>LIMITE NÃO CUMPRIDO</t>
  </si>
  <si>
    <t xml:space="preserve">Saldo Inicial </t>
  </si>
  <si>
    <t>Despesas Custeadas no Exercício de Referência</t>
  </si>
  <si>
    <t xml:space="preserve">Saldo Final </t>
  </si>
  <si>
    <t>(no exercicio atual)</t>
  </si>
  <si>
    <t>Empenhadas</t>
  </si>
  <si>
    <t>Liquidadas</t>
  </si>
  <si>
    <t>Pagas</t>
  </si>
  <si>
    <r>
      <t>(não aplicado)</t>
    </r>
    <r>
      <rPr>
        <b/>
        <vertAlign val="superscript"/>
        <sz val="8"/>
        <rFont val="Arial"/>
        <family val="2"/>
      </rPr>
      <t>1</t>
    </r>
  </si>
  <si>
    <t>(j)</t>
  </si>
  <si>
    <t>(k)</t>
  </si>
  <si>
    <t>(l) = (h - (i ou j))</t>
  </si>
  <si>
    <t>TOTAL DA DIFERENÇA DE LIMITE NÃO CUMPRIDO EM EXERCÍCIOS ANTERIORES (XX)</t>
  </si>
  <si>
    <t>EXECUÇÃO DE RESTOS A PAGAR</t>
  </si>
  <si>
    <r>
      <t>EXERCÍCIO DO EMPENHO</t>
    </r>
    <r>
      <rPr>
        <b/>
        <vertAlign val="superscript"/>
        <sz val="8"/>
        <rFont val="Arial"/>
        <family val="2"/>
      </rPr>
      <t>2</t>
    </r>
  </si>
  <si>
    <t>Valor Mínimo para aplicação em ASPS</t>
  </si>
  <si>
    <t>Valor aplicado em ASPS no exercício</t>
  </si>
  <si>
    <t>Valor aplicado além do limite mínimo</t>
  </si>
  <si>
    <t>Total inscrito em RP no exercício</t>
  </si>
  <si>
    <t>RPNP Inscritos Indevidamente no Exercício sem Disponibilidade Financeira</t>
  </si>
  <si>
    <t>Valor inscrito em RP considerado no Limite</t>
  </si>
  <si>
    <t>Total de RP pagos</t>
  </si>
  <si>
    <t>Total de RP a pagar</t>
  </si>
  <si>
    <t>Total de RP cancelados ou prescritos</t>
  </si>
  <si>
    <t>Diferença entre o valor aplicado além do limite e o total de RP cancelados</t>
  </si>
  <si>
    <t>(m)</t>
  </si>
  <si>
    <t>(n)</t>
  </si>
  <si>
    <t>(o) = (n - m), se &lt; 0, então (o) = 0</t>
  </si>
  <si>
    <t>(p)</t>
  </si>
  <si>
    <t>(q) = (XIIId)</t>
  </si>
  <si>
    <t>(r) = (p - (o + q)) se &lt; 0, então (r) = (0)</t>
  </si>
  <si>
    <t>(s)</t>
  </si>
  <si>
    <t>(t)</t>
  </si>
  <si>
    <t>(u)</t>
  </si>
  <si>
    <t>(v) = ((o + q) - u))</t>
  </si>
  <si>
    <t>TOTAL DOS RESTOS A PAGAR CANCELADOS OU PRESCRITOS ATÉ O FINAL DO EXERCÍCIO ATUAL QUE AFETARAM O CUMPRIMENTO DO LIMITE (XXI) (soma dos saldos negativos da coluna "v")</t>
  </si>
  <si>
    <t>TOTAL DOS RESTOS A PAGAR CANCELADOS OU PRESCRITOS ATÉ O FINAL DO EXERCÍCIO ANTERIOR QUE AFETARAM O CUMPRIMENTO DO LIMITE (XXII) (valor informado no demonstrativo do exercício anterior)</t>
  </si>
  <si>
    <t>TOTAL DOS RESTOS A PAGAR CANCELADOS OU PRESCRITOS NO EXERCÍCIO ATUAL QUE AFETARAM O CUMPRIMENTO DO LIMITE (XXIII) = (XXI - XXII) (Artigo 24 § 1º e 2º da LC 141/2012)</t>
  </si>
  <si>
    <t>CONTROLE DE RESTOS A PAGAR CANCELADOS OU PRESCRITOS CONSIDERADOS PARA FINS DE APLICAÇÃO DA DISPONIBILIDADE DE CAIXA CONFORME ARTIGO 24§ 1º e 2º DA LC 141/2012</t>
  </si>
  <si>
    <t>RESTOS A PAGAR CANCELADOS OU PRESCRITOS</t>
  </si>
  <si>
    <t>(w)</t>
  </si>
  <si>
    <t>(x)</t>
  </si>
  <si>
    <t>(y)</t>
  </si>
  <si>
    <t>(z)</t>
  </si>
  <si>
    <t>(aa) = (w - (x ou y))</t>
  </si>
  <si>
    <t>Restos a pagar cancelados ou prescritos em 2020 a serem compensados (XXIV) (saldo inicial = XXIII)</t>
  </si>
  <si>
    <t>Restos a pagar cancelados ou prescritos em 2019 a serem compensados (XXV) (saldo inicial igual ao saldo final do demonstrativo do exercício anterior)</t>
  </si>
  <si>
    <t>Restos a pagar cancelados ou prescritos em exercícios anteriores a serem compensados (XXVI) (saldo inicial igual ao saldo final do demonstrativo do exercício anterior)</t>
  </si>
  <si>
    <t>TOTAL DE RESTOS A PAGAR CANCELADOS OU PRESCRITOS A COMPENSAR (XXVII)</t>
  </si>
  <si>
    <t>RECEITAS ADICIONAIS PARA O FINANCIAMENTO DA SAÚDE NÃO COMPUTADAS NO CÁLCULO DO MÍNIMO</t>
  </si>
  <si>
    <t>(b / a)</t>
  </si>
  <si>
    <t>RECEITAS DE TRANSFERÊNCIAS PARA A SAÚDE (XXVIII)</t>
  </si>
  <si>
    <t>Provenientes da União</t>
  </si>
  <si>
    <t>Provenientes dos Estados</t>
  </si>
  <si>
    <t>Provenientes de Outros Municípios</t>
  </si>
  <si>
    <t>RECEITA DE OPERAÇÕES DE CRÉDITO INTERNAS E EXTERNAS VINCULADAS A SAÚDE (XXIX)</t>
  </si>
  <si>
    <t>OUTRAS RECEITAS (XXX)</t>
  </si>
  <si>
    <t>TOTAL DE RECEITAS ADICIONAIS PARA FINANCIAMENTO DA SAÚDE (XXXI) = (XXVIII + XXIX + XXX)</t>
  </si>
  <si>
    <t>DESPESAS COM SAUDE POR SUBFUNÇÕES E CATEGORIA ECONÔMICA NÃO COMPUTADAS NO CÁLCULO DO MÍNIMO</t>
  </si>
  <si>
    <t>ATENÇÃO BÁSICA (XXXII)</t>
  </si>
  <si>
    <t>ASSISTÊNCIA HOSPITALAR E AMBULATORIAL (XXXIII)</t>
  </si>
  <si>
    <t>SUPORTE PROFILÁTICO E TERAPÊUTICO (XXXIV)</t>
  </si>
  <si>
    <t>VIGILÂNCIA SANITÁRIA (XXXV)</t>
  </si>
  <si>
    <t>VIGILÂNCIA EPIDEMIOLÓGICA (XXXVI)</t>
  </si>
  <si>
    <t>ALIMENTAÇÃO E NUTRIÇÃO (XXXVII)</t>
  </si>
  <si>
    <t>OUTRAS SUBFUNÇÕES (XXXVIII)</t>
  </si>
  <si>
    <t>TOTAL DAS DESPESAS NÃO COMPUTADAS NO CÁLCULO DO MÍNIMO (XXXIX) = (XXXII + XXXIII + XXXIV + XXXV + XXXVI + XXXVII + XXXVIII)</t>
  </si>
  <si>
    <t>DESPESAS TOTAIS COM SAÚDE EXECUTADAS COM RECURSOS PRÓPRIOS E COM RECURSOS TRANSFERIDOS DE OUTROS ENTES</t>
  </si>
  <si>
    <t>ATENÇÃO BÁSICA (XL) = (IV + XXXII)</t>
  </si>
  <si>
    <t>ASSISTÊNCIA HOSPITALAR E AMBULATORIAL (XLI) = (V + XXXIII)</t>
  </si>
  <si>
    <t>SUPORTE PROFILÁTICO E TERAPÊUTICO (XLII) = (VI + XXXIV)</t>
  </si>
  <si>
    <t>VIGILÂNCIA SANITÁRIA (XLIII) = (VII + XXXV)</t>
  </si>
  <si>
    <t>VIGILÂNCIA EPIDEMIOLÓGICA (XLIV) = (VIII + XXXVI)</t>
  </si>
  <si>
    <t>ALIMENTAÇÃO E NUTRIÇÃO (XLV) = (XIX + XXXVII)</t>
  </si>
  <si>
    <t>OUTRAS SUBFUNÇÕES (XLVI) = (X + XXXVIII)</t>
  </si>
  <si>
    <t>TOTAL DAS DESPESAS COM SAÚDE (XLVII) = (XI + XXXIX)</t>
  </si>
  <si>
    <r>
      <t>(-) Despesas executadas com recursos provenientes das transferências de recursos de outros entes</t>
    </r>
    <r>
      <rPr>
        <b/>
        <vertAlign val="superscript"/>
        <sz val="8"/>
        <rFont val="Arial"/>
        <family val="2"/>
      </rPr>
      <t>3</t>
    </r>
  </si>
  <si>
    <t>TOTAL DAS DESPESAS EXECUTADAS COM RECURSOS PRÓPRIOS (XLVIII)</t>
  </si>
  <si>
    <t>(2)  Até o exercício de 2018, o controle da execução de restos a pagar considerava apenas os valores dos restos a pagar não processados (regra antiga). A partir do exercício de 2019, o controle da execução dos restos a pagar considera os restos a Pagar processados e não processados (regra nova).</t>
  </si>
  <si>
    <t>(3) Essas despesas são consideradas executadas pelo ente transferidor.</t>
  </si>
  <si>
    <t>Inscrição</t>
  </si>
  <si>
    <t>DEMONSTRATIVO DAS PARCERIAS PÚBLICO-PRIVADAS</t>
  </si>
  <si>
    <t>RREO - ANEXO 13 (Lei nº 11.079, de 30/12/2004, arts. 22, 15 e 28)</t>
  </si>
  <si>
    <t>IMPACTOS DAS CONTRATAÇÕES DE PPP</t>
  </si>
  <si>
    <t xml:space="preserve">SALDO TOTAL EM 31 DE </t>
  </si>
  <si>
    <t>REGISTROS EFETUADOS EM</t>
  </si>
  <si>
    <t>SALDO TOTAL</t>
  </si>
  <si>
    <t>No bimestre</t>
  </si>
  <si>
    <t>(c) = (a + b)</t>
  </si>
  <si>
    <t>TOTAL DE ATIVOS</t>
  </si>
  <si>
    <t>Ativos Constituidos pela SPE</t>
  </si>
  <si>
    <t>TOTAL DE PASSIVOS (I)</t>
  </si>
  <si>
    <t>Obrigações decorrentes de Ativos Constituídos pela SPE</t>
  </si>
  <si>
    <t>Provisões de PPP</t>
  </si>
  <si>
    <t>outros Passivos</t>
  </si>
  <si>
    <t>ATOS POTENCIAIS PASSIVOS</t>
  </si>
  <si>
    <t>Obrigações Contratuais</t>
  </si>
  <si>
    <t>Riscos não Provisionados</t>
  </si>
  <si>
    <t>Garantias Concedidas</t>
  </si>
  <si>
    <t>Outros Passivos Contingentes</t>
  </si>
  <si>
    <t>DESPESAS DE PPP</t>
  </si>
  <si>
    <t>Do Ente Federado (I)</t>
  </si>
  <si>
    <t>Das Estatais Não-Dependentes (II)</t>
  </si>
  <si>
    <t>TOTAL DAS DESPESAS DE PPP (III) = (I + II)</t>
  </si>
  <si>
    <t>RECEITA CORRENTE LÍQUIDA (RCL) (IV)</t>
  </si>
  <si>
    <t>TOTAL DAS DESPESAS CONSIDERADAS PARA O LIMITE (I)</t>
  </si>
  <si>
    <t>TOTAL DAS DESPESAS CONSIDERADAS PARA O LIMITE / RCL (%) (V) = (I / IV)</t>
  </si>
  <si>
    <t>Fonte: Sistema de Gestão Pública.</t>
  </si>
  <si>
    <t>Nota:</t>
  </si>
  <si>
    <t>ANO</t>
  </si>
  <si>
    <t>Crescimento do PIB</t>
  </si>
  <si>
    <t>DEMONSTRATIVO SIMPLIFICADO DO RELATÓRIO RESUMIDO DA EXECUÇÃO ORÇAMENTÁRIA</t>
  </si>
  <si>
    <t>RREO - ANEXO 14 (LRF, art. 48)</t>
  </si>
  <si>
    <t>Previsão Inicial</t>
  </si>
  <si>
    <t>Receitas Realizadas</t>
  </si>
  <si>
    <t>Déficit Orçamentário</t>
  </si>
  <si>
    <t>Saldos de Exercícios Anteriores (Utilizado para Créditos Adicionais)</t>
  </si>
  <si>
    <t>Dotação Inicial</t>
  </si>
  <si>
    <t>Despesas Empenhadas</t>
  </si>
  <si>
    <t>Despesas Liquidadas</t>
  </si>
  <si>
    <t>Despesas Pagas</t>
  </si>
  <si>
    <t>DESPESA POR FUNÇÃO/SUBFUNÇÃO</t>
  </si>
  <si>
    <t>RECEITA CORRENTE LÍQUIDA - RCL</t>
  </si>
  <si>
    <t>Receita Corrente Líquida</t>
  </si>
  <si>
    <t xml:space="preserve">Receita Corrente Líquida Ajustada para Cálculo dos Limites de Endividamento </t>
  </si>
  <si>
    <t xml:space="preserve">Receita Corrente Líquida Ajustada para Cálculo dos Limites da Despesa com Pessoal </t>
  </si>
  <si>
    <t>RECEITAS E DESPESAS DO REGIME PRÓPRIO DE PREVIDÊNCIA DOS SERVIDORES</t>
  </si>
  <si>
    <t>Regime Próprio de Previdência dos Servidores -PLANO PREVIDENCIÁRIO</t>
  </si>
  <si>
    <t>Receitas Previdenciárias Realizadas</t>
  </si>
  <si>
    <t xml:space="preserve">Despesas Previdenciárias Empenhada </t>
  </si>
  <si>
    <t>Despesas Previdenciárias Liquidadas</t>
  </si>
  <si>
    <t>Resultado Previdenciárioas (III - IV)</t>
  </si>
  <si>
    <t>Regime Próprio de Previdência dos Servidores -PLANO FINANCEIRO</t>
  </si>
  <si>
    <t>RESULTADO NOMINAL E PRIMÁRIO</t>
  </si>
  <si>
    <t>Meta Fixada no Anexo de Metas Fiscais da LDO</t>
  </si>
  <si>
    <t>Resultado Apurado Até o Bimestre</t>
  </si>
  <si>
    <t>% em Relação à Meta</t>
  </si>
  <si>
    <t>(b/a)</t>
  </si>
  <si>
    <t>Resultado Nominal</t>
  </si>
  <si>
    <t>Resultado Primário</t>
  </si>
  <si>
    <t>MOVIMENTAÇÃO  DOS RESTOS A PAGAR</t>
  </si>
  <si>
    <t>Cancelamento Até o Bimestre</t>
  </si>
  <si>
    <t>Pagamento Até o Bimestre</t>
  </si>
  <si>
    <t>POR PODER</t>
  </si>
  <si>
    <t>Poder Executivo</t>
  </si>
  <si>
    <t>Poder Legislativo</t>
  </si>
  <si>
    <t>DESPESAS COM MANUTENÇÃO E DESENVOLVIMENTO DO ENSINO - MDE</t>
  </si>
  <si>
    <t>Valor Apurado Até o Bimestre</t>
  </si>
  <si>
    <t>Limites Constitucionais Anuais</t>
  </si>
  <si>
    <t>% Mínimo a Aplicar no Exercício</t>
  </si>
  <si>
    <t>% Aplicado Até o Bimestre</t>
  </si>
  <si>
    <t>Mínimo Anual de 25% das Receitas de Impostos na Manutenção e Desenvolvimento do Ensino - MDE</t>
  </si>
  <si>
    <t>RECEITAS DE OPERAÇÕES DE CRÉDITO E DESPESAS DE CAPITAL</t>
  </si>
  <si>
    <t>Saldo a Realizar</t>
  </si>
  <si>
    <t>Receita de Operações de Crédito</t>
  </si>
  <si>
    <t>Despesas de Capital Líquida</t>
  </si>
  <si>
    <t>PROJEÇÃO ATUARIAL DOS REGIMES DE PREVIDÊNCIAS</t>
  </si>
  <si>
    <t>Exercício</t>
  </si>
  <si>
    <t>10º Exercício</t>
  </si>
  <si>
    <t>20º Exercício</t>
  </si>
  <si>
    <t>35º Exercício</t>
  </si>
  <si>
    <t>Plano Previdenciário</t>
  </si>
  <si>
    <t>Receitas Previdenciárias (IV)</t>
  </si>
  <si>
    <t>Despesas Previdenciárias (V)</t>
  </si>
  <si>
    <t>Resultado Previdenciário (IV - V)</t>
  </si>
  <si>
    <t>Plano Financeiro</t>
  </si>
  <si>
    <t>RECEITA DA ALIENAÇÃO DE ATIVOS E APLICAÇÃO DOS RECURSOS</t>
  </si>
  <si>
    <t>Receita de Capital Resultantes da Alienação de Ativos</t>
  </si>
  <si>
    <t>Aplicação dos Recursos da Alienação de Ativos</t>
  </si>
  <si>
    <t>DESPESAS COM AÇÕES E SERVIÇOS PÚBLICOS DE SAÚDE</t>
  </si>
  <si>
    <t>Despesas com Ações e Serviços Públicos de Saúde executadas com recursos de impostos</t>
  </si>
  <si>
    <t>Inscritas em Restos a Pagar Não-Processados</t>
  </si>
  <si>
    <t>DESPESAS DE CARATER CONTINUADO DERIVADAS DE PPP CONTRATADAS</t>
  </si>
  <si>
    <t>VALOR APURADO NO EXERCÍCIO CORRENTE</t>
  </si>
  <si>
    <t>Total das Despesas/RCL (%)</t>
  </si>
  <si>
    <t>REGIME PRÓPRIO DE PREVIDÊNCIA DOS SERVIDORES - RPPS</t>
  </si>
  <si>
    <t>FUNDO EM CAPITALIZAÇÃO (PLANO PREVIDENCIÁRIO)</t>
  </si>
  <si>
    <t>RECEITAS PREVIDENCIÁRIAS - RPPS (FUNDO EM CAPITALIZAÇÃO)</t>
  </si>
  <si>
    <t xml:space="preserve">Ativo </t>
  </si>
  <si>
    <t xml:space="preserve">Inativo </t>
  </si>
  <si>
    <t xml:space="preserve">Pensionista </t>
  </si>
  <si>
    <t xml:space="preserve">Receitas Imobiliárias </t>
  </si>
  <si>
    <t xml:space="preserve">Receitas de Valores Mobiliários </t>
  </si>
  <si>
    <t xml:space="preserve">Outras Receitas Patrimoniais </t>
  </si>
  <si>
    <t>Compensação Previdenciária entre os Regimes</t>
  </si>
  <si>
    <r>
      <t xml:space="preserve">Aportes Periódicos para Amortização de Déficit Atuarial do RPPS (II) </t>
    </r>
    <r>
      <rPr>
        <vertAlign val="superscript"/>
        <sz val="9"/>
        <color theme="1"/>
        <rFont val="LucidaSansRegular"/>
      </rPr>
      <t>1</t>
    </r>
  </si>
  <si>
    <t xml:space="preserve">Demais Receitas Correntes </t>
  </si>
  <si>
    <t xml:space="preserve">Alienação de Bens, Direitos e Ativos </t>
  </si>
  <si>
    <t xml:space="preserve">Amortização de Empréstimos </t>
  </si>
  <si>
    <t xml:space="preserve">Outras Receitas de Capital </t>
  </si>
  <si>
    <t>TOTAL DAS RECEITAS DO FUNDO EM CAPITALIZAÇÃO - (IV) = (I + III - II)</t>
  </si>
  <si>
    <t>DESPESAS PREVIDENCIÁRIAS - RPPS (FUNDO EM CAPITALIZAÇÃO)</t>
  </si>
  <si>
    <t xml:space="preserve">DESPESAS PAGAS </t>
  </si>
  <si>
    <t>No Exercício</t>
  </si>
  <si>
    <t xml:space="preserve">    Benefícios</t>
  </si>
  <si>
    <t xml:space="preserve">      Pensões  por Morte</t>
  </si>
  <si>
    <t>TOTAL DAS DESPESAS DO FUNDO EM CAPITALIZAÇÃO (V)</t>
  </si>
  <si>
    <r>
      <t>RESULTADO PREVIDENCIÁRIO - FUNDO EM CAPITALIZAÇÃO (VI) = (IV – V)</t>
    </r>
    <r>
      <rPr>
        <vertAlign val="superscript"/>
        <sz val="9"/>
        <color theme="1"/>
        <rFont val="LucidaSansRegular"/>
      </rPr>
      <t>2</t>
    </r>
  </si>
  <si>
    <t>Recursos do RPPS Arrecadados em Exercícios Anteriores</t>
  </si>
  <si>
    <t>Reserva Orçamentária do RPPS</t>
  </si>
  <si>
    <t>APORTES DE RECURSOS PARA O FUNDO EM CAPITALIZAÇÃO DO RPPS</t>
  </si>
  <si>
    <t xml:space="preserve">Caixa e Equivalentes de Caixa </t>
  </si>
  <si>
    <t xml:space="preserve">Investimentos e Aplicações </t>
  </si>
  <si>
    <t xml:space="preserve">Outros Bens e Direitos </t>
  </si>
  <si>
    <t>FUNDO EM REPARTIÇÃO (PLANO FINANCEIRO)</t>
  </si>
  <si>
    <t>RECEITAS PREVIDENCIÁRIAS - RPPS (FUNDO EM REPARTIÇÃO)</t>
  </si>
  <si>
    <t xml:space="preserve">  RECEITAS DE CAPITAL (VIII) </t>
  </si>
  <si>
    <t>TOTAL DAS RECEITAS DO FUNDO EM REPARTIÇÃO (IX) = (VII + VIII)</t>
  </si>
  <si>
    <t>DESPESAS PREVIDENCIÁRIAS - RPPS (FUNDO EM REPARTIÇÃO)</t>
  </si>
  <si>
    <t>Compensação Previdenciária entre os regimes</t>
  </si>
  <si>
    <t xml:space="preserve">Demais Despesas Previdenciárias </t>
  </si>
  <si>
    <t>TOTAL DAS DESPESAS DO FUNDO EM REPARTIÇÃO (X)</t>
  </si>
  <si>
    <r>
      <t>RESULTADO PREVIDENCIÁRIO - FUNDO EM REPARTIÇÃO (XI) = (IX – X)</t>
    </r>
    <r>
      <rPr>
        <vertAlign val="superscript"/>
        <sz val="9"/>
        <color theme="1"/>
        <rFont val="LucidaSansRegular"/>
      </rPr>
      <t>2</t>
    </r>
  </si>
  <si>
    <t>ExercícioAPORTES DE RECURSOS PARA O FUNDO EM REPARTIÇÃO DO RPPS</t>
  </si>
  <si>
    <t>ADMINISTRAÇÃO DO REGIME PRÓPRIO DE PREVIDÊNCIA DOS SERVIDORES - RPPS</t>
  </si>
  <si>
    <t>Pessoal e Encargos Sociais</t>
  </si>
  <si>
    <t>Demais Despesas Correntes</t>
  </si>
  <si>
    <t>BENEFÍCIOS PREVIDENCIÁRIOS MANTIDOS PELO TESOURO</t>
  </si>
  <si>
    <t>Contribuições dos Servidores</t>
  </si>
  <si>
    <t>Demais Receitas Previdenciárias</t>
  </si>
  <si>
    <t>Aposentadorias</t>
  </si>
  <si>
    <t>Pensões</t>
  </si>
  <si>
    <t>Outras Despesas Previdenciárias</t>
  </si>
  <si>
    <t>RECEITA RESULTANTE DE IMPOSTOS (Arts. 212 e 212-A da Constituição Federal)</t>
  </si>
  <si>
    <t>RECEITA RESULTANTE DE IMPOSTOS</t>
  </si>
  <si>
    <t>2.3 - Cota-Parte IPI-Exportação</t>
  </si>
  <si>
    <t>2.4 - Cota-Parte ITR</t>
  </si>
  <si>
    <t>2.5 - Cota-Parte IPVA</t>
  </si>
  <si>
    <t>2.6 - Cota-Parte IOF-Ouro</t>
  </si>
  <si>
    <t>2.7 - Compensações Financeiras Provenientes de Impostos e Transferências Constitucionais</t>
  </si>
  <si>
    <t>3- TOTAL DA RECEITA RESULTANTE DE IMPOSTOS (1 + 2)</t>
  </si>
  <si>
    <t>4- TOTAL DESTINADO AO FUNDEB - 20% DE ((2.1.1) + (2.2) + (2.3) + (2.4) + (2.5))</t>
  </si>
  <si>
    <t>5- VALOR MÍNIMO A SER APLICADO ALÉM DO VALOR DESTINADO AO FUNDEB - 5% DE ((2.1.1) + (2.2) + (2.3) + (2.4) + (2.5)) + 25% DE ((1.1) + (1.2) + (1.3) + (1.4) + (2.1.2) + (2.6)+ (2.7))</t>
  </si>
  <si>
    <t>RECEITAS RECEBIDAS DO FUNDEB NO EXERCÍCIO</t>
  </si>
  <si>
    <t>6- RECEITAS RECEBIDAS DO FUNDEB</t>
  </si>
  <si>
    <t>6.1- FUNDEB - Impostos e Transferências de Impostos</t>
  </si>
  <si>
    <t>6.1.1- Principal</t>
  </si>
  <si>
    <t>6.1.2- Rendimentos de Aplicação Financeira</t>
  </si>
  <si>
    <t>6.2- FUNDEB - Complementação da União - VAAF</t>
  </si>
  <si>
    <t>6.2.1- Principal</t>
  </si>
  <si>
    <t>6.2.2- Rendimentos de Aplicação Financeira</t>
  </si>
  <si>
    <t>6.3- FUNDEB - Complementação da União - VAAT</t>
  </si>
  <si>
    <t>6.3.1- Principal</t>
  </si>
  <si>
    <t>6.3.2- Rendimentos de Aplicação Financeira</t>
  </si>
  <si>
    <r>
      <t>7- RESULTADO LÍQUIDO DAS TRANSFERÊNCIAS DO FUNDEB (6.1.1 – 4)</t>
    </r>
    <r>
      <rPr>
        <b/>
        <vertAlign val="superscript"/>
        <sz val="8"/>
        <rFont val="Arial"/>
        <family val="2"/>
      </rPr>
      <t>1</t>
    </r>
  </si>
  <si>
    <t>RECURSOS RECEBIDOS EM EXERCÍCIOS ANTERIORES E NÃO UTILIZADOS (SUPERÁVIT)</t>
  </si>
  <si>
    <t>8- TOTAL DOS RECURSOS DE SUPERÁVIT</t>
  </si>
  <si>
    <t>8.1- SUPERÁVIT DO EXERCÍCIO IMEDIATAMENTE ANTERIOR</t>
  </si>
  <si>
    <t>8.2- SUPERÁVIT RESIDUAL DE OUTROS EXERCÍCIOS</t>
  </si>
  <si>
    <t>9- TOTAL DOS RECURSOS DO FUNDEB DISPONÍVEIS PARA UTILIZAÇÃO (6 + 8)</t>
  </si>
  <si>
    <t>VALOR DESPESAS COM RECUROS DO FUNDEB</t>
  </si>
  <si>
    <t>INSCRITAS EM RESTOS A PAGAR NÃO PROCESSADOS</t>
  </si>
  <si>
    <r>
      <t>(Por Área de Atuação)</t>
    </r>
    <r>
      <rPr>
        <b/>
        <vertAlign val="superscript"/>
        <sz val="8"/>
        <rFont val="Arial"/>
        <family val="2"/>
      </rPr>
      <t>6</t>
    </r>
  </si>
  <si>
    <t>10- PROFISSIONAIS DA EDUCAÇÃO BÁSICA</t>
  </si>
  <si>
    <t>10.1- Educação Infantil</t>
  </si>
  <si>
    <t>10.1.1- Creche</t>
  </si>
  <si>
    <t>10.1.2- Pré-escola</t>
  </si>
  <si>
    <t>10.2- Ensino Fundamental</t>
  </si>
  <si>
    <t>11- OUTRAS DESPESAS</t>
  </si>
  <si>
    <t>11.1- Educação Infantil</t>
  </si>
  <si>
    <t>11.1.1- Creche</t>
  </si>
  <si>
    <t>11.1.2- Pré-escola</t>
  </si>
  <si>
    <t>11.2- Ensino Fundamental</t>
  </si>
  <si>
    <t>12- TOTAL DAS DESPESAS COM RECURSOS DO FUNDEB (10 + 11)</t>
  </si>
  <si>
    <t>DESPESAS CUSTEADAS COM RECEITAS DO FUNDEB RECEBIDAS NO EXERCÍCIO</t>
  </si>
  <si>
    <r>
      <t>INSCRITAS EM RESTOS A PAGAR NÃO PROCESSADOS (SEM DISPONIBILIDADE DE CAIXA)</t>
    </r>
    <r>
      <rPr>
        <b/>
        <vertAlign val="superscript"/>
        <sz val="8"/>
        <rFont val="Arial"/>
        <family val="2"/>
      </rPr>
      <t>7</t>
    </r>
  </si>
  <si>
    <t>13- Total das Despesas do FUNDEB com Profissionais da Educação Básica</t>
  </si>
  <si>
    <t>14- Total das Despesas custeadas com FUNDEB - Impostos e Transferências de Impostos</t>
  </si>
  <si>
    <t>15- Total das Despesas custeadas com FUNDEB - Complementação da União - VAAF</t>
  </si>
  <si>
    <t>16- Total das Despesas custeadas com FUNDEB - Complementação da União - VAAT</t>
  </si>
  <si>
    <t>17- Total das Despesas custeadas com FUNDEB - Complementação da União - VAAT Aplicadas na Educação Infantil</t>
  </si>
  <si>
    <t>18- Total das Despesas custeadas com FUNDEB - Complementação da União - VAAT Aplicadas em Despesa de Capital</t>
  </si>
  <si>
    <r>
      <t>INDICADORES - Art. 212-A, inciso XI e § 3º - Constituição Federal</t>
    </r>
    <r>
      <rPr>
        <b/>
        <vertAlign val="superscript"/>
        <sz val="8"/>
        <rFont val="Arial"/>
        <family val="2"/>
      </rPr>
      <t>2</t>
    </r>
  </si>
  <si>
    <t>VALOR EXIGIDO</t>
  </si>
  <si>
    <t>VALOR APLICADO</t>
  </si>
  <si>
    <t>VALOR CONSIDERADO APÓS DEDUÇÕES</t>
  </si>
  <si>
    <t>% APLICADO</t>
  </si>
  <si>
    <t>(l)</t>
  </si>
  <si>
    <t>19- Mínimo de 70% do FUNDEB na Remuneração dos Profissionais da Educação Básica</t>
  </si>
  <si>
    <t>20 - Percentual de 50% da Complementação da União ao FUNDEB (VAAT) na Educação Infantil</t>
  </si>
  <si>
    <t>21- Mínimo de 15% da Complementação da União ao FUNDEB - VAAT em Despesas de Capital</t>
  </si>
  <si>
    <r>
      <t>INDICADOR - Art.25, § 3º - Lei nº 14.113, de 2020 - (Máximo de 10% de Superávit)</t>
    </r>
    <r>
      <rPr>
        <b/>
        <vertAlign val="superscript"/>
        <sz val="8"/>
        <rFont val="Arial"/>
        <family val="2"/>
      </rPr>
      <t>3</t>
    </r>
  </si>
  <si>
    <t>VALOR MÁXIMO PERMITIDO</t>
  </si>
  <si>
    <t>VALOR NÃO APLICADO</t>
  </si>
  <si>
    <t>VALOR NÃO APLICADO APÓS AJUSTE</t>
  </si>
  <si>
    <t>% NÃO APLICADO</t>
  </si>
  <si>
    <t>(o)</t>
  </si>
  <si>
    <t>22- Total da Receita Recebida e não Aplicada no Exercício</t>
  </si>
  <si>
    <r>
      <t>INDICADOR - Art.25, § 3º - Lei nº 14.113, de 2020 - (Aplicação do Superávit de Exercício Anterior)</t>
    </r>
    <r>
      <rPr>
        <b/>
        <vertAlign val="superscript"/>
        <sz val="8"/>
        <rFont val="Arial"/>
        <family val="2"/>
      </rPr>
      <t>3</t>
    </r>
  </si>
  <si>
    <t>VALOR DE SUPERÁVIT PERMITIDO NO EXERCÍCIO ANTERIOR</t>
  </si>
  <si>
    <t>VALOR NÃO APLICADO NO EXERCÍCIO ANTERIOR</t>
  </si>
  <si>
    <t>VALOR DE SUPERÁVIT APLICADO ATÉ O PRIMEIRO QUADRIMESTRE</t>
  </si>
  <si>
    <t>VALOR APLICADO ATÉ O PRIMEIRO QUADRIMESTRE QUE INTEGRARÁ O LIMITE CONSTITUCIONAL</t>
  </si>
  <si>
    <t>VALOR APLICADO APÓS O PRIMEIRO QUADRIMESTRE</t>
  </si>
  <si>
    <t>(q)</t>
  </si>
  <si>
    <t>(r)</t>
  </si>
  <si>
    <t>(v)</t>
  </si>
  <si>
    <t>23- Total das Despesas custeadas com Superávit do FUNDEB</t>
  </si>
  <si>
    <t>23.1- Total das Despesas custeadas com FUNDEB - Impostos e Transferências de Impostos</t>
  </si>
  <si>
    <t>23.2- Total das Despesas custeadas com FUNDEB - Complementação da União (VAAF + VAAT)</t>
  </si>
  <si>
    <t>DESPESAS COM MANUTENÇÃO E DESENVOLVIMENTO DO ENSINO - MDE - CUSTEADAS COM RECEITAS DE IMPOSTOS (EXCETO FUNDEB)</t>
  </si>
  <si>
    <t>DESPESAS COM AÇÕES TÍPICAS DE MDE - RECEITA DE IMPOSTOS - EXCETO FUNDEB</t>
  </si>
  <si>
    <t>24- EDUCAÇÃO INFANTIL</t>
  </si>
  <si>
    <t>24.1- Creche</t>
  </si>
  <si>
    <t>24.2- Pré-escola</t>
  </si>
  <si>
    <t>25- ENSINO FUNDAMENTAL</t>
  </si>
  <si>
    <t>26- TOTAL DAS DESPESAS COM AÇÕES TÍPICAS DE MDE (24 + 25)</t>
  </si>
  <si>
    <t>APURAÇÃO DAS DESPESAS PARA FINS DE LIMITE MÍNIMO CONSTITUCIONAL</t>
  </si>
  <si>
    <t>27- TOTAL DAS DESPESAS DE MDE CUSTEADAS COM RECURSOS DE IMPOSTOS (FUNDEB E RECEITA DE IMPOSTOS) = (L14(d ou e) + L26 (d ou e) + l23.1(t))</t>
  </si>
  <si>
    <t>28- (-) RESULTADO LÍQUIDO DAS TRANSFERÊNCIAS DO FUNDEB = (L7)</t>
  </si>
  <si>
    <r>
      <t>29- (-) RESTOS A PAGAR NÃO PROCESSADOS INSCRITOS NO EXERCÍCIO SEM DISPONIBILIDADE FINANCEIRA DE RECURSOS DO FUNDEB IMPOSTOS</t>
    </r>
    <r>
      <rPr>
        <vertAlign val="superscript"/>
        <sz val="8"/>
        <rFont val="Arial"/>
        <family val="2"/>
      </rPr>
      <t>4</t>
    </r>
    <r>
      <rPr>
        <sz val="8"/>
        <rFont val="Arial"/>
        <family val="2"/>
      </rPr>
      <t xml:space="preserve"> = (L14h)</t>
    </r>
  </si>
  <si>
    <r>
      <t>30- (-) RESTOS A PAGAR NÃO PROCESSADOS INSCRITOS NO EXERCÍCIO SEM DISPONIBILIDADE FINANCEIRA DE RECURSOS DE IMPOSTOS</t>
    </r>
    <r>
      <rPr>
        <vertAlign val="superscript"/>
        <sz val="8"/>
        <rFont val="Arial"/>
        <family val="2"/>
      </rPr>
      <t>4 E 7</t>
    </r>
  </si>
  <si>
    <t>31- (-) CANCELAMENTOS, NO EXERCÍCIO, DE RESTOS A PAGAR INSCRITOS COM DISPONIBILIDADE FINANCEIRA DE RECURSOS DE IMPOSTOS VINCULADOS AO ENSINO = (L34.1(ac) + L34.2 (ac)</t>
  </si>
  <si>
    <t>32- TOTAL DAS DESPESAS PARA FINS DE LIMITE (27 - (28 + 29 + 30 + 31)</t>
  </si>
  <si>
    <r>
      <t>APURAÇÃO DO LIMITE MÍNIMO CONSTITUCIONAL</t>
    </r>
    <r>
      <rPr>
        <b/>
        <vertAlign val="superscript"/>
        <sz val="8"/>
        <rFont val="Arial"/>
        <family val="2"/>
      </rPr>
      <t>2 e 5</t>
    </r>
  </si>
  <si>
    <t>33- APLIACAÇÃO EM MDE SOBRE A RECEITA LÍQUIDA RESULTANTE DE IMPOSTOS</t>
  </si>
  <si>
    <r>
      <t>RESTOS A PAGAR INSCRITOS EM EXERCÍCIOS ANTERIORES COM DISPONIBILIDADE FINANCEIRA DE RECURSOS DE IMPOSTOS E DO FUNDEB</t>
    </r>
    <r>
      <rPr>
        <vertAlign val="superscript"/>
        <sz val="8"/>
        <rFont val="Arial"/>
        <family val="2"/>
      </rPr>
      <t>9</t>
    </r>
  </si>
  <si>
    <t>SALDO INICIAL</t>
  </si>
  <si>
    <t>RP LIQUIDADOS</t>
  </si>
  <si>
    <t>RP PAGOS</t>
  </si>
  <si>
    <t>RP CANCELADOS</t>
  </si>
  <si>
    <t>SALDO FINAL</t>
  </si>
  <si>
    <t>(aa)</t>
  </si>
  <si>
    <t>(ab)</t>
  </si>
  <si>
    <t>(ac)</t>
  </si>
  <si>
    <t>(ad)</t>
  </si>
  <si>
    <t>34- RESTOS A PAGAR DE DESPESAS COM MDE</t>
  </si>
  <si>
    <t>34.1- Executadas com Recursos de Impostos e Transferências de Impostos</t>
  </si>
  <si>
    <t>34.2- Executadas com Recursos do FUNDEB - Impostos</t>
  </si>
  <si>
    <t>34.3- Executados com Recursos do FUNDEB - Complementação da União 9VAAT + VAAF)</t>
  </si>
  <si>
    <t>35- RECEITA DE TRANSFERÊNCIAS DO FNDE (INCLUIDO RENDIMENTO DE APLICAÇÃO FINANCEIRA)</t>
  </si>
  <si>
    <t>35.1- Salário Educação</t>
  </si>
  <si>
    <t>35.2- PDDE</t>
  </si>
  <si>
    <t>35.3- PNAE</t>
  </si>
  <si>
    <t>35.4- PNATE</t>
  </si>
  <si>
    <t>35.5- Outras Transferências do FNDE</t>
  </si>
  <si>
    <t>36- RECEITA DE TRANSFERÊNCIA DE CONVÊNIOS</t>
  </si>
  <si>
    <t>37- RECEITA DE ROYALTIES DESTINADOS À EDUCAÇÃO</t>
  </si>
  <si>
    <t>38- RECEITA DE OPERAÇÕES DE CRÉDITO VINCULADA À EDUCAÇÃO</t>
  </si>
  <si>
    <t>39- OUTRAS RECEITAS PARA FINANCIAMENTO DO ENSINO</t>
  </si>
  <si>
    <t>40- TOTAL DAS RECEITAS ADICIONAIS PARA FINS DO ENSINO = (35 + 36 + 37 + 38 + 39)</t>
  </si>
  <si>
    <t>DESPESAS CUSTEADAS COM RECEITAS ADICIONAIS PARA FINANCIAMENTO DO ENSINO</t>
  </si>
  <si>
    <t>41- EDUCAÇÃO INFANTIL</t>
  </si>
  <si>
    <t>41.1- Creche</t>
  </si>
  <si>
    <t>41.2- Pré-escola</t>
  </si>
  <si>
    <t>42- ENSINO FUNDAMENTAL</t>
  </si>
  <si>
    <t>43- ENSINO MÉDIO</t>
  </si>
  <si>
    <t>44- ENSINO SUPERIOR</t>
  </si>
  <si>
    <t>45- ENSINO PROFISSIONAL NÃO INTEGRADO AO ENSINO REGULAR</t>
  </si>
  <si>
    <t>46-TOTAL DAS DESPESAS CUSTEADAS COM RECEITAS ADICIONAIS PARA FINANCIAMENTO DO ENSINO (41 + 42 + 43 + 44 + 45)</t>
  </si>
  <si>
    <t>TOTAL GERAL DAS DESPESAS COM EDUCAÇÃO</t>
  </si>
  <si>
    <t>47- TOTAL GERAL DAS DESPESAS COM EDUCAÇÃO (12 + 26 + 46)</t>
  </si>
  <si>
    <t>47.1- Despesas Correntes</t>
  </si>
  <si>
    <t>47.1.1- Pessoal Ativo</t>
  </si>
  <si>
    <t>47.1.2- Pessoal Inativo</t>
  </si>
  <si>
    <t>47.1.3- Transferências às instituições comunitárias, confessionais ou filantrópicas sem fins lucrativos</t>
  </si>
  <si>
    <t>47.1.4- Outras Despesas Correntes</t>
  </si>
  <si>
    <t>47.2- Despesas de Capital</t>
  </si>
  <si>
    <t>47.2.1- Transferências às instituições comunitárias, confessionais ou filantrópicas sem fins lucrativos</t>
  </si>
  <si>
    <t>47.2.2- Outras Despesas de Capital</t>
  </si>
  <si>
    <t>CONTROLE DA DISPONIBILIDADE FINANCEIRA E CONCILIAÇÃO BANCÁRIA</t>
  </si>
  <si>
    <t>(ae)</t>
  </si>
  <si>
    <t>(af)</t>
  </si>
  <si>
    <t>49 - (+) INGRESSOS DE RECURSOS ATÉ O BIMESTRE (orçamentário)</t>
  </si>
  <si>
    <t>50- (-) PAGAMENTOS EFETUADOS ATÉ O BIMESTRE (orçamentário e restos a pagar)</t>
  </si>
  <si>
    <t>51- (=) DISPONIBILIDADE FINANCEIRA ATÉ O BIMESTRE</t>
  </si>
  <si>
    <t>52- (+) AJUSTES POSITIVOS ( retenções e outros valores extraorçamentários)</t>
  </si>
  <si>
    <t>53- (-) AJUSTES NEGATIVOS (outros valores extraorçamentários)</t>
  </si>
  <si>
    <t>54- (=) SALDO FINANCEIRO CONCILIADO (Saldo Bancário)</t>
  </si>
  <si>
    <t>1) Se resultado líquido da transferência (7) &gt; 0 = acréscimo resultante das transferências do fundeb, se resultado líquido da transferência (7) &lt; 0 = decréscimo resultante das transferências do fundeb</t>
  </si>
  <si>
    <t>2) Limites mínimos anuais a serem cumpridos no encerramento do exercício.</t>
  </si>
  <si>
    <t>3) Art. 25, § 3º, Lei 14.113/2020: “Até 10% (dez por cento) dos recursos recebidos à conta dos Fundos, inclusive relativos à complementação da União, nos termos do § 2º do art. 16 desta Lei, poderão ser utilizados no primeiro quadrimestre do exercício imediatamente subsequente, mediante abertura de crédito adicional.”</t>
  </si>
  <si>
    <t xml:space="preserve">5) Nos cinco primeiros bimestres do exercício o acompanhamento será feito com base na despesa liquidada. No último bimestre do exercício, o valor deverá corresponder ao total da despesa empenhada. </t>
  </si>
  <si>
    <t>6) As linhas representam áreas de atuação e não correspondem exatamente às subfunções da Função Educação. As despesas classificadas nas demais subfunções típicas e nas subfunções atípicas deverão ser rateadas para essas áreas de atuação.</t>
  </si>
  <si>
    <t>7) Valor inscrito em RPNP sem disponibilidade de caixa, que não deve ser considerado na apuração dos indicadores e limites</t>
  </si>
  <si>
    <t>8) Controle da execução de restos a pagar considerados no cumprimento do limite mínimo dos exercícios anteriores.</t>
  </si>
  <si>
    <t>Mínimo Anual de 70% do FUNDEB na Remuneração dos Profissionais da Educação Básica</t>
  </si>
  <si>
    <t>Percentual de 50% da Complementação da União ao FUNDEB (VAAT) na Educação Infantil</t>
  </si>
  <si>
    <t>Mínimo de 15% da Complementação da União ao FUNDEB (VAAT) em Despesas de Capital</t>
  </si>
  <si>
    <t>IMPOSTOS</t>
  </si>
  <si>
    <t>TAXAS</t>
  </si>
  <si>
    <t>CONTRIBUIÇÃO DE MELHORIA</t>
  </si>
  <si>
    <t>MULTAS ADMINISTRATIVAS, CONTRATUAIS E JUDICIAIS</t>
  </si>
  <si>
    <t>2.1.2 - Parcela referênte à CF. art. 159, I, alínea d e e</t>
  </si>
  <si>
    <t>Superávit Orçamentário (Liquidado)</t>
  </si>
  <si>
    <t>RENDIMENTO DE APLICAÇÃO DE RECURSOS PREVIDÊNCIÁRIOS</t>
  </si>
  <si>
    <t>Bens e Direitos do RPPS - Administração do RPPS</t>
  </si>
  <si>
    <t xml:space="preserve">           (-) Depósitos Restituíveis e Valores Vinculados</t>
  </si>
  <si>
    <t>23306</t>
  </si>
  <si>
    <t>ALIMENTAÇÃO E NUTRIÇÃO</t>
  </si>
  <si>
    <t>3) Composição da linha "Outros Ajustes":</t>
  </si>
  <si>
    <t>Despesas Previdenciárias Paga</t>
  </si>
  <si>
    <t>b) Receitas Intraorçamentárias (Exceto RPPS)</t>
  </si>
  <si>
    <t>c) Outras variações</t>
  </si>
  <si>
    <t>JANEIRO A DEZEMBRO 2021 - BIMESTRE NOVEMBRO - DEZEMBRO</t>
  </si>
  <si>
    <t>Prefeito: RAFAEL VALDOMIRO GRECA DE MACEDO</t>
  </si>
  <si>
    <t>Sec. Mun. de Finanças: CRISTIANO HOTZ</t>
  </si>
  <si>
    <t>Contador: CLAUDINEI NOGUEIRA - CRC Nº 042.556/O-2</t>
  </si>
  <si>
    <t>Controle Interno: IARA MARIA STURMER GAUER</t>
  </si>
  <si>
    <t>2020 A 2095</t>
  </si>
  <si>
    <t>FONTE: ACTUARIAL - Assessoria e Consultoria Atuarial Ltda / IPMC – Curitiba – PR – Base de Dados.</t>
  </si>
  <si>
    <t>Atuário Responsável: Luiz Cláudio Kogut – MIBA 1.308</t>
  </si>
  <si>
    <t xml:space="preserve"> 1) Projeção atuarial elaborada com base de dados de 31/12/2019 e oficialmente enviada para o Ministério da Previdência Social – MPS.</t>
  </si>
  <si>
    <t xml:space="preserve">           2)  Este demonstrativo utiliza as seguintes hipóteses:</t>
  </si>
  <si>
    <t>46,8 anos</t>
  </si>
  <si>
    <t>65,9 anos</t>
  </si>
  <si>
    <t>1,00% ao ano</t>
  </si>
  <si>
    <t>0,00% ao ano</t>
  </si>
  <si>
    <t>Não considerada</t>
  </si>
  <si>
    <t>5,38% ao ano</t>
  </si>
  <si>
    <t>IBGE 2018 separada por sexos</t>
  </si>
  <si>
    <t>Álvaro Vindas</t>
  </si>
  <si>
    <t>Diferença de limite não cumprido em 2021 (saldo final = XIXd)</t>
  </si>
  <si>
    <t>Diferença de limite não cumprido em 2020 (saldo inicial igual ao saldo final do demonstrativo do exercício anterior)</t>
  </si>
  <si>
    <t>Diferença de limite não cumprido em Exercícios Anteriores (saldo inicial igual ao saldo final do demonstrativo do exercício anterior)</t>
  </si>
  <si>
    <t>JANEIRO A AGOSTO 2022 - BIMESTRE JULHO - AGOSTO</t>
  </si>
  <si>
    <t>JAN a AGO  / 2022</t>
  </si>
  <si>
    <t>1) O Superávit  do  RPPS está incluído  na linha  SUPERÁVIT (XIII), conforme Portaria n° 924 - STN, de 08 de julho de 2021. Segue discriminação abaixo:</t>
  </si>
  <si>
    <t>Prefeito Municipal: RAFAEL VALDOMIRO GRECA DE MACEDO</t>
  </si>
  <si>
    <t>Sec. Mun. de Planejamento, Finanças e Orçamento: CRISTIANO HOTZ</t>
  </si>
  <si>
    <t>Controlador Geral do Município: DANIEL CONDE FALCÃO RIBEIRO</t>
  </si>
  <si>
    <t>SETEMBRO/2021 À AGOSTO/2022</t>
  </si>
  <si>
    <t>PREVISÃO ATUALIZADA 2022</t>
  </si>
  <si>
    <t>SET/21</t>
  </si>
  <si>
    <t>OUT/21</t>
  </si>
  <si>
    <t>NOV/21</t>
  </si>
  <si>
    <t>DEZ/21</t>
  </si>
  <si>
    <t>JAN/22</t>
  </si>
  <si>
    <t>FEV/22</t>
  </si>
  <si>
    <t>MAR/22</t>
  </si>
  <si>
    <t>ABR/22</t>
  </si>
  <si>
    <t>MAI/22</t>
  </si>
  <si>
    <t>JUN/22</t>
  </si>
  <si>
    <t>JUL/22</t>
  </si>
  <si>
    <t>AGO/22</t>
  </si>
  <si>
    <t xml:space="preserve">1) Não estão consideradas, para fins de apuração da Receita Corrente Líquida, as receitas intra-orçamentárias, conforme parágrafo 3º do artigo 2º da Lei Complementar nº 101, de 4 de maio de 2000 e Portaria n° 924 - STN, de 08 de julho de 2021; </t>
  </si>
  <si>
    <t xml:space="preserve">2) Não estão consideradas, para fins de apuração da Receita Corrente Líquida, as receitas de rendimentos de aplicação financeira dos recursos do RPPS, uma vez que são valores atrelados aos recursos do RPPS que, por definição da LRF, não integram o cálculo da RCL; </t>
  </si>
  <si>
    <t>3) Para fins da Receita Corrente Líquida Ajustada para o cálculo dos limites da despesa com pessoal estão deduzidos os valores pertencentes ao Fundo de Urbanização de Curitiba - FUC e que sejam destinados ao pagamento dos contratos de concessão do serviço público de transporte, conforme §3º do Art. 14 da Lei Complementar Municipal n° 101/17 - LRFM.</t>
  </si>
  <si>
    <t>NOTA: 1) Até Abril de 2011 foram excluídos do cálculo da Receita Corrente Líquida as Receitas de Transferências Voluntárias, de recursos de transferência do Sistema Único de Saúde, dos Royalties de Compensações Financeiras, de Convênios e do Salário Educação/FNDE, conforme Acórdão n° 1.509 - TCE-PR, de 05 de outubro de 2006 e Acórdão nº 870 - TCE-PR, de 12 de julho de 2007.</t>
  </si>
  <si>
    <t>1) Como a Portaria MPS 746/2011 determina que os recursos provenientes desses aportes devem permanecer aplicados, no mínimo, por 5 (cinco) anos, essa receita não deverá compor o total das receitas previdenciárias do período de apuração.</t>
  </si>
  <si>
    <t>2) O resultado previdenciário poderá ser apresentada por meio da diferença entre previsão da receita e a dotação da despesa e entre a receita realizada e a despesa liquidada (do 1º ao 5º bimestre) e a despesa empenhada (no 6º bimestre).</t>
  </si>
  <si>
    <t>3) Incluidas as Interferência Financeiras recebidas da Prefeitura Municipal de Curitiba referente a taxa de administração.</t>
  </si>
  <si>
    <t>Até o Bimestre / 2022</t>
  </si>
  <si>
    <t>Em 31 Dez 2021</t>
  </si>
  <si>
    <t>Em 31 Ago 2022</t>
  </si>
  <si>
    <t>META FIXADA NO ANEXO DE METAS FISCAIS DA LDO P/ O EXERCÍCIO DE 2022</t>
  </si>
  <si>
    <t>Em 31 de Dezembro de 2021</t>
  </si>
  <si>
    <t>48 - SALDO FINANCEIRO EM 31 DE DEZEMBRO DE 2021</t>
  </si>
  <si>
    <t>Empenhos de 2021 (regra nova)</t>
  </si>
  <si>
    <t>Empenhos de 2020 (regra nova)</t>
  </si>
  <si>
    <t>Empenhos de 2019</t>
  </si>
  <si>
    <t>Empenhos de 2018</t>
  </si>
  <si>
    <t>Empenhos de 2017 e anteriores</t>
  </si>
  <si>
    <t>NOTA: (1) Nos cinco primeiros bimestres do exercício, o acompanhamento será feito com base na despesas liquidada. No último bimestre do exercício, o valor deverá corresponder ao total da despesa empenhada.</t>
  </si>
  <si>
    <t>Para acompanhamento bimestral o percentual executado pela despesa empenhada corresponde ao valor de:</t>
  </si>
  <si>
    <t>1) Na projeção da RCL para os exercícios de 2022 a 2031, foi utilizado o fator de 0,99608521694, sendo obtido pela geométrica da taxa de crescimento real do PIB nacional nos últimos oito anos divulgada pela Secretaria do Tesouro Nacional no Manual de Instrução de Pleitos (a partir de 25/04/2022), aplicável aos procedimentos para contratação de operações de crédito de Estados, Distrito Federal e Municípios (art. 8º da Portaria STN nº 396, de 2 de julho de 2009).</t>
  </si>
  <si>
    <t>Fator de projeção (média geométrica)</t>
  </si>
  <si>
    <t>Taxa de crescimento equivalente</t>
  </si>
  <si>
    <t>Fonte: IBGE e MIP (Abr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</si>
</sst>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R$&quot;* #,##0.00_-;\-&quot;R$&quot;* #,##0.00_-;_-&quot;R$&quot;* &quot;-&quot;??_-;_-@_-"/>
    <numFmt numFmtId="43" formatCode="_-* #,##0.00_-;\-* #,##0.00_-;_-* &quot;-&quot;??_-;_-@_-"/>
    <numFmt numFmtId="164" formatCode="_(* #,##0.00_);_(* \(#,##0.00\);_(* &quot;-&quot;??_);_(@_)"/>
    <numFmt numFmtId="165" formatCode="&quot;R$ &quot;#,##0.00_);[Red]\(&quot;R$ &quot;#,##0.00\)"/>
    <numFmt numFmtId="166" formatCode="_(* #,##0.00_);_(* \(#,##0.00\);_(* &quot;-&quot;_);_(@_)"/>
    <numFmt numFmtId="167" formatCode="_(* #,##0_);_(* \(#,##0\);_(* &quot;-&quot;_);_(@_)"/>
    <numFmt numFmtId="168" formatCode="00"/>
    <numFmt numFmtId="169" formatCode="00000"/>
    <numFmt numFmtId="170" formatCode="#,##0.00_ ;\-#,##0.00\ "/>
    <numFmt numFmtId="171" formatCode="0.0000000000"/>
    <numFmt numFmtId="172" formatCode="#,##0.00_ ;[Red]\-#,##0.00\ "/>
  </numFmts>
  <fonts count="45">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8"/>
      <color rgb="FFFF0000"/>
      <name val="Arial"/>
      <family val="2"/>
    </font>
    <font>
      <sz val="8"/>
      <color theme="1"/>
      <name val="Arial"/>
      <family val="2"/>
    </font>
    <font>
      <i/>
      <sz val="8"/>
      <name val="Arial"/>
      <family val="2"/>
    </font>
    <font>
      <b/>
      <i/>
      <sz val="8"/>
      <name val="Arial"/>
      <family val="2"/>
    </font>
    <font>
      <b/>
      <sz val="7"/>
      <name val="Arial"/>
      <family val="2"/>
    </font>
    <font>
      <b/>
      <sz val="10"/>
      <color indexed="10"/>
      <name val="Arial"/>
      <family val="2"/>
    </font>
    <font>
      <b/>
      <sz val="10"/>
      <name val="Arial"/>
      <family val="2"/>
    </font>
    <font>
      <b/>
      <sz val="8"/>
      <color theme="1"/>
      <name val="Arial"/>
      <family val="2"/>
    </font>
    <font>
      <b/>
      <vertAlign val="superscript"/>
      <sz val="8"/>
      <name val="Arial"/>
      <family val="2"/>
    </font>
    <font>
      <sz val="7.5"/>
      <name val="Arial"/>
      <family val="2"/>
    </font>
    <font>
      <b/>
      <sz val="7.5"/>
      <name val="Arial"/>
      <family val="2"/>
    </font>
    <font>
      <vertAlign val="superscript"/>
      <sz val="8"/>
      <name val="Arial"/>
      <family val="2"/>
    </font>
    <font>
      <b/>
      <vertAlign val="superscript"/>
      <sz val="7"/>
      <name val="Arial"/>
      <family val="2"/>
    </font>
    <font>
      <b/>
      <sz val="6"/>
      <name val="Arial"/>
      <family val="2"/>
    </font>
    <font>
      <b/>
      <sz val="9"/>
      <color theme="1"/>
      <name val="Arial"/>
      <family val="2"/>
    </font>
    <font>
      <sz val="8"/>
      <color rgb="FFFF0000"/>
      <name val="Arial"/>
      <family val="2"/>
    </font>
    <font>
      <b/>
      <vertAlign val="superscript"/>
      <sz val="6"/>
      <name val="Arial"/>
      <family val="2"/>
    </font>
    <font>
      <sz val="7"/>
      <color indexed="8"/>
      <name val="Arial"/>
      <family val="2"/>
    </font>
    <font>
      <sz val="7"/>
      <name val="Arial"/>
      <family val="2"/>
    </font>
    <font>
      <b/>
      <sz val="8"/>
      <color indexed="10"/>
      <name val="Arial"/>
      <family val="2"/>
    </font>
    <font>
      <b/>
      <sz val="8"/>
      <color theme="0" tint="-0.14999847407452621"/>
      <name val="Arial"/>
      <family val="2"/>
    </font>
    <font>
      <b/>
      <sz val="2"/>
      <color indexed="10"/>
      <name val="Arial"/>
      <family val="2"/>
    </font>
    <font>
      <sz val="9"/>
      <color theme="1"/>
      <name val="Arial"/>
      <family val="2"/>
    </font>
    <font>
      <b/>
      <sz val="9"/>
      <color theme="1"/>
      <name val="LucidaSansRegular"/>
    </font>
    <font>
      <sz val="9"/>
      <color theme="1"/>
      <name val="LucidaSansRegular"/>
    </font>
    <font>
      <vertAlign val="superscript"/>
      <sz val="9"/>
      <color theme="1"/>
      <name val="LucidaSansRegular"/>
    </font>
    <font>
      <sz val="10"/>
      <color indexed="10"/>
      <name val="Arial"/>
      <family val="2"/>
    </font>
    <font>
      <b/>
      <sz val="7"/>
      <color indexed="8"/>
      <name val="Arial"/>
      <family val="2"/>
    </font>
    <font>
      <vertAlign val="superscript"/>
      <sz val="10"/>
      <name val="Arial"/>
      <family val="2"/>
    </font>
    <font>
      <sz val="8"/>
      <color indexed="8"/>
      <name val="Arial"/>
      <family val="2"/>
    </font>
    <font>
      <b/>
      <sz val="8"/>
      <color indexed="8"/>
      <name val="Arial"/>
      <family val="2"/>
    </font>
    <font>
      <sz val="6"/>
      <name val="Arial"/>
      <family val="2"/>
    </font>
    <font>
      <sz val="10"/>
      <color rgb="FFFF0000"/>
      <name val="Arial"/>
      <family val="2"/>
    </font>
    <font>
      <sz val="9"/>
      <name val="Arial"/>
      <family val="2"/>
    </font>
    <font>
      <b/>
      <sz val="9"/>
      <name val="Arial"/>
      <family val="2"/>
    </font>
    <font>
      <b/>
      <sz val="4"/>
      <name val="Arial"/>
      <family val="2"/>
    </font>
    <font>
      <sz val="5"/>
      <name val="Arial"/>
      <family val="2"/>
    </font>
    <font>
      <b/>
      <sz val="5"/>
      <name val="Arial"/>
      <family val="2"/>
    </font>
    <font>
      <b/>
      <sz val="8"/>
      <color theme="1"/>
      <name val="LucidaSansRegular"/>
    </font>
    <font>
      <sz val="4"/>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6795556505021"/>
        <bgColor indexed="64"/>
      </patternFill>
    </fill>
    <fill>
      <patternFill patternType="gray125">
        <bgColor indexed="9"/>
      </patternFill>
    </fill>
  </fills>
  <borders count="84">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auto="1"/>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hair">
        <color auto="1"/>
      </right>
      <top/>
      <bottom style="thin">
        <color indexed="9"/>
      </bottom>
      <diagonal/>
    </border>
    <border>
      <left style="thin">
        <color indexed="9"/>
      </left>
      <right style="hair">
        <color auto="1"/>
      </right>
      <top style="thin">
        <color indexed="9"/>
      </top>
      <bottom style="thin">
        <color indexed="9"/>
      </bottom>
      <diagonal/>
    </border>
    <border>
      <left style="hair">
        <color auto="1"/>
      </left>
      <right/>
      <top style="thin">
        <color indexed="9"/>
      </top>
      <bottom style="thin">
        <color indexed="9"/>
      </bottom>
      <diagonal/>
    </border>
    <border>
      <left/>
      <right style="hair">
        <color auto="1"/>
      </right>
      <top style="thin">
        <color indexed="9"/>
      </top>
      <bottom style="thin">
        <color indexed="9"/>
      </bottom>
      <diagonal/>
    </border>
    <border>
      <left style="hair">
        <color auto="1"/>
      </left>
      <right/>
      <top style="thin">
        <color indexed="9"/>
      </top>
      <bottom/>
      <diagonal/>
    </border>
    <border>
      <left/>
      <right style="hair">
        <color auto="1"/>
      </right>
      <top style="thin">
        <color indexed="9"/>
      </top>
      <bottom/>
      <diagonal/>
    </border>
    <border>
      <left style="thin">
        <color indexed="9"/>
      </left>
      <right style="hair">
        <color auto="1"/>
      </right>
      <top style="hair">
        <color auto="1"/>
      </top>
      <bottom style="hair">
        <color auto="1"/>
      </bottom>
      <diagonal/>
    </border>
    <border>
      <left/>
      <right style="thin">
        <color indexed="9"/>
      </right>
      <top style="hair">
        <color auto="1"/>
      </top>
      <bottom style="hair">
        <color auto="1"/>
      </bottom>
      <diagonal/>
    </border>
    <border>
      <left style="hair">
        <color auto="1"/>
      </left>
      <right style="thin">
        <color indexed="9"/>
      </right>
      <top style="hair">
        <color auto="1"/>
      </top>
      <bottom style="hair">
        <color auto="1"/>
      </bottom>
      <diagonal/>
    </border>
    <border>
      <left style="thin">
        <color indexed="9"/>
      </left>
      <right style="hair">
        <color auto="1"/>
      </right>
      <top style="hair">
        <color auto="1"/>
      </top>
      <bottom/>
      <diagonal/>
    </border>
    <border>
      <left style="thin">
        <color indexed="9"/>
      </left>
      <right/>
      <top style="hair">
        <color auto="1"/>
      </top>
      <bottom style="hair">
        <color auto="1"/>
      </bottom>
      <diagonal/>
    </border>
    <border>
      <left style="thin">
        <color indexed="9"/>
      </left>
      <right style="thin">
        <color indexed="9"/>
      </right>
      <top/>
      <bottom/>
      <diagonal/>
    </border>
    <border>
      <left/>
      <right style="thin">
        <color indexed="9"/>
      </right>
      <top/>
      <bottom/>
      <diagonal/>
    </border>
    <border>
      <left/>
      <right style="hair">
        <color auto="1"/>
      </right>
      <top/>
      <bottom style="thin">
        <color indexed="9"/>
      </bottom>
      <diagonal/>
    </border>
    <border>
      <left style="hair">
        <color auto="1"/>
      </left>
      <right style="hair">
        <color auto="1"/>
      </right>
      <top style="thin">
        <color indexed="9"/>
      </top>
      <bottom style="thin">
        <color indexed="9"/>
      </bottom>
      <diagonal/>
    </border>
    <border>
      <left style="thin">
        <color indexed="9"/>
      </left>
      <right/>
      <top/>
      <bottom/>
      <diagonal/>
    </border>
    <border>
      <left style="thin">
        <color indexed="9"/>
      </left>
      <right/>
      <top/>
      <bottom style="hair">
        <color theme="1"/>
      </bottom>
      <diagonal/>
    </border>
    <border>
      <left/>
      <right/>
      <top/>
      <bottom style="hair">
        <color theme="1"/>
      </bottom>
      <diagonal/>
    </border>
    <border>
      <left style="thin">
        <color indexed="9"/>
      </left>
      <right style="hair">
        <color auto="1"/>
      </right>
      <top/>
      <bottom/>
      <diagonal/>
    </border>
    <border>
      <left style="hair">
        <color auto="1"/>
      </left>
      <right style="hair">
        <color auto="1"/>
      </right>
      <top/>
      <bottom style="thin">
        <color indexed="9"/>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style="hair">
        <color indexed="8"/>
      </top>
      <bottom/>
      <diagonal/>
    </border>
    <border>
      <left style="hair">
        <color indexed="8"/>
      </left>
      <right/>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hair">
        <color indexed="64"/>
      </bottom>
      <diagonal/>
    </border>
    <border>
      <left/>
      <right style="hair">
        <color auto="1"/>
      </right>
      <top/>
      <bottom style="hair">
        <color auto="1"/>
      </bottom>
      <diagonal/>
    </border>
    <border>
      <left style="hair">
        <color indexed="64"/>
      </left>
      <right/>
      <top/>
      <bottom/>
      <diagonal/>
    </border>
    <border>
      <left style="hair">
        <color indexed="64"/>
      </left>
      <right/>
      <top/>
      <bottom style="hair">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hair">
        <color auto="1"/>
      </left>
      <right style="hair">
        <color auto="1"/>
      </right>
      <top style="hair">
        <color auto="1"/>
      </top>
      <bottom style="hair">
        <color auto="1"/>
      </bottom>
      <diagonal/>
    </border>
    <border>
      <left style="thin">
        <color indexed="9"/>
      </left>
      <right style="thin">
        <color indexed="9"/>
      </right>
      <top/>
      <bottom style="hair">
        <color auto="1"/>
      </bottom>
      <diagonal/>
    </border>
    <border>
      <left style="thin">
        <color indexed="9"/>
      </left>
      <right/>
      <top/>
      <bottom style="hair">
        <color auto="1"/>
      </bottom>
      <diagonal/>
    </border>
    <border>
      <left style="thin">
        <color indexed="9"/>
      </left>
      <right style="hair">
        <color auto="1"/>
      </right>
      <top/>
      <bottom style="hair">
        <color auto="1"/>
      </bottom>
      <diagonal/>
    </border>
    <border>
      <left/>
      <right style="thin">
        <color indexed="9"/>
      </right>
      <top/>
      <bottom style="hair">
        <color auto="1"/>
      </bottom>
      <diagonal/>
    </border>
    <border>
      <left style="thin">
        <color indexed="9"/>
      </left>
      <right/>
      <top/>
      <bottom style="thin">
        <color indexed="9"/>
      </bottom>
      <diagonal/>
    </border>
    <border>
      <left style="hair">
        <color auto="1"/>
      </left>
      <right/>
      <top/>
      <bottom style="thin">
        <color indexed="9"/>
      </bottom>
      <diagonal/>
    </border>
    <border>
      <left/>
      <right/>
      <top/>
      <bottom style="thin">
        <color indexed="9"/>
      </bottom>
      <diagonal/>
    </border>
    <border>
      <left style="thin">
        <color indexed="9"/>
      </left>
      <right style="thin">
        <color indexed="9"/>
      </right>
      <top style="hair">
        <color indexed="64"/>
      </top>
      <bottom style="thin">
        <color indexed="9"/>
      </bottom>
      <diagonal/>
    </border>
    <border>
      <left style="thin">
        <color indexed="9"/>
      </left>
      <right style="hair">
        <color auto="1"/>
      </right>
      <top style="hair">
        <color indexed="64"/>
      </top>
      <bottom style="thin">
        <color indexed="9"/>
      </bottom>
      <diagonal/>
    </border>
    <border>
      <left style="hair">
        <color auto="1"/>
      </left>
      <right/>
      <top style="hair">
        <color indexed="64"/>
      </top>
      <bottom style="thin">
        <color indexed="9"/>
      </bottom>
      <diagonal/>
    </border>
    <border>
      <left/>
      <right style="hair">
        <color indexed="64"/>
      </right>
      <top style="hair">
        <color indexed="64"/>
      </top>
      <bottom style="thin">
        <color indexed="9"/>
      </bottom>
      <diagonal/>
    </border>
    <border>
      <left/>
      <right/>
      <top style="hair">
        <color indexed="64"/>
      </top>
      <bottom style="thin">
        <color indexed="9"/>
      </bottom>
      <diagonal/>
    </border>
    <border>
      <left style="thin">
        <color indexed="9"/>
      </left>
      <right/>
      <top style="thin">
        <color indexed="9"/>
      </top>
      <bottom style="hair">
        <color auto="1"/>
      </bottom>
      <diagonal/>
    </border>
    <border>
      <left/>
      <right style="hair">
        <color indexed="64"/>
      </right>
      <top style="thin">
        <color indexed="9"/>
      </top>
      <bottom style="hair">
        <color auto="1"/>
      </bottom>
      <diagonal/>
    </border>
    <border>
      <left style="hair">
        <color indexed="64"/>
      </left>
      <right/>
      <top style="thin">
        <color indexed="9"/>
      </top>
      <bottom style="hair">
        <color auto="1"/>
      </bottom>
      <diagonal/>
    </border>
    <border>
      <left/>
      <right/>
      <top style="thin">
        <color indexed="9"/>
      </top>
      <bottom style="hair">
        <color auto="1"/>
      </bottom>
      <diagonal/>
    </border>
    <border>
      <left style="hair">
        <color auto="1"/>
      </left>
      <right style="hair">
        <color auto="1"/>
      </right>
      <top style="thin">
        <color indexed="9"/>
      </top>
      <bottom style="hair">
        <color auto="1"/>
      </bottom>
      <diagonal/>
    </border>
    <border>
      <left/>
      <right/>
      <top/>
      <bottom style="hair">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indexed="64"/>
      </bottom>
      <diagonal/>
    </border>
    <border>
      <left style="hair">
        <color auto="1"/>
      </left>
      <right style="thin">
        <color indexed="9"/>
      </right>
      <top style="hair">
        <color auto="1"/>
      </top>
      <bottom style="hair">
        <color auto="1"/>
      </bottom>
      <diagonal/>
    </border>
    <border>
      <left/>
      <right/>
      <top/>
      <bottom style="hair">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266">
    <xf numFmtId="0" fontId="0" fillId="0" borderId="0" xfId="0"/>
    <xf numFmtId="0" fontId="2" fillId="2" borderId="0" xfId="0" applyFont="1" applyFill="1" applyAlignment="1">
      <alignment horizontal="center"/>
    </xf>
    <xf numFmtId="0" fontId="2" fillId="2" borderId="0" xfId="0" applyFont="1" applyFill="1"/>
    <xf numFmtId="43" fontId="2" fillId="2" borderId="0" xfId="1" applyFont="1" applyFill="1"/>
    <xf numFmtId="3" fontId="3" fillId="2" borderId="0" xfId="0" quotePrefix="1" applyNumberFormat="1" applyFont="1" applyFill="1" applyAlignment="1">
      <alignment horizontal="center" vertical="center" wrapText="1"/>
    </xf>
    <xf numFmtId="165" fontId="2" fillId="2" borderId="0" xfId="0" applyNumberFormat="1" applyFont="1" applyFill="1" applyAlignment="1">
      <alignment horizontal="right"/>
    </xf>
    <xf numFmtId="17" fontId="3" fillId="4" borderId="4" xfId="0" applyNumberFormat="1" applyFont="1" applyFill="1" applyBorder="1" applyAlignment="1">
      <alignment horizontal="center" vertical="center" wrapText="1"/>
    </xf>
    <xf numFmtId="17" fontId="3" fillId="4" borderId="12" xfId="0" applyNumberFormat="1" applyFont="1" applyFill="1" applyBorder="1" applyAlignment="1">
      <alignment horizontal="center" vertical="center" wrapText="1"/>
    </xf>
    <xf numFmtId="17" fontId="3" fillId="4" borderId="9"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2" xfId="0" applyFont="1" applyFill="1" applyBorder="1"/>
    <xf numFmtId="0" fontId="3" fillId="2" borderId="3" xfId="0" applyFont="1" applyFill="1" applyBorder="1"/>
    <xf numFmtId="164" fontId="3" fillId="2" borderId="4" xfId="1" applyNumberFormat="1" applyFont="1" applyFill="1" applyBorder="1"/>
    <xf numFmtId="4" fontId="2" fillId="2" borderId="4" xfId="0" applyNumberFormat="1" applyFont="1" applyFill="1" applyBorder="1"/>
    <xf numFmtId="164" fontId="3" fillId="2" borderId="1" xfId="1" applyNumberFormat="1" applyFont="1" applyFill="1" applyBorder="1"/>
    <xf numFmtId="0" fontId="3" fillId="2" borderId="7" xfId="0" applyFont="1" applyFill="1" applyBorder="1"/>
    <xf numFmtId="164" fontId="3" fillId="2" borderId="8" xfId="1" applyNumberFormat="1" applyFont="1" applyFill="1" applyBorder="1"/>
    <xf numFmtId="4" fontId="2" fillId="2" borderId="8" xfId="0" applyNumberFormat="1" applyFont="1" applyFill="1" applyBorder="1"/>
    <xf numFmtId="164" fontId="3" fillId="2" borderId="6" xfId="1" applyNumberFormat="1" applyFont="1" applyFill="1" applyBorder="1"/>
    <xf numFmtId="0" fontId="3" fillId="2" borderId="7" xfId="0" applyFont="1" applyFill="1" applyBorder="1" applyAlignment="1">
      <alignment horizontal="left" indent="1"/>
    </xf>
    <xf numFmtId="0" fontId="2" fillId="2" borderId="7" xfId="0" applyFont="1" applyFill="1" applyBorder="1" applyAlignment="1">
      <alignment horizontal="left" indent="3"/>
    </xf>
    <xf numFmtId="164" fontId="2" fillId="2" borderId="8" xfId="1" applyNumberFormat="1" applyFont="1" applyFill="1" applyBorder="1"/>
    <xf numFmtId="164" fontId="2" fillId="2" borderId="6" xfId="1" applyNumberFormat="1" applyFont="1" applyFill="1" applyBorder="1"/>
    <xf numFmtId="164" fontId="7" fillId="2" borderId="8" xfId="1" applyNumberFormat="1" applyFont="1" applyFill="1" applyBorder="1"/>
    <xf numFmtId="4" fontId="7" fillId="2" borderId="8" xfId="0" applyNumberFormat="1" applyFont="1" applyFill="1" applyBorder="1"/>
    <xf numFmtId="164" fontId="7" fillId="2" borderId="6" xfId="1" applyNumberFormat="1" applyFont="1" applyFill="1" applyBorder="1"/>
    <xf numFmtId="164" fontId="2" fillId="2" borderId="0" xfId="0" applyNumberFormat="1" applyFont="1" applyFill="1"/>
    <xf numFmtId="0" fontId="3" fillId="2" borderId="7" xfId="0" applyFont="1" applyFill="1" applyBorder="1" applyAlignment="1">
      <alignment horizontal="left"/>
    </xf>
    <xf numFmtId="0" fontId="2" fillId="2" borderId="7" xfId="0" applyFont="1" applyFill="1" applyBorder="1" applyAlignment="1">
      <alignment horizontal="left" indent="2"/>
    </xf>
    <xf numFmtId="0" fontId="3" fillId="2" borderId="0" xfId="0" applyFont="1" applyFill="1"/>
    <xf numFmtId="4" fontId="3" fillId="2" borderId="8" xfId="0" applyNumberFormat="1" applyFont="1" applyFill="1" applyBorder="1"/>
    <xf numFmtId="164" fontId="7" fillId="0" borderId="8" xfId="1" applyNumberFormat="1" applyFont="1" applyFill="1" applyBorder="1"/>
    <xf numFmtId="164" fontId="8" fillId="2" borderId="8" xfId="1" applyNumberFormat="1" applyFont="1" applyFill="1" applyBorder="1"/>
    <xf numFmtId="4" fontId="8" fillId="2" borderId="8" xfId="0" applyNumberFormat="1" applyFont="1" applyFill="1" applyBorder="1"/>
    <xf numFmtId="0" fontId="3" fillId="2" borderId="0" xfId="0" applyFont="1" applyFill="1" applyAlignment="1">
      <alignment horizontal="left"/>
    </xf>
    <xf numFmtId="0" fontId="2" fillId="2" borderId="0" xfId="0" applyFont="1" applyFill="1" applyAlignment="1">
      <alignment horizontal="left"/>
    </xf>
    <xf numFmtId="0" fontId="2" fillId="2" borderId="7" xfId="0" applyFont="1" applyFill="1" applyBorder="1" applyAlignment="1">
      <alignment horizontal="left"/>
    </xf>
    <xf numFmtId="0" fontId="3" fillId="2" borderId="13" xfId="0" applyFont="1" applyFill="1" applyBorder="1"/>
    <xf numFmtId="0" fontId="3" fillId="2" borderId="14" xfId="0" applyFont="1" applyFill="1" applyBorder="1"/>
    <xf numFmtId="164" fontId="3" fillId="2" borderId="5" xfId="1" applyNumberFormat="1" applyFont="1" applyFill="1" applyBorder="1"/>
    <xf numFmtId="4" fontId="2" fillId="2" borderId="5" xfId="0" applyNumberFormat="1" applyFont="1" applyFill="1" applyBorder="1"/>
    <xf numFmtId="164" fontId="3" fillId="2" borderId="15" xfId="1" applyNumberFormat="1" applyFont="1" applyFill="1" applyBorder="1"/>
    <xf numFmtId="0" fontId="3" fillId="2" borderId="13" xfId="0" applyFont="1" applyFill="1" applyBorder="1" applyAlignment="1">
      <alignment horizontal="left"/>
    </xf>
    <xf numFmtId="0" fontId="3" fillId="2" borderId="14" xfId="0" applyFont="1" applyFill="1" applyBorder="1" applyAlignment="1">
      <alignment horizontal="left"/>
    </xf>
    <xf numFmtId="0" fontId="3" fillId="4" borderId="13" xfId="0" applyFont="1" applyFill="1" applyBorder="1" applyAlignment="1">
      <alignment horizontal="left"/>
    </xf>
    <xf numFmtId="0" fontId="3" fillId="4" borderId="14" xfId="0" applyFont="1" applyFill="1" applyBorder="1" applyAlignment="1">
      <alignment horizontal="left"/>
    </xf>
    <xf numFmtId="164" fontId="3" fillId="4" borderId="5" xfId="1" applyNumberFormat="1" applyFont="1" applyFill="1" applyBorder="1"/>
    <xf numFmtId="4" fontId="2" fillId="4" borderId="5" xfId="0" applyNumberFormat="1" applyFont="1" applyFill="1" applyBorder="1"/>
    <xf numFmtId="4" fontId="2" fillId="4" borderId="8" xfId="0" applyNumberFormat="1" applyFont="1" applyFill="1" applyBorder="1"/>
    <xf numFmtId="164" fontId="3" fillId="4" borderId="15" xfId="1" applyNumberFormat="1" applyFont="1" applyFill="1" applyBorder="1"/>
    <xf numFmtId="0" fontId="9" fillId="2" borderId="3" xfId="0" applyFont="1" applyFill="1" applyBorder="1" applyAlignment="1">
      <alignment vertical="center"/>
    </xf>
    <xf numFmtId="0" fontId="2" fillId="2" borderId="7" xfId="0" applyFont="1" applyFill="1" applyBorder="1" applyAlignment="1">
      <alignment vertical="center"/>
    </xf>
    <xf numFmtId="0" fontId="2" fillId="2" borderId="11" xfId="0" applyFont="1" applyFill="1" applyBorder="1" applyAlignment="1">
      <alignment vertical="center"/>
    </xf>
    <xf numFmtId="164" fontId="2" fillId="2" borderId="12" xfId="1" applyNumberFormat="1" applyFont="1" applyFill="1" applyBorder="1"/>
    <xf numFmtId="164" fontId="2" fillId="2" borderId="9" xfId="1" applyNumberFormat="1" applyFont="1" applyFill="1" applyBorder="1"/>
    <xf numFmtId="0" fontId="2" fillId="2" borderId="0" xfId="0" applyFont="1" applyFill="1" applyAlignment="1">
      <alignment vertical="center"/>
    </xf>
    <xf numFmtId="37" fontId="3" fillId="2" borderId="0" xfId="1" applyNumberFormat="1" applyFont="1" applyFill="1" applyBorder="1"/>
    <xf numFmtId="4" fontId="3" fillId="2" borderId="0" xfId="0" applyNumberFormat="1" applyFont="1" applyFill="1"/>
    <xf numFmtId="4" fontId="2" fillId="2" borderId="0" xfId="0" applyNumberFormat="1" applyFont="1" applyFill="1"/>
    <xf numFmtId="164" fontId="3" fillId="2" borderId="0" xfId="0" applyNumberFormat="1" applyFont="1" applyFill="1"/>
    <xf numFmtId="166" fontId="2" fillId="2" borderId="0" xfId="0" applyNumberFormat="1" applyFont="1" applyFill="1"/>
    <xf numFmtId="0" fontId="2" fillId="2" borderId="0" xfId="0" applyFont="1" applyFill="1" applyAlignment="1">
      <alignment horizontal="right"/>
    </xf>
    <xf numFmtId="3" fontId="2" fillId="2" borderId="0" xfId="0" applyNumberFormat="1" applyFont="1" applyFill="1"/>
    <xf numFmtId="4" fontId="3" fillId="2" borderId="5" xfId="0" applyNumberFormat="1" applyFont="1" applyFill="1" applyBorder="1"/>
    <xf numFmtId="0" fontId="3" fillId="3" borderId="7" xfId="0" applyFont="1" applyFill="1" applyBorder="1"/>
    <xf numFmtId="0" fontId="2" fillId="2" borderId="7" xfId="0" applyFont="1" applyFill="1" applyBorder="1"/>
    <xf numFmtId="0" fontId="2" fillId="2" borderId="7" xfId="0" applyFont="1" applyFill="1" applyBorder="1" applyAlignment="1">
      <alignment horizontal="left" indent="1"/>
    </xf>
    <xf numFmtId="0" fontId="3" fillId="2" borderId="7" xfId="0" applyFont="1" applyFill="1" applyBorder="1" applyAlignment="1">
      <alignment horizontal="center" vertical="center"/>
    </xf>
    <xf numFmtId="17" fontId="3" fillId="2" borderId="8" xfId="0" applyNumberFormat="1" applyFont="1" applyFill="1" applyBorder="1" applyAlignment="1">
      <alignment horizontal="center" vertical="center" wrapText="1"/>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66" fontId="3" fillId="2"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6" fontId="3" fillId="2" borderId="8" xfId="0" applyNumberFormat="1" applyFont="1" applyFill="1" applyBorder="1"/>
    <xf numFmtId="166" fontId="3" fillId="2" borderId="6" xfId="0" applyNumberFormat="1" applyFont="1" applyFill="1" applyBorder="1"/>
    <xf numFmtId="43" fontId="3" fillId="2" borderId="6" xfId="1" applyFont="1" applyFill="1" applyBorder="1"/>
    <xf numFmtId="166" fontId="2" fillId="2" borderId="8" xfId="0" applyNumberFormat="1" applyFont="1" applyFill="1" applyBorder="1"/>
    <xf numFmtId="166" fontId="2" fillId="2" borderId="6" xfId="0" applyNumberFormat="1" applyFont="1" applyFill="1" applyBorder="1"/>
    <xf numFmtId="43" fontId="2" fillId="2" borderId="6" xfId="1" applyFont="1" applyFill="1" applyBorder="1"/>
    <xf numFmtId="43" fontId="2" fillId="2" borderId="8" xfId="1" applyFont="1" applyFill="1" applyBorder="1"/>
    <xf numFmtId="43" fontId="3" fillId="2" borderId="8" xfId="1" applyFont="1" applyFill="1" applyBorder="1"/>
    <xf numFmtId="166" fontId="3" fillId="2" borderId="5" xfId="0" applyNumberFormat="1" applyFont="1" applyFill="1" applyBorder="1"/>
    <xf numFmtId="166" fontId="3" fillId="2" borderId="15" xfId="0" applyNumberFormat="1" applyFont="1" applyFill="1" applyBorder="1"/>
    <xf numFmtId="43" fontId="3" fillId="2" borderId="15" xfId="1" applyFont="1" applyFill="1" applyBorder="1"/>
    <xf numFmtId="166" fontId="12" fillId="2" borderId="5" xfId="0" applyNumberFormat="1" applyFont="1" applyFill="1" applyBorder="1"/>
    <xf numFmtId="166" fontId="3" fillId="4" borderId="5" xfId="0" applyNumberFormat="1" applyFont="1" applyFill="1" applyBorder="1"/>
    <xf numFmtId="4" fontId="3" fillId="4" borderId="5" xfId="0" applyNumberFormat="1" applyFont="1" applyFill="1" applyBorder="1"/>
    <xf numFmtId="166" fontId="3" fillId="4" borderId="15" xfId="0" applyNumberFormat="1" applyFont="1" applyFill="1" applyBorder="1"/>
    <xf numFmtId="43" fontId="3" fillId="4" borderId="15" xfId="1" applyFont="1" applyFill="1" applyBorder="1"/>
    <xf numFmtId="164" fontId="2" fillId="4" borderId="0" xfId="0" applyNumberFormat="1" applyFont="1" applyFill="1" applyAlignment="1">
      <alignment horizontal="left" vertical="center" wrapText="1"/>
    </xf>
    <xf numFmtId="164" fontId="14" fillId="4" borderId="0" xfId="0" applyNumberFormat="1" applyFont="1" applyFill="1" applyAlignment="1">
      <alignment horizontal="center" vertical="center" wrapText="1"/>
    </xf>
    <xf numFmtId="164" fontId="2" fillId="2" borderId="0" xfId="0" applyNumberFormat="1" applyFont="1" applyFill="1" applyAlignment="1">
      <alignment horizontal="left" vertical="center" wrapText="1"/>
    </xf>
    <xf numFmtId="164" fontId="3" fillId="5" borderId="0" xfId="0" applyNumberFormat="1" applyFont="1" applyFill="1" applyAlignment="1">
      <alignment horizontal="left" vertical="center" wrapText="1"/>
    </xf>
    <xf numFmtId="164" fontId="2" fillId="2" borderId="0" xfId="0" applyNumberFormat="1" applyFont="1" applyFill="1" applyAlignment="1">
      <alignment horizontal="left" vertical="center" wrapText="1" indent="1"/>
    </xf>
    <xf numFmtId="43" fontId="2" fillId="2" borderId="0" xfId="1"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vertical="justify" wrapText="1"/>
    </xf>
    <xf numFmtId="0" fontId="3" fillId="4" borderId="0" xfId="0" applyFont="1" applyFill="1"/>
    <xf numFmtId="0" fontId="15" fillId="4" borderId="0" xfId="0" applyFont="1" applyFill="1" applyAlignment="1">
      <alignment horizontal="center"/>
    </xf>
    <xf numFmtId="4" fontId="15" fillId="4" borderId="0" xfId="0" applyNumberFormat="1" applyFont="1" applyFill="1" applyAlignment="1">
      <alignment horizontal="center"/>
    </xf>
    <xf numFmtId="43" fontId="2" fillId="2" borderId="0" xfId="1" applyFont="1" applyFill="1" applyBorder="1"/>
    <xf numFmtId="0" fontId="3" fillId="5" borderId="0" xfId="0" applyFont="1" applyFill="1"/>
    <xf numFmtId="43" fontId="3" fillId="5" borderId="0" xfId="1" applyFont="1" applyFill="1"/>
    <xf numFmtId="37" fontId="2" fillId="2" borderId="0" xfId="0" applyNumberFormat="1" applyFont="1" applyFill="1"/>
    <xf numFmtId="39" fontId="2" fillId="2" borderId="0" xfId="0" applyNumberFormat="1" applyFont="1" applyFill="1"/>
    <xf numFmtId="16" fontId="2" fillId="2" borderId="0" xfId="0" applyNumberFormat="1" applyFont="1" applyFill="1" applyAlignment="1">
      <alignment horizontal="right"/>
    </xf>
    <xf numFmtId="44" fontId="2" fillId="2" borderId="0" xfId="2"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17" fontId="3" fillId="2" borderId="0" xfId="0" quotePrefix="1" applyNumberFormat="1" applyFont="1" applyFill="1" applyAlignment="1">
      <alignment horizontal="center" vertical="center" wrapText="1"/>
    </xf>
    <xf numFmtId="17" fontId="3" fillId="4" borderId="8" xfId="0" applyNumberFormat="1" applyFont="1" applyFill="1" applyBorder="1" applyAlignment="1">
      <alignment horizontal="center" vertical="center" wrapText="1"/>
    </xf>
    <xf numFmtId="17" fontId="18" fillId="4" borderId="12" xfId="0" applyNumberFormat="1" applyFont="1" applyFill="1" applyBorder="1" applyAlignment="1">
      <alignment horizontal="center" vertical="center" wrapText="1"/>
    </xf>
    <xf numFmtId="0" fontId="19" fillId="2" borderId="3" xfId="0" applyFont="1" applyFill="1" applyBorder="1" applyAlignment="1">
      <alignment horizontal="right" vertical="center"/>
    </xf>
    <xf numFmtId="10" fontId="3" fillId="2" borderId="4" xfId="3" applyNumberFormat="1" applyFont="1" applyFill="1" applyBorder="1" applyAlignment="1">
      <alignment horizontal="center" vertical="center" wrapText="1"/>
    </xf>
    <xf numFmtId="0" fontId="3" fillId="2" borderId="8" xfId="0" applyFont="1" applyFill="1" applyBorder="1" applyAlignment="1">
      <alignment horizontal="center" vertical="center"/>
    </xf>
    <xf numFmtId="164" fontId="3" fillId="2" borderId="8" xfId="0" applyNumberFormat="1" applyFont="1" applyFill="1" applyBorder="1"/>
    <xf numFmtId="10" fontId="3" fillId="2" borderId="8" xfId="3" applyNumberFormat="1" applyFont="1" applyFill="1" applyBorder="1" applyAlignment="1">
      <alignment horizontal="center" vertical="center" wrapText="1"/>
    </xf>
    <xf numFmtId="17" fontId="3" fillId="2" borderId="6" xfId="0" applyNumberFormat="1" applyFont="1" applyFill="1" applyBorder="1" applyAlignment="1">
      <alignment horizontal="center" vertical="center" wrapText="1"/>
    </xf>
    <xf numFmtId="0" fontId="3" fillId="2" borderId="7" xfId="0" quotePrefix="1" applyFont="1" applyFill="1" applyBorder="1" applyAlignment="1">
      <alignment horizontal="left"/>
    </xf>
    <xf numFmtId="0" fontId="3" fillId="2" borderId="8" xfId="0" applyFont="1" applyFill="1" applyBorder="1" applyAlignment="1">
      <alignment horizontal="left"/>
    </xf>
    <xf numFmtId="10" fontId="3" fillId="2" borderId="8" xfId="3" applyNumberFormat="1" applyFont="1" applyFill="1" applyBorder="1"/>
    <xf numFmtId="4" fontId="3" fillId="2" borderId="6" xfId="0" applyNumberFormat="1" applyFont="1" applyFill="1" applyBorder="1"/>
    <xf numFmtId="164" fontId="3" fillId="2" borderId="6" xfId="0" applyNumberFormat="1" applyFont="1" applyFill="1" applyBorder="1"/>
    <xf numFmtId="4" fontId="2" fillId="2" borderId="7" xfId="0" quotePrefix="1" applyNumberFormat="1" applyFont="1" applyFill="1" applyBorder="1"/>
    <xf numFmtId="4" fontId="2" fillId="2" borderId="8" xfId="0" applyNumberFormat="1" applyFont="1" applyFill="1" applyBorder="1" applyAlignment="1">
      <alignment horizontal="left" indent="1"/>
    </xf>
    <xf numFmtId="164" fontId="2" fillId="2" borderId="8" xfId="0" applyNumberFormat="1" applyFont="1" applyFill="1" applyBorder="1"/>
    <xf numFmtId="10" fontId="2" fillId="2" borderId="8" xfId="3" applyNumberFormat="1" applyFont="1" applyFill="1" applyBorder="1"/>
    <xf numFmtId="4" fontId="2" fillId="2" borderId="6" xfId="0" applyNumberFormat="1" applyFont="1" applyFill="1" applyBorder="1"/>
    <xf numFmtId="164" fontId="2" fillId="2" borderId="6" xfId="0" applyNumberFormat="1" applyFont="1" applyFill="1" applyBorder="1"/>
    <xf numFmtId="168" fontId="3" fillId="2" borderId="7" xfId="0" quotePrefix="1" applyNumberFormat="1" applyFont="1" applyFill="1" applyBorder="1" applyAlignment="1">
      <alignment horizontal="left"/>
    </xf>
    <xf numFmtId="169" fontId="2" fillId="2" borderId="7" xfId="0" quotePrefix="1" applyNumberFormat="1" applyFont="1" applyFill="1" applyBorder="1" applyAlignment="1">
      <alignment horizontal="left"/>
    </xf>
    <xf numFmtId="4" fontId="20" fillId="2" borderId="8" xfId="0" applyNumberFormat="1" applyFont="1" applyFill="1" applyBorder="1" applyAlignment="1">
      <alignment horizontal="left" indent="1"/>
    </xf>
    <xf numFmtId="0" fontId="3" fillId="3" borderId="8" xfId="0" applyFont="1" applyFill="1" applyBorder="1" applyAlignment="1">
      <alignment horizontal="left"/>
    </xf>
    <xf numFmtId="4" fontId="2" fillId="3" borderId="8" xfId="0" applyNumberFormat="1" applyFont="1" applyFill="1" applyBorder="1" applyAlignment="1">
      <alignment horizontal="left" indent="1"/>
    </xf>
    <xf numFmtId="1" fontId="2" fillId="2" borderId="7" xfId="0" quotePrefix="1" applyNumberFormat="1" applyFont="1" applyFill="1" applyBorder="1" applyAlignment="1">
      <alignment horizontal="left"/>
    </xf>
    <xf numFmtId="4" fontId="6" fillId="2" borderId="8" xfId="0" applyNumberFormat="1" applyFont="1" applyFill="1" applyBorder="1" applyAlignment="1">
      <alignment horizontal="left" indent="1"/>
    </xf>
    <xf numFmtId="0" fontId="2" fillId="2" borderId="11" xfId="0" applyFont="1" applyFill="1" applyBorder="1" applyAlignment="1">
      <alignment horizontal="left"/>
    </xf>
    <xf numFmtId="164" fontId="2" fillId="2" borderId="12" xfId="0" applyNumberFormat="1" applyFont="1" applyFill="1" applyBorder="1"/>
    <xf numFmtId="10" fontId="2" fillId="2" borderId="12" xfId="3" applyNumberFormat="1" applyFont="1" applyFill="1" applyBorder="1"/>
    <xf numFmtId="4" fontId="2" fillId="2" borderId="9" xfId="0" applyNumberFormat="1" applyFont="1" applyFill="1" applyBorder="1"/>
    <xf numFmtId="164" fontId="2" fillId="2" borderId="9" xfId="0" applyNumberFormat="1" applyFont="1" applyFill="1" applyBorder="1"/>
    <xf numFmtId="0" fontId="3" fillId="3" borderId="7" xfId="0" applyFont="1" applyFill="1" applyBorder="1" applyAlignment="1">
      <alignment horizontal="left"/>
    </xf>
    <xf numFmtId="164" fontId="3" fillId="3" borderId="8" xfId="0" applyNumberFormat="1" applyFont="1" applyFill="1" applyBorder="1"/>
    <xf numFmtId="10" fontId="3" fillId="3" borderId="8" xfId="3" applyNumberFormat="1" applyFont="1" applyFill="1" applyBorder="1"/>
    <xf numFmtId="4" fontId="3" fillId="3" borderId="6" xfId="0" applyNumberFormat="1" applyFont="1" applyFill="1" applyBorder="1"/>
    <xf numFmtId="164" fontId="3" fillId="3" borderId="6" xfId="0" applyNumberFormat="1" applyFont="1" applyFill="1" applyBorder="1"/>
    <xf numFmtId="0" fontId="3" fillId="3" borderId="0" xfId="0" applyFont="1" applyFill="1"/>
    <xf numFmtId="167" fontId="2" fillId="3" borderId="0" xfId="0" applyNumberFormat="1" applyFont="1" applyFill="1"/>
    <xf numFmtId="4" fontId="2" fillId="3" borderId="7" xfId="0" quotePrefix="1" applyNumberFormat="1" applyFont="1" applyFill="1" applyBorder="1"/>
    <xf numFmtId="0" fontId="2" fillId="3" borderId="0" xfId="0" applyFont="1" applyFill="1"/>
    <xf numFmtId="164" fontId="2" fillId="3" borderId="0" xfId="0" applyNumberFormat="1" applyFont="1" applyFill="1"/>
    <xf numFmtId="4" fontId="2" fillId="3" borderId="11" xfId="0" quotePrefix="1" applyNumberFormat="1" applyFont="1" applyFill="1" applyBorder="1"/>
    <xf numFmtId="0" fontId="3" fillId="3" borderId="11" xfId="0" applyFont="1" applyFill="1" applyBorder="1" applyAlignment="1">
      <alignment horizontal="left"/>
    </xf>
    <xf numFmtId="164" fontId="3" fillId="3" borderId="12" xfId="0" applyNumberFormat="1" applyFont="1" applyFill="1" applyBorder="1"/>
    <xf numFmtId="10" fontId="3" fillId="3" borderId="12" xfId="3" applyNumberFormat="1" applyFont="1" applyFill="1" applyBorder="1"/>
    <xf numFmtId="4" fontId="3" fillId="3" borderId="9" xfId="0" applyNumberFormat="1" applyFont="1" applyFill="1" applyBorder="1"/>
    <xf numFmtId="164" fontId="3" fillId="3" borderId="9" xfId="0" applyNumberFormat="1" applyFont="1" applyFill="1" applyBorder="1"/>
    <xf numFmtId="0" fontId="3" fillId="4" borderId="13" xfId="0" applyFont="1" applyFill="1" applyBorder="1"/>
    <xf numFmtId="0" fontId="3" fillId="4" borderId="14" xfId="0" applyFont="1" applyFill="1" applyBorder="1"/>
    <xf numFmtId="164" fontId="3" fillId="4" borderId="5" xfId="0" applyNumberFormat="1" applyFont="1" applyFill="1" applyBorder="1"/>
    <xf numFmtId="9" fontId="3" fillId="4" borderId="5" xfId="3" applyFont="1" applyFill="1" applyBorder="1"/>
    <xf numFmtId="4" fontId="3" fillId="4" borderId="15" xfId="0" applyNumberFormat="1" applyFont="1" applyFill="1" applyBorder="1"/>
    <xf numFmtId="164" fontId="3" fillId="4" borderId="15" xfId="0" applyNumberFormat="1" applyFont="1" applyFill="1" applyBorder="1"/>
    <xf numFmtId="0" fontId="2" fillId="2" borderId="3" xfId="0" applyFont="1" applyFill="1" applyBorder="1"/>
    <xf numFmtId="43" fontId="3" fillId="2" borderId="1" xfId="1" applyFont="1" applyFill="1" applyBorder="1" applyAlignment="1">
      <alignment horizontal="center" vertical="center" wrapText="1"/>
    </xf>
    <xf numFmtId="0" fontId="2" fillId="2" borderId="8" xfId="0" applyFont="1" applyFill="1" applyBorder="1"/>
    <xf numFmtId="169" fontId="2" fillId="2" borderId="7" xfId="0" quotePrefix="1" applyNumberFormat="1" applyFont="1" applyFill="1" applyBorder="1"/>
    <xf numFmtId="2" fontId="2" fillId="2" borderId="6" xfId="0" applyNumberFormat="1" applyFont="1" applyFill="1" applyBorder="1"/>
    <xf numFmtId="2" fontId="3" fillId="2" borderId="6" xfId="0" applyNumberFormat="1" applyFont="1" applyFill="1" applyBorder="1"/>
    <xf numFmtId="0" fontId="2" fillId="2" borderId="12" xfId="0" applyFont="1" applyFill="1" applyBorder="1" applyAlignment="1">
      <alignment horizontal="left"/>
    </xf>
    <xf numFmtId="2" fontId="2" fillId="2" borderId="9" xfId="0" applyNumberFormat="1" applyFont="1" applyFill="1" applyBorder="1"/>
    <xf numFmtId="10" fontId="3" fillId="4" borderId="5" xfId="3" applyNumberFormat="1" applyFont="1" applyFill="1" applyBorder="1"/>
    <xf numFmtId="164" fontId="3" fillId="3" borderId="0" xfId="0" applyNumberFormat="1" applyFont="1" applyFill="1"/>
    <xf numFmtId="10" fontId="3" fillId="3" borderId="0" xfId="3" applyNumberFormat="1" applyFont="1" applyFill="1" applyBorder="1"/>
    <xf numFmtId="4" fontId="3" fillId="3" borderId="0" xfId="0" applyNumberFormat="1" applyFont="1" applyFill="1"/>
    <xf numFmtId="0" fontId="3" fillId="3" borderId="2" xfId="0" applyFont="1" applyFill="1" applyBorder="1"/>
    <xf numFmtId="0" fontId="3" fillId="3" borderId="3" xfId="0" applyFont="1" applyFill="1" applyBorder="1"/>
    <xf numFmtId="164" fontId="3" fillId="3" borderId="4" xfId="0" applyNumberFormat="1" applyFont="1" applyFill="1" applyBorder="1"/>
    <xf numFmtId="10" fontId="3" fillId="3" borderId="4" xfId="3" applyNumberFormat="1" applyFont="1" applyFill="1" applyBorder="1"/>
    <xf numFmtId="4" fontId="3" fillId="3" borderId="1" xfId="0" applyNumberFormat="1" applyFont="1" applyFill="1" applyBorder="1"/>
    <xf numFmtId="0" fontId="3" fillId="3" borderId="10" xfId="0" applyFont="1" applyFill="1" applyBorder="1"/>
    <xf numFmtId="0" fontId="3" fillId="3" borderId="11" xfId="0" applyFont="1" applyFill="1" applyBorder="1"/>
    <xf numFmtId="0" fontId="3" fillId="2" borderId="0" xfId="0" applyFont="1" applyFill="1" applyAlignment="1">
      <alignment vertical="center"/>
    </xf>
    <xf numFmtId="0" fontId="22" fillId="2" borderId="0" xfId="0" applyFont="1" applyFill="1" applyAlignment="1">
      <alignment horizontal="left" vertical="center" wrapText="1" indent="2"/>
    </xf>
    <xf numFmtId="0" fontId="19" fillId="2" borderId="3" xfId="0" applyFont="1" applyFill="1" applyBorder="1" applyAlignment="1">
      <alignment horizontal="left" vertical="center"/>
    </xf>
    <xf numFmtId="0" fontId="2" fillId="2" borderId="7" xfId="0" quotePrefix="1" applyFont="1" applyFill="1" applyBorder="1"/>
    <xf numFmtId="2" fontId="2" fillId="2" borderId="8" xfId="0" applyNumberFormat="1" applyFont="1" applyFill="1" applyBorder="1"/>
    <xf numFmtId="9" fontId="3" fillId="2" borderId="8" xfId="3" applyFont="1" applyFill="1" applyBorder="1"/>
    <xf numFmtId="4" fontId="2" fillId="2" borderId="12" xfId="0" applyNumberFormat="1" applyFont="1" applyFill="1" applyBorder="1"/>
    <xf numFmtId="0" fontId="2" fillId="4" borderId="0" xfId="0" applyFont="1" applyFill="1"/>
    <xf numFmtId="164" fontId="3" fillId="4" borderId="0" xfId="0" applyNumberFormat="1" applyFont="1" applyFill="1"/>
    <xf numFmtId="0" fontId="5" fillId="2" borderId="0" xfId="0" applyFont="1" applyFill="1" applyAlignment="1">
      <alignment horizontal="center"/>
    </xf>
    <xf numFmtId="164" fontId="25" fillId="4" borderId="2" xfId="0" applyNumberFormat="1" applyFont="1" applyFill="1" applyBorder="1" applyAlignment="1">
      <alignment horizontal="center" vertical="center"/>
    </xf>
    <xf numFmtId="43" fontId="26" fillId="4" borderId="0" xfId="1" applyFont="1" applyFill="1" applyBorder="1" applyAlignment="1">
      <alignment horizontal="center" vertical="center"/>
    </xf>
    <xf numFmtId="0" fontId="3" fillId="4" borderId="15" xfId="0" applyFont="1" applyFill="1" applyBorder="1" applyAlignment="1">
      <alignment horizontal="center"/>
    </xf>
    <xf numFmtId="164" fontId="3" fillId="2" borderId="4" xfId="0" applyNumberFormat="1" applyFont="1" applyFill="1" applyBorder="1"/>
    <xf numFmtId="164" fontId="3" fillId="2" borderId="1" xfId="0" applyNumberFormat="1" applyFont="1" applyFill="1" applyBorder="1"/>
    <xf numFmtId="0" fontId="3" fillId="2" borderId="0" xfId="0" applyFont="1" applyFill="1" applyAlignment="1">
      <alignment horizontal="left" indent="1"/>
    </xf>
    <xf numFmtId="0" fontId="2" fillId="2" borderId="0" xfId="0" applyFont="1" applyFill="1" applyAlignment="1">
      <alignment horizontal="left" indent="2"/>
    </xf>
    <xf numFmtId="0" fontId="2" fillId="2" borderId="0" xfId="0" applyFont="1" applyFill="1" applyAlignment="1">
      <alignment horizontal="left" indent="1"/>
    </xf>
    <xf numFmtId="0" fontId="2" fillId="2" borderId="0" xfId="0" applyFont="1" applyFill="1" applyAlignment="1">
      <alignment horizontal="left" wrapText="1" indent="1"/>
    </xf>
    <xf numFmtId="0" fontId="3" fillId="4" borderId="14" xfId="0" applyFont="1" applyFill="1" applyBorder="1" applyAlignment="1">
      <alignment horizontal="center"/>
    </xf>
    <xf numFmtId="0" fontId="2" fillId="3" borderId="0" xfId="0" applyFont="1" applyFill="1" applyAlignment="1">
      <alignment horizontal="justify" wrapText="1"/>
    </xf>
    <xf numFmtId="164" fontId="2" fillId="3" borderId="5" xfId="0" applyNumberFormat="1" applyFont="1" applyFill="1" applyBorder="1" applyAlignment="1">
      <alignment vertical="center"/>
    </xf>
    <xf numFmtId="164" fontId="2" fillId="3" borderId="15" xfId="0" applyNumberFormat="1" applyFont="1" applyFill="1" applyBorder="1" applyAlignment="1">
      <alignment vertical="center"/>
    </xf>
    <xf numFmtId="0" fontId="3" fillId="4" borderId="13" xfId="0" applyFont="1" applyFill="1" applyBorder="1" applyAlignment="1">
      <alignment horizontal="justify" wrapText="1"/>
    </xf>
    <xf numFmtId="164" fontId="3" fillId="4" borderId="5" xfId="0" applyNumberFormat="1" applyFont="1" applyFill="1" applyBorder="1" applyAlignment="1">
      <alignment horizontal="right" vertical="center"/>
    </xf>
    <xf numFmtId="164" fontId="3" fillId="4" borderId="5" xfId="0" applyNumberFormat="1" applyFont="1" applyFill="1" applyBorder="1" applyAlignment="1">
      <alignment vertical="center"/>
    </xf>
    <xf numFmtId="164" fontId="3" fillId="4" borderId="15" xfId="0" applyNumberFormat="1" applyFont="1" applyFill="1" applyBorder="1" applyAlignment="1">
      <alignment vertical="center"/>
    </xf>
    <xf numFmtId="0" fontId="2" fillId="3" borderId="2" xfId="0" applyFont="1" applyFill="1" applyBorder="1" applyAlignment="1">
      <alignment horizontal="justify" wrapText="1"/>
    </xf>
    <xf numFmtId="164" fontId="2" fillId="3" borderId="4" xfId="0" applyNumberFormat="1" applyFont="1" applyFill="1" applyBorder="1" applyAlignment="1">
      <alignment vertical="center"/>
    </xf>
    <xf numFmtId="164" fontId="2" fillId="3" borderId="1" xfId="0" applyNumberFormat="1" applyFont="1" applyFill="1" applyBorder="1" applyAlignment="1">
      <alignment vertical="center"/>
    </xf>
    <xf numFmtId="164" fontId="2" fillId="3" borderId="12" xfId="0" applyNumberFormat="1" applyFont="1" applyFill="1" applyBorder="1" applyAlignment="1">
      <alignment vertical="center"/>
    </xf>
    <xf numFmtId="164" fontId="2" fillId="3" borderId="9" xfId="0" applyNumberFormat="1" applyFont="1" applyFill="1" applyBorder="1" applyAlignment="1">
      <alignment vertical="center"/>
    </xf>
    <xf numFmtId="0" fontId="27" fillId="3" borderId="0" xfId="0" applyFont="1" applyFill="1" applyAlignment="1">
      <alignment wrapText="1"/>
    </xf>
    <xf numFmtId="0" fontId="27" fillId="3" borderId="0" xfId="0" applyFont="1" applyFill="1"/>
    <xf numFmtId="165" fontId="27" fillId="3" borderId="0" xfId="0" applyNumberFormat="1" applyFont="1" applyFill="1" applyAlignment="1">
      <alignment horizontal="right"/>
    </xf>
    <xf numFmtId="43" fontId="28" fillId="3" borderId="21" xfId="1" applyFont="1" applyFill="1" applyBorder="1" applyAlignment="1" applyProtection="1">
      <alignment vertical="center"/>
      <protection locked="0"/>
    </xf>
    <xf numFmtId="43" fontId="28" fillId="3" borderId="22" xfId="1" applyFont="1" applyFill="1" applyBorder="1" applyAlignment="1" applyProtection="1">
      <alignment vertical="center"/>
      <protection locked="0"/>
    </xf>
    <xf numFmtId="0" fontId="29" fillId="3" borderId="20" xfId="0" applyFont="1" applyFill="1" applyBorder="1" applyAlignment="1">
      <alignment vertical="center" wrapText="1"/>
    </xf>
    <xf numFmtId="43" fontId="29" fillId="3" borderId="21" xfId="1" applyFont="1" applyFill="1" applyBorder="1" applyAlignment="1" applyProtection="1">
      <alignment vertical="center"/>
      <protection locked="0"/>
    </xf>
    <xf numFmtId="43" fontId="29" fillId="3" borderId="22" xfId="1" applyFont="1" applyFill="1" applyBorder="1" applyAlignment="1" applyProtection="1">
      <alignment vertical="center"/>
      <protection locked="0"/>
    </xf>
    <xf numFmtId="43" fontId="29" fillId="3" borderId="23" xfId="1" applyFont="1" applyFill="1" applyBorder="1" applyAlignment="1" applyProtection="1">
      <alignment vertical="center"/>
      <protection locked="0"/>
    </xf>
    <xf numFmtId="43" fontId="29" fillId="3" borderId="24" xfId="1" applyFont="1" applyFill="1" applyBorder="1" applyAlignment="1" applyProtection="1">
      <alignment vertical="center"/>
      <protection locked="0"/>
    </xf>
    <xf numFmtId="43" fontId="28" fillId="5" borderId="15" xfId="1" applyFont="1" applyFill="1" applyBorder="1" applyAlignment="1" applyProtection="1">
      <alignment vertical="center"/>
      <protection locked="0"/>
    </xf>
    <xf numFmtId="43" fontId="28" fillId="5" borderId="14" xfId="1" applyFont="1" applyFill="1" applyBorder="1" applyAlignment="1" applyProtection="1">
      <alignment vertical="center"/>
      <protection locked="0"/>
    </xf>
    <xf numFmtId="43" fontId="29" fillId="3" borderId="8" xfId="1" applyFont="1" applyFill="1" applyBorder="1" applyAlignment="1" applyProtection="1">
      <alignment vertical="center"/>
      <protection locked="0"/>
    </xf>
    <xf numFmtId="0" fontId="29" fillId="5" borderId="25" xfId="0" applyFont="1" applyFill="1" applyBorder="1" applyAlignment="1">
      <alignment vertical="center" wrapText="1"/>
    </xf>
    <xf numFmtId="43" fontId="29" fillId="5" borderId="12" xfId="1" applyFont="1" applyFill="1" applyBorder="1" applyAlignment="1" applyProtection="1">
      <alignment vertical="center"/>
      <protection locked="0"/>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7" fillId="3" borderId="15" xfId="0" applyFont="1" applyFill="1" applyBorder="1"/>
    <xf numFmtId="43" fontId="27" fillId="3" borderId="13" xfId="1" applyFont="1" applyFill="1" applyBorder="1"/>
    <xf numFmtId="0" fontId="29" fillId="3" borderId="30" xfId="0" applyFont="1" applyFill="1" applyBorder="1" applyAlignment="1">
      <alignment vertical="center" wrapText="1"/>
    </xf>
    <xf numFmtId="4" fontId="29" fillId="3" borderId="30" xfId="0" applyNumberFormat="1" applyFont="1" applyFill="1" applyBorder="1" applyAlignment="1" applyProtection="1">
      <alignment vertical="center"/>
      <protection locked="0"/>
    </xf>
    <xf numFmtId="0" fontId="28" fillId="4" borderId="29" xfId="0" applyFont="1" applyFill="1" applyBorder="1" applyAlignment="1">
      <alignment vertical="center" wrapText="1"/>
    </xf>
    <xf numFmtId="0" fontId="28" fillId="4" borderId="13" xfId="0" applyFont="1" applyFill="1" applyBorder="1" applyAlignment="1">
      <alignment vertical="center" wrapText="1"/>
    </xf>
    <xf numFmtId="0" fontId="28" fillId="4" borderId="14" xfId="0" applyFont="1" applyFill="1" applyBorder="1" applyAlignment="1">
      <alignment vertical="center" wrapText="1"/>
    </xf>
    <xf numFmtId="0" fontId="29" fillId="3" borderId="0" xfId="0" applyFont="1" applyFill="1" applyAlignment="1">
      <alignment vertical="center" wrapText="1"/>
    </xf>
    <xf numFmtId="0" fontId="29" fillId="3" borderId="7" xfId="0" applyFont="1" applyFill="1" applyBorder="1" applyAlignment="1">
      <alignment vertical="center" wrapText="1"/>
    </xf>
    <xf numFmtId="43" fontId="29" fillId="3" borderId="31" xfId="1" applyFont="1" applyFill="1" applyBorder="1" applyAlignment="1" applyProtection="1">
      <alignment vertical="center"/>
      <protection locked="0"/>
    </xf>
    <xf numFmtId="0" fontId="29" fillId="3" borderId="10" xfId="0" applyFont="1" applyFill="1" applyBorder="1" applyAlignment="1">
      <alignment vertical="center" wrapText="1"/>
    </xf>
    <xf numFmtId="0" fontId="27" fillId="3" borderId="10" xfId="0" applyFont="1" applyFill="1" applyBorder="1"/>
    <xf numFmtId="0" fontId="29" fillId="3" borderId="0" xfId="0" applyFont="1" applyFill="1" applyAlignment="1">
      <alignment horizontal="left" vertical="center" wrapText="1" indent="1"/>
    </xf>
    <xf numFmtId="0" fontId="29" fillId="3" borderId="10" xfId="0" applyFont="1" applyFill="1" applyBorder="1" applyAlignment="1">
      <alignment horizontal="left" vertical="center" wrapText="1" indent="1"/>
    </xf>
    <xf numFmtId="43" fontId="29" fillId="3" borderId="12" xfId="1" applyFont="1" applyFill="1" applyBorder="1" applyAlignment="1" applyProtection="1">
      <alignment vertical="center"/>
      <protection locked="0"/>
    </xf>
    <xf numFmtId="0" fontId="27" fillId="3" borderId="0" xfId="0" applyFont="1" applyFill="1" applyAlignment="1">
      <alignment horizontal="right"/>
    </xf>
    <xf numFmtId="0" fontId="29" fillId="3" borderId="19" xfId="0" applyFont="1" applyFill="1" applyBorder="1" applyAlignment="1">
      <alignment vertical="center" wrapText="1"/>
    </xf>
    <xf numFmtId="43" fontId="29" fillId="5" borderId="15" xfId="1" applyFont="1" applyFill="1" applyBorder="1" applyAlignment="1" applyProtection="1">
      <alignment vertical="center"/>
      <protection locked="0"/>
    </xf>
    <xf numFmtId="43" fontId="29" fillId="3" borderId="33" xfId="1" applyFont="1" applyFill="1" applyBorder="1" applyAlignment="1" applyProtection="1">
      <alignment vertical="center"/>
      <protection locked="0"/>
    </xf>
    <xf numFmtId="0" fontId="29" fillId="4" borderId="25" xfId="0" applyFont="1" applyFill="1" applyBorder="1" applyAlignment="1">
      <alignment vertical="center" wrapText="1"/>
    </xf>
    <xf numFmtId="0" fontId="29" fillId="3" borderId="34" xfId="0" applyFont="1" applyFill="1" applyBorder="1" applyAlignment="1">
      <alignment vertical="center" wrapText="1"/>
    </xf>
    <xf numFmtId="0" fontId="29" fillId="3" borderId="35" xfId="0" applyFont="1" applyFill="1" applyBorder="1" applyAlignment="1">
      <alignment vertical="center" wrapText="1"/>
    </xf>
    <xf numFmtId="0" fontId="29" fillId="3" borderId="36" xfId="0" applyFont="1" applyFill="1" applyBorder="1" applyAlignment="1">
      <alignment vertical="center" wrapText="1"/>
    </xf>
    <xf numFmtId="43" fontId="27" fillId="3" borderId="6" xfId="1" applyFont="1" applyFill="1" applyBorder="1" applyAlignment="1">
      <alignment wrapText="1"/>
    </xf>
    <xf numFmtId="43" fontId="27" fillId="3" borderId="7" xfId="1" applyFont="1" applyFill="1" applyBorder="1" applyAlignment="1">
      <alignment wrapText="1"/>
    </xf>
    <xf numFmtId="43" fontId="27" fillId="3" borderId="0" xfId="1" applyFont="1" applyFill="1" applyBorder="1" applyAlignment="1">
      <alignment wrapText="1"/>
    </xf>
    <xf numFmtId="0" fontId="29" fillId="3" borderId="37" xfId="0" applyFont="1" applyFill="1" applyBorder="1" applyAlignment="1">
      <alignment vertical="center" wrapText="1"/>
    </xf>
    <xf numFmtId="43" fontId="29" fillId="4" borderId="15" xfId="1" applyFont="1" applyFill="1" applyBorder="1" applyAlignment="1" applyProtection="1">
      <alignment vertical="center"/>
      <protection locked="0"/>
    </xf>
    <xf numFmtId="43" fontId="29" fillId="4" borderId="14" xfId="1" applyFont="1" applyFill="1" applyBorder="1" applyAlignment="1" applyProtection="1">
      <alignment vertical="center"/>
      <protection locked="0"/>
    </xf>
    <xf numFmtId="43" fontId="29" fillId="3" borderId="38" xfId="1" applyFont="1" applyFill="1" applyBorder="1" applyAlignment="1" applyProtection="1">
      <alignment vertical="center"/>
      <protection locked="0"/>
    </xf>
    <xf numFmtId="3" fontId="3" fillId="2" borderId="0" xfId="0" applyNumberFormat="1" applyFont="1" applyFill="1" applyAlignment="1">
      <alignment horizontal="center"/>
    </xf>
    <xf numFmtId="0" fontId="2" fillId="4" borderId="3" xfId="0" applyFont="1" applyFill="1" applyBorder="1"/>
    <xf numFmtId="0" fontId="3" fillId="2" borderId="0" xfId="0" applyFont="1" applyFill="1" applyAlignment="1">
      <alignment horizontal="center" vertical="center" wrapText="1"/>
    </xf>
    <xf numFmtId="0" fontId="2" fillId="4" borderId="11" xfId="0" applyFont="1" applyFill="1" applyBorder="1"/>
    <xf numFmtId="0" fontId="2" fillId="2" borderId="1" xfId="0" applyFont="1" applyFill="1" applyBorder="1"/>
    <xf numFmtId="164" fontId="3" fillId="2" borderId="3" xfId="0" applyNumberFormat="1" applyFont="1" applyFill="1" applyBorder="1"/>
    <xf numFmtId="0" fontId="2" fillId="2" borderId="6" xfId="0" applyFont="1" applyFill="1" applyBorder="1"/>
    <xf numFmtId="164" fontId="3" fillId="2" borderId="7" xfId="0" applyNumberFormat="1" applyFont="1" applyFill="1" applyBorder="1"/>
    <xf numFmtId="0" fontId="2" fillId="2" borderId="0" xfId="0" applyFont="1" applyFill="1" applyAlignment="1">
      <alignment horizontal="left" indent="3"/>
    </xf>
    <xf numFmtId="164" fontId="2" fillId="2" borderId="7" xfId="0" applyNumberFormat="1" applyFont="1" applyFill="1" applyBorder="1"/>
    <xf numFmtId="0" fontId="2" fillId="3" borderId="0" xfId="0" applyFont="1" applyFill="1" applyAlignment="1">
      <alignment horizontal="left" indent="3"/>
    </xf>
    <xf numFmtId="0" fontId="2" fillId="3" borderId="6" xfId="0" applyFont="1" applyFill="1" applyBorder="1"/>
    <xf numFmtId="164" fontId="2" fillId="3" borderId="7" xfId="0" applyNumberFormat="1" applyFont="1" applyFill="1" applyBorder="1"/>
    <xf numFmtId="0" fontId="2" fillId="3" borderId="0" xfId="0" applyFont="1" applyFill="1" applyAlignment="1">
      <alignment horizontal="left" indent="2"/>
    </xf>
    <xf numFmtId="0" fontId="3" fillId="2" borderId="6" xfId="0" applyFont="1" applyFill="1" applyBorder="1"/>
    <xf numFmtId="0" fontId="3" fillId="2" borderId="10" xfId="0" applyFont="1" applyFill="1" applyBorder="1"/>
    <xf numFmtId="0" fontId="2" fillId="2" borderId="11" xfId="0" applyFont="1" applyFill="1" applyBorder="1"/>
    <xf numFmtId="0" fontId="2" fillId="2" borderId="9" xfId="0" applyFont="1" applyFill="1" applyBorder="1"/>
    <xf numFmtId="0" fontId="2" fillId="2" borderId="10" xfId="0" applyFont="1" applyFill="1" applyBorder="1"/>
    <xf numFmtId="164" fontId="3" fillId="2" borderId="11" xfId="0" applyNumberFormat="1" applyFont="1" applyFill="1" applyBorder="1"/>
    <xf numFmtId="164" fontId="3" fillId="2" borderId="10" xfId="0" applyNumberFormat="1" applyFont="1" applyFill="1" applyBorder="1"/>
    <xf numFmtId="0" fontId="3" fillId="2" borderId="13" xfId="0" applyFont="1" applyFill="1" applyBorder="1" applyAlignment="1">
      <alignment horizontal="left" indent="1"/>
    </xf>
    <xf numFmtId="0" fontId="3" fillId="4" borderId="13" xfId="0" applyFont="1" applyFill="1" applyBorder="1" applyAlignment="1">
      <alignment vertical="center"/>
    </xf>
    <xf numFmtId="0" fontId="2" fillId="4" borderId="13" xfId="0" applyFont="1" applyFill="1" applyBorder="1"/>
    <xf numFmtId="0" fontId="2" fillId="4" borderId="15" xfId="0" applyFont="1" applyFill="1" applyBorder="1"/>
    <xf numFmtId="164" fontId="3" fillId="4" borderId="14" xfId="0" applyNumberFormat="1" applyFont="1" applyFill="1" applyBorder="1"/>
    <xf numFmtId="164" fontId="3" fillId="4" borderId="13" xfId="0" applyNumberFormat="1" applyFont="1" applyFill="1" applyBorder="1"/>
    <xf numFmtId="164" fontId="10" fillId="3" borderId="0" xfId="0" applyNumberFormat="1" applyFont="1" applyFill="1" applyAlignment="1">
      <alignment horizontal="right"/>
    </xf>
    <xf numFmtId="164" fontId="31" fillId="3" borderId="0" xfId="0" applyNumberFormat="1" applyFont="1" applyFill="1"/>
    <xf numFmtId="166" fontId="10" fillId="3" borderId="0" xfId="0" applyNumberFormat="1" applyFont="1" applyFill="1" applyAlignment="1">
      <alignment horizontal="right"/>
    </xf>
    <xf numFmtId="167" fontId="10" fillId="3" borderId="0" xfId="0" applyNumberFormat="1" applyFont="1" applyFill="1" applyAlignment="1">
      <alignment horizontal="right"/>
    </xf>
    <xf numFmtId="167" fontId="10" fillId="3" borderId="0" xfId="0" applyNumberFormat="1" applyFont="1" applyFill="1"/>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 fillId="2" borderId="7" xfId="0" applyFont="1" applyFill="1" applyBorder="1" applyAlignment="1">
      <alignment vertical="center"/>
    </xf>
    <xf numFmtId="0" fontId="3" fillId="2" borderId="7" xfId="0" applyFont="1" applyFill="1" applyBorder="1" applyAlignment="1">
      <alignment horizontal="left" indent="2"/>
    </xf>
    <xf numFmtId="164" fontId="2" fillId="3" borderId="8" xfId="0" applyNumberFormat="1" applyFont="1" applyFill="1" applyBorder="1"/>
    <xf numFmtId="164" fontId="2" fillId="3" borderId="6" xfId="0" applyNumberFormat="1" applyFont="1" applyFill="1" applyBorder="1"/>
    <xf numFmtId="164" fontId="2" fillId="3" borderId="12" xfId="0" applyNumberFormat="1" applyFont="1" applyFill="1" applyBorder="1"/>
    <xf numFmtId="0" fontId="3" fillId="3" borderId="13" xfId="0" applyFont="1" applyFill="1" applyBorder="1"/>
    <xf numFmtId="164" fontId="3" fillId="3" borderId="13" xfId="0" applyNumberFormat="1" applyFont="1" applyFill="1" applyBorder="1"/>
    <xf numFmtId="164" fontId="3" fillId="2" borderId="13" xfId="0" applyNumberFormat="1" applyFont="1" applyFill="1" applyBorder="1"/>
    <xf numFmtId="164" fontId="3" fillId="3" borderId="10" xfId="0" applyNumberFormat="1" applyFont="1" applyFill="1" applyBorder="1" applyAlignment="1">
      <alignment horizontal="center"/>
    </xf>
    <xf numFmtId="164" fontId="3" fillId="3" borderId="11" xfId="0" applyNumberFormat="1" applyFont="1" applyFill="1" applyBorder="1" applyAlignment="1">
      <alignment horizontal="center"/>
    </xf>
    <xf numFmtId="164" fontId="3" fillId="3" borderId="15" xfId="0" applyNumberFormat="1" applyFont="1" applyFill="1" applyBorder="1"/>
    <xf numFmtId="164" fontId="3" fillId="3" borderId="0" xfId="0" applyNumberFormat="1" applyFont="1" applyFill="1" applyAlignment="1">
      <alignment horizontal="center"/>
    </xf>
    <xf numFmtId="0" fontId="2" fillId="4" borderId="2" xfId="0" applyFont="1" applyFill="1" applyBorder="1"/>
    <xf numFmtId="0" fontId="3" fillId="4" borderId="2" xfId="0" applyFont="1" applyFill="1" applyBorder="1" applyAlignment="1">
      <alignment horizontal="left"/>
    </xf>
    <xf numFmtId="164" fontId="3" fillId="4" borderId="2" xfId="0" applyNumberFormat="1" applyFont="1" applyFill="1" applyBorder="1" applyAlignment="1">
      <alignment horizontal="center"/>
    </xf>
    <xf numFmtId="164" fontId="3" fillId="4" borderId="3" xfId="0" applyNumberFormat="1" applyFont="1" applyFill="1" applyBorder="1" applyAlignment="1">
      <alignment horizontal="center"/>
    </xf>
    <xf numFmtId="0" fontId="3" fillId="4" borderId="10" xfId="0" applyFont="1" applyFill="1" applyBorder="1" applyAlignment="1">
      <alignment horizontal="left"/>
    </xf>
    <xf numFmtId="164" fontId="3" fillId="4" borderId="10" xfId="0" applyNumberFormat="1" applyFont="1" applyFill="1" applyBorder="1" applyAlignment="1">
      <alignment horizontal="center"/>
    </xf>
    <xf numFmtId="164" fontId="3" fillId="4" borderId="11" xfId="0" applyNumberFormat="1" applyFont="1" applyFill="1" applyBorder="1" applyAlignment="1">
      <alignment horizontal="center"/>
    </xf>
    <xf numFmtId="0" fontId="3" fillId="2" borderId="2" xfId="0" applyFont="1" applyFill="1" applyBorder="1" applyAlignment="1">
      <alignment horizontal="left"/>
    </xf>
    <xf numFmtId="164" fontId="3" fillId="3" borderId="2" xfId="0" applyNumberFormat="1" applyFont="1" applyFill="1" applyBorder="1" applyAlignment="1">
      <alignment horizontal="center"/>
    </xf>
    <xf numFmtId="164" fontId="2" fillId="3" borderId="1" xfId="0" applyNumberFormat="1" applyFont="1" applyFill="1" applyBorder="1"/>
    <xf numFmtId="164" fontId="2" fillId="3" borderId="2" xfId="0" applyNumberFormat="1" applyFont="1" applyFill="1" applyBorder="1"/>
    <xf numFmtId="0" fontId="3" fillId="2" borderId="10" xfId="0" applyFont="1" applyFill="1" applyBorder="1" applyAlignment="1">
      <alignment horizontal="left"/>
    </xf>
    <xf numFmtId="164" fontId="2" fillId="3" borderId="9" xfId="0" applyNumberFormat="1" applyFont="1" applyFill="1" applyBorder="1"/>
    <xf numFmtId="164" fontId="2" fillId="3" borderId="10" xfId="0" applyNumberFormat="1" applyFont="1" applyFill="1" applyBorder="1"/>
    <xf numFmtId="0" fontId="3" fillId="4" borderId="13" xfId="0" applyFont="1" applyFill="1" applyBorder="1" applyAlignment="1">
      <alignment horizontal="left" vertical="center"/>
    </xf>
    <xf numFmtId="0" fontId="3" fillId="4" borderId="13" xfId="0" applyFont="1" applyFill="1" applyBorder="1" applyAlignment="1">
      <alignment horizontal="center" vertical="center"/>
    </xf>
    <xf numFmtId="164" fontId="3" fillId="4" borderId="13" xfId="0" applyNumberFormat="1" applyFont="1" applyFill="1" applyBorder="1" applyAlignment="1">
      <alignment horizontal="center" vertical="center"/>
    </xf>
    <xf numFmtId="164" fontId="3" fillId="4" borderId="14" xfId="0" applyNumberFormat="1" applyFont="1" applyFill="1" applyBorder="1" applyAlignment="1">
      <alignment horizontal="center" vertical="center"/>
    </xf>
    <xf numFmtId="164" fontId="3" fillId="4" borderId="15" xfId="0" applyNumberFormat="1" applyFont="1" applyFill="1" applyBorder="1" applyAlignment="1">
      <alignment horizontal="center" vertical="center"/>
    </xf>
    <xf numFmtId="43" fontId="3" fillId="4" borderId="13" xfId="1" applyFont="1" applyFill="1" applyBorder="1" applyAlignment="1">
      <alignment horizontal="center" vertical="center"/>
    </xf>
    <xf numFmtId="164" fontId="3" fillId="3" borderId="13" xfId="0" applyNumberFormat="1" applyFont="1" applyFill="1" applyBorder="1" applyAlignment="1">
      <alignment horizontal="center"/>
    </xf>
    <xf numFmtId="0" fontId="4" fillId="3" borderId="2" xfId="0" applyFont="1" applyFill="1" applyBorder="1"/>
    <xf numFmtId="43" fontId="4" fillId="3" borderId="3" xfId="1" applyFont="1" applyFill="1" applyBorder="1" applyAlignment="1"/>
    <xf numFmtId="43" fontId="4" fillId="3" borderId="2" xfId="1" applyFont="1" applyFill="1" applyBorder="1" applyAlignment="1">
      <alignment horizontal="center" vertical="center"/>
    </xf>
    <xf numFmtId="0" fontId="4" fillId="3" borderId="0" xfId="0" applyFont="1" applyFill="1"/>
    <xf numFmtId="43" fontId="4" fillId="3" borderId="7" xfId="1" applyFont="1" applyFill="1" applyBorder="1" applyAlignment="1"/>
    <xf numFmtId="43" fontId="4" fillId="3" borderId="0" xfId="1" applyFont="1" applyFill="1" applyBorder="1" applyAlignment="1">
      <alignment horizontal="center" vertical="center"/>
    </xf>
    <xf numFmtId="0" fontId="4" fillId="3" borderId="0" xfId="0" applyFont="1" applyFill="1" applyAlignment="1">
      <alignment vertical="center"/>
    </xf>
    <xf numFmtId="0" fontId="11" fillId="4" borderId="13" xfId="0" applyFont="1" applyFill="1" applyBorder="1" applyAlignment="1">
      <alignment vertical="center"/>
    </xf>
    <xf numFmtId="0" fontId="4" fillId="4" borderId="13" xfId="0" applyFont="1" applyFill="1" applyBorder="1"/>
    <xf numFmtId="43" fontId="4" fillId="4" borderId="13" xfId="1" applyFont="1" applyFill="1" applyBorder="1" applyAlignment="1"/>
    <xf numFmtId="43" fontId="4" fillId="4" borderId="14" xfId="1" applyFont="1" applyFill="1" applyBorder="1" applyAlignment="1"/>
    <xf numFmtId="43" fontId="11" fillId="4" borderId="15" xfId="1" applyFont="1" applyFill="1" applyBorder="1" applyAlignment="1"/>
    <xf numFmtId="164" fontId="11" fillId="4" borderId="13" xfId="1" applyNumberFormat="1" applyFont="1" applyFill="1" applyBorder="1" applyAlignment="1"/>
    <xf numFmtId="43" fontId="11" fillId="4" borderId="13" xfId="1" applyFont="1" applyFill="1" applyBorder="1" applyAlignment="1"/>
    <xf numFmtId="0" fontId="11" fillId="4" borderId="3" xfId="0" applyFont="1" applyFill="1" applyBorder="1" applyAlignment="1">
      <alignment vertical="center"/>
    </xf>
    <xf numFmtId="0" fontId="11" fillId="4" borderId="11" xfId="0" applyFont="1" applyFill="1" applyBorder="1" applyAlignment="1">
      <alignment vertical="center"/>
    </xf>
    <xf numFmtId="0" fontId="4" fillId="3" borderId="2" xfId="0" applyFont="1" applyFill="1" applyBorder="1" applyAlignment="1">
      <alignment horizontal="center" vertical="center"/>
    </xf>
    <xf numFmtId="43" fontId="4" fillId="3" borderId="2" xfId="1" applyFont="1" applyFill="1" applyBorder="1" applyAlignment="1">
      <alignment horizontal="right" vertical="center"/>
    </xf>
    <xf numFmtId="43" fontId="4" fillId="3" borderId="3" xfId="1" applyFont="1" applyFill="1" applyBorder="1" applyAlignment="1">
      <alignment horizontal="right" vertical="center"/>
    </xf>
    <xf numFmtId="43" fontId="4" fillId="3" borderId="1" xfId="1" applyFont="1" applyFill="1" applyBorder="1" applyAlignment="1">
      <alignment horizontal="center" vertical="center"/>
    </xf>
    <xf numFmtId="0" fontId="4" fillId="3" borderId="0" xfId="0" applyFont="1" applyFill="1" applyAlignment="1">
      <alignment horizontal="center" vertical="center"/>
    </xf>
    <xf numFmtId="43" fontId="4" fillId="3" borderId="0" xfId="1" applyFont="1" applyFill="1" applyBorder="1" applyAlignment="1">
      <alignment horizontal="right" vertical="center"/>
    </xf>
    <xf numFmtId="43" fontId="4" fillId="3" borderId="7" xfId="1" applyFont="1" applyFill="1" applyBorder="1" applyAlignment="1">
      <alignment horizontal="right" vertical="center"/>
    </xf>
    <xf numFmtId="43" fontId="4" fillId="3" borderId="6" xfId="1" applyFont="1" applyFill="1" applyBorder="1" applyAlignment="1">
      <alignment horizontal="center" vertical="center"/>
    </xf>
    <xf numFmtId="0" fontId="4" fillId="3" borderId="10" xfId="0" applyFont="1" applyFill="1" applyBorder="1"/>
    <xf numFmtId="0" fontId="4" fillId="3" borderId="10" xfId="0" applyFont="1" applyFill="1" applyBorder="1" applyAlignment="1">
      <alignment horizontal="center" vertical="center"/>
    </xf>
    <xf numFmtId="43" fontId="4" fillId="3" borderId="10" xfId="1" applyFont="1" applyFill="1" applyBorder="1" applyAlignment="1">
      <alignment horizontal="center" vertical="center"/>
    </xf>
    <xf numFmtId="43" fontId="4" fillId="3" borderId="10" xfId="1" applyFont="1" applyFill="1" applyBorder="1" applyAlignment="1">
      <alignment horizontal="right" vertical="center"/>
    </xf>
    <xf numFmtId="43" fontId="4" fillId="3" borderId="11" xfId="1" applyFont="1" applyFill="1" applyBorder="1" applyAlignment="1">
      <alignment horizontal="right" vertical="center"/>
    </xf>
    <xf numFmtId="43" fontId="11" fillId="4" borderId="13" xfId="1" applyFont="1" applyFill="1" applyBorder="1" applyAlignment="1">
      <alignment horizontal="center" vertical="center"/>
    </xf>
    <xf numFmtId="43" fontId="11" fillId="4" borderId="14" xfId="1" applyFont="1" applyFill="1" applyBorder="1" applyAlignment="1">
      <alignment horizontal="center" vertical="center"/>
    </xf>
    <xf numFmtId="0" fontId="11" fillId="3" borderId="0" xfId="0" applyFont="1" applyFill="1"/>
    <xf numFmtId="37" fontId="4" fillId="3" borderId="0" xfId="0" applyNumberFormat="1" applyFont="1" applyFill="1" applyAlignment="1">
      <alignment vertical="center"/>
    </xf>
    <xf numFmtId="0" fontId="4" fillId="3" borderId="2" xfId="4" applyFont="1" applyFill="1" applyBorder="1" applyAlignment="1">
      <alignment vertical="center" wrapText="1"/>
    </xf>
    <xf numFmtId="0" fontId="4" fillId="3" borderId="2" xfId="4" applyFont="1" applyFill="1" applyBorder="1" applyAlignment="1">
      <alignment wrapText="1"/>
    </xf>
    <xf numFmtId="43" fontId="4" fillId="3" borderId="2" xfId="1" applyFont="1" applyFill="1" applyBorder="1" applyAlignment="1">
      <alignment wrapText="1"/>
    </xf>
    <xf numFmtId="49" fontId="4" fillId="3" borderId="0" xfId="0" applyNumberFormat="1" applyFont="1" applyFill="1" applyAlignment="1">
      <alignment wrapText="1"/>
    </xf>
    <xf numFmtId="0" fontId="4" fillId="3" borderId="0" xfId="4" applyFont="1" applyFill="1"/>
    <xf numFmtId="43" fontId="4" fillId="3" borderId="0" xfId="1" applyFont="1" applyFill="1" applyBorder="1" applyAlignment="1"/>
    <xf numFmtId="0" fontId="4" fillId="3" borderId="10" xfId="4" applyFont="1" applyFill="1" applyBorder="1" applyAlignment="1">
      <alignment vertical="center" wrapText="1"/>
    </xf>
    <xf numFmtId="0" fontId="4" fillId="3" borderId="10" xfId="4" applyFont="1" applyFill="1" applyBorder="1" applyAlignment="1">
      <alignment wrapText="1"/>
    </xf>
    <xf numFmtId="43" fontId="4" fillId="3" borderId="10" xfId="1" applyFont="1" applyFill="1" applyBorder="1" applyAlignment="1">
      <alignment wrapText="1"/>
    </xf>
    <xf numFmtId="0" fontId="14" fillId="2" borderId="0" xfId="0" applyFont="1" applyFill="1" applyAlignment="1">
      <alignment wrapText="1"/>
    </xf>
    <xf numFmtId="0" fontId="14" fillId="2" borderId="0" xfId="0" applyFont="1" applyFill="1" applyAlignment="1">
      <alignment horizontal="justify" wrapText="1"/>
    </xf>
    <xf numFmtId="0" fontId="22" fillId="2" borderId="0" xfId="0" applyFont="1" applyFill="1" applyAlignment="1">
      <alignment horizontal="justify" vertical="center" wrapText="1"/>
    </xf>
    <xf numFmtId="0" fontId="22" fillId="2" borderId="0" xfId="0" applyFont="1" applyFill="1" applyAlignment="1">
      <alignment horizontal="justify" wrapText="1"/>
    </xf>
    <xf numFmtId="0" fontId="23" fillId="2" borderId="0" xfId="0" applyFont="1" applyFill="1"/>
    <xf numFmtId="0" fontId="9" fillId="4" borderId="14" xfId="0" applyFont="1" applyFill="1" applyBorder="1" applyAlignment="1">
      <alignment horizontal="center"/>
    </xf>
    <xf numFmtId="0" fontId="9" fillId="4" borderId="15" xfId="0" applyFont="1" applyFill="1" applyBorder="1" applyAlignment="1">
      <alignment horizontal="center"/>
    </xf>
    <xf numFmtId="0" fontId="23" fillId="2" borderId="7" xfId="0" applyFont="1" applyFill="1" applyBorder="1"/>
    <xf numFmtId="43" fontId="2" fillId="2" borderId="0" xfId="1" applyFont="1" applyFill="1" applyAlignment="1">
      <alignment horizontal="right"/>
    </xf>
    <xf numFmtId="0" fontId="9" fillId="2" borderId="14" xfId="0" applyFont="1" applyFill="1" applyBorder="1"/>
    <xf numFmtId="43" fontId="23" fillId="3" borderId="0" xfId="1" applyFont="1" applyFill="1" applyBorder="1"/>
    <xf numFmtId="43" fontId="23" fillId="2" borderId="0" xfId="1" applyFont="1" applyFill="1" applyBorder="1"/>
    <xf numFmtId="170" fontId="23" fillId="2" borderId="1" xfId="1" applyNumberFormat="1" applyFont="1" applyFill="1" applyBorder="1"/>
    <xf numFmtId="170" fontId="23" fillId="2" borderId="6" xfId="1" applyNumberFormat="1" applyFont="1" applyFill="1" applyBorder="1"/>
    <xf numFmtId="170" fontId="23" fillId="3" borderId="9" xfId="1" applyNumberFormat="1" applyFont="1" applyFill="1" applyBorder="1"/>
    <xf numFmtId="170" fontId="9" fillId="2" borderId="15" xfId="1" applyNumberFormat="1" applyFont="1" applyFill="1" applyBorder="1"/>
    <xf numFmtId="0" fontId="34" fillId="2" borderId="0" xfId="0" applyFont="1" applyFill="1" applyAlignment="1">
      <alignment horizontal="center" wrapText="1"/>
    </xf>
    <xf numFmtId="0" fontId="0" fillId="2" borderId="0" xfId="0" applyFill="1"/>
    <xf numFmtId="0" fontId="4" fillId="2" borderId="0" xfId="0" applyFont="1" applyFill="1"/>
    <xf numFmtId="0" fontId="22" fillId="2" borderId="0" xfId="0" applyFont="1" applyFill="1" applyAlignment="1">
      <alignment horizontal="center" wrapText="1"/>
    </xf>
    <xf numFmtId="0" fontId="32" fillId="2" borderId="0" xfId="0" applyFont="1" applyFill="1" applyAlignment="1">
      <alignment horizontal="right" wrapText="1"/>
    </xf>
    <xf numFmtId="0" fontId="32" fillId="4" borderId="42" xfId="0" applyFont="1" applyFill="1" applyBorder="1" applyAlignment="1">
      <alignment horizontal="center" vertical="center" wrapText="1"/>
    </xf>
    <xf numFmtId="0" fontId="32" fillId="4" borderId="46" xfId="0" applyFont="1" applyFill="1" applyBorder="1" applyAlignment="1">
      <alignment horizontal="center" vertical="center" wrapText="1"/>
    </xf>
    <xf numFmtId="0" fontId="32" fillId="4" borderId="47" xfId="0" applyFont="1" applyFill="1" applyBorder="1" applyAlignment="1">
      <alignment horizontal="center" wrapText="1"/>
    </xf>
    <xf numFmtId="0" fontId="32" fillId="4" borderId="42" xfId="0" applyFont="1" applyFill="1" applyBorder="1" applyAlignment="1">
      <alignment horizontal="center" wrapText="1"/>
    </xf>
    <xf numFmtId="0" fontId="32" fillId="4" borderId="45" xfId="0" applyFont="1" applyFill="1" applyBorder="1" applyAlignment="1">
      <alignment horizontal="center" wrapText="1"/>
    </xf>
    <xf numFmtId="0" fontId="32" fillId="4" borderId="41" xfId="0" applyFont="1" applyFill="1" applyBorder="1" applyAlignment="1">
      <alignment horizontal="center" wrapText="1"/>
    </xf>
    <xf numFmtId="0" fontId="32" fillId="4" borderId="48" xfId="0" applyFont="1" applyFill="1" applyBorder="1" applyAlignment="1">
      <alignment horizont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wrapText="1"/>
    </xf>
    <xf numFmtId="0" fontId="32" fillId="4" borderId="51" xfId="0" applyFont="1" applyFill="1" applyBorder="1" applyAlignment="1">
      <alignment horizontal="center" wrapText="1"/>
    </xf>
    <xf numFmtId="0" fontId="22" fillId="2" borderId="42" xfId="0" applyFont="1" applyFill="1" applyBorder="1" applyAlignment="1">
      <alignment horizontal="center" wrapText="1"/>
    </xf>
    <xf numFmtId="0" fontId="22" fillId="2" borderId="47" xfId="0" applyFont="1" applyFill="1" applyBorder="1" applyAlignment="1">
      <alignment horizontal="center" wrapText="1"/>
    </xf>
    <xf numFmtId="167" fontId="22" fillId="2" borderId="47" xfId="0" applyNumberFormat="1" applyFont="1" applyFill="1" applyBorder="1" applyAlignment="1">
      <alignment horizontal="center" wrapText="1"/>
    </xf>
    <xf numFmtId="0" fontId="22" fillId="2" borderId="45" xfId="0" applyFont="1" applyFill="1" applyBorder="1" applyAlignment="1">
      <alignment horizontal="center" wrapText="1"/>
    </xf>
    <xf numFmtId="0" fontId="32" fillId="2" borderId="46" xfId="0" applyFont="1" applyFill="1" applyBorder="1" applyAlignment="1">
      <alignment horizontal="left" wrapText="1"/>
    </xf>
    <xf numFmtId="164" fontId="32" fillId="2" borderId="41" xfId="0" applyNumberFormat="1" applyFont="1" applyFill="1" applyBorder="1" applyAlignment="1">
      <alignment horizontal="center" wrapText="1"/>
    </xf>
    <xf numFmtId="164" fontId="32" fillId="2" borderId="48" xfId="0" applyNumberFormat="1" applyFont="1" applyFill="1" applyBorder="1" applyAlignment="1">
      <alignment horizontal="center" wrapText="1"/>
    </xf>
    <xf numFmtId="0" fontId="22" fillId="2" borderId="46" xfId="0" applyFont="1" applyFill="1" applyBorder="1" applyAlignment="1">
      <alignment horizontal="center" wrapText="1"/>
    </xf>
    <xf numFmtId="164" fontId="22" fillId="2" borderId="41" xfId="0" applyNumberFormat="1" applyFont="1" applyFill="1" applyBorder="1" applyAlignment="1">
      <alignment horizontal="center" wrapText="1"/>
    </xf>
    <xf numFmtId="164" fontId="22" fillId="2" borderId="48" xfId="0" applyNumberFormat="1" applyFont="1" applyFill="1" applyBorder="1" applyAlignment="1">
      <alignment horizontal="center" wrapText="1"/>
    </xf>
    <xf numFmtId="0" fontId="22" fillId="2" borderId="46" xfId="0" applyFont="1" applyFill="1" applyBorder="1" applyAlignment="1">
      <alignment horizontal="left" wrapText="1" indent="1"/>
    </xf>
    <xf numFmtId="164" fontId="22" fillId="2" borderId="41" xfId="0" applyNumberFormat="1" applyFont="1" applyFill="1" applyBorder="1" applyAlignment="1">
      <alignment horizontal="right" wrapText="1"/>
    </xf>
    <xf numFmtId="164" fontId="22" fillId="2" borderId="48" xfId="0" applyNumberFormat="1" applyFont="1" applyFill="1" applyBorder="1" applyAlignment="1">
      <alignment horizontal="right" wrapText="1"/>
    </xf>
    <xf numFmtId="164" fontId="0" fillId="2" borderId="0" xfId="0" applyNumberFormat="1" applyFill="1"/>
    <xf numFmtId="164" fontId="32" fillId="2" borderId="41" xfId="0" applyNumberFormat="1" applyFont="1" applyFill="1" applyBorder="1" applyAlignment="1">
      <alignment horizontal="right" wrapText="1"/>
    </xf>
    <xf numFmtId="164" fontId="32" fillId="2" borderId="48" xfId="0" applyNumberFormat="1" applyFont="1" applyFill="1" applyBorder="1" applyAlignment="1">
      <alignment horizontal="right" wrapText="1"/>
    </xf>
    <xf numFmtId="0" fontId="22" fillId="2" borderId="49" xfId="0" applyFont="1" applyFill="1" applyBorder="1" applyAlignment="1">
      <alignment horizontal="center" wrapText="1"/>
    </xf>
    <xf numFmtId="0" fontId="22" fillId="2" borderId="41" xfId="0" applyFont="1" applyFill="1" applyBorder="1" applyAlignment="1">
      <alignment horizontal="center" wrapText="1"/>
    </xf>
    <xf numFmtId="0" fontId="22" fillId="2" borderId="48" xfId="0" applyFont="1" applyFill="1" applyBorder="1" applyAlignment="1">
      <alignment horizontal="center" wrapText="1"/>
    </xf>
    <xf numFmtId="0" fontId="32" fillId="4" borderId="44" xfId="0" applyFont="1" applyFill="1" applyBorder="1" applyAlignment="1">
      <alignment horizontal="left" wrapText="1"/>
    </xf>
    <xf numFmtId="164" fontId="32" fillId="4" borderId="39" xfId="0" applyNumberFormat="1" applyFont="1" applyFill="1" applyBorder="1" applyAlignment="1">
      <alignment horizontal="right" wrapText="1"/>
    </xf>
    <xf numFmtId="164" fontId="32" fillId="4" borderId="43" xfId="0" applyNumberFormat="1" applyFont="1" applyFill="1" applyBorder="1" applyAlignment="1">
      <alignment horizontal="right" wrapText="1"/>
    </xf>
    <xf numFmtId="0" fontId="23" fillId="2" borderId="0" xfId="0" applyFont="1" applyFill="1" applyAlignment="1">
      <alignment vertical="center"/>
    </xf>
    <xf numFmtId="167" fontId="0" fillId="2" borderId="0" xfId="0" applyNumberFormat="1" applyFill="1"/>
    <xf numFmtId="4" fontId="0" fillId="2" borderId="0" xfId="0" applyNumberFormat="1" applyFill="1"/>
    <xf numFmtId="0" fontId="0" fillId="2" borderId="0" xfId="0" applyFill="1" applyAlignment="1">
      <alignment horizontal="center"/>
    </xf>
    <xf numFmtId="0" fontId="3" fillId="4" borderId="2" xfId="0" applyFont="1" applyFill="1" applyBorder="1"/>
    <xf numFmtId="0" fontId="3" fillId="4" borderId="12" xfId="0" applyFont="1" applyFill="1" applyBorder="1" applyAlignment="1">
      <alignment horizontal="center"/>
    </xf>
    <xf numFmtId="0" fontId="3" fillId="4" borderId="9" xfId="0" applyFont="1" applyFill="1" applyBorder="1" applyAlignment="1">
      <alignment horizontal="center"/>
    </xf>
    <xf numFmtId="0" fontId="2" fillId="2" borderId="0" xfId="0" applyFont="1" applyFill="1" applyAlignment="1">
      <alignment horizontal="center" vertical="center" wrapText="1"/>
    </xf>
    <xf numFmtId="0" fontId="2" fillId="2" borderId="2" xfId="0" applyFont="1" applyFill="1" applyBorder="1"/>
    <xf numFmtId="164" fontId="2" fillId="2" borderId="4" xfId="0" applyNumberFormat="1" applyFont="1" applyFill="1" applyBorder="1"/>
    <xf numFmtId="164" fontId="2" fillId="2" borderId="0" xfId="0" applyNumberFormat="1" applyFont="1" applyFill="1" applyAlignment="1">
      <alignment horizontal="center"/>
    </xf>
    <xf numFmtId="164" fontId="2" fillId="2" borderId="54" xfId="0" applyNumberFormat="1" applyFont="1" applyFill="1" applyBorder="1"/>
    <xf numFmtId="0" fontId="37" fillId="2" borderId="0" xfId="0" applyFont="1" applyFill="1"/>
    <xf numFmtId="0" fontId="2" fillId="2" borderId="52" xfId="0" applyFont="1" applyFill="1" applyBorder="1" applyAlignment="1">
      <alignment horizontal="left" indent="1"/>
    </xf>
    <xf numFmtId="0" fontId="2" fillId="2" borderId="13" xfId="0" applyFont="1" applyFill="1" applyBorder="1"/>
    <xf numFmtId="0" fontId="2" fillId="2" borderId="14" xfId="0" applyFont="1" applyFill="1" applyBorder="1"/>
    <xf numFmtId="0" fontId="2" fillId="2" borderId="52" xfId="0" applyFont="1" applyFill="1" applyBorder="1"/>
    <xf numFmtId="0" fontId="2" fillId="2" borderId="53" xfId="0" applyFont="1" applyFill="1" applyBorder="1"/>
    <xf numFmtId="164" fontId="2" fillId="3" borderId="8" xfId="0" applyNumberFormat="1" applyFont="1" applyFill="1" applyBorder="1" applyAlignment="1">
      <alignment vertical="center"/>
    </xf>
    <xf numFmtId="0" fontId="2" fillId="2" borderId="2" xfId="0" applyFont="1" applyFill="1" applyBorder="1" applyAlignment="1">
      <alignment horizontal="left"/>
    </xf>
    <xf numFmtId="0" fontId="0" fillId="2" borderId="54" xfId="0" applyFill="1" applyBorder="1"/>
    <xf numFmtId="0" fontId="2" fillId="2" borderId="52" xfId="0" applyFont="1" applyFill="1" applyBorder="1" applyAlignment="1">
      <alignment horizontal="left" indent="2"/>
    </xf>
    <xf numFmtId="164" fontId="2" fillId="3" borderId="52" xfId="0" applyNumberFormat="1" applyFont="1" applyFill="1" applyBorder="1"/>
    <xf numFmtId="164" fontId="2" fillId="2" borderId="2" xfId="0" applyNumberFormat="1" applyFont="1" applyFill="1" applyBorder="1"/>
    <xf numFmtId="0" fontId="2" fillId="2" borderId="54" xfId="0" applyFont="1" applyFill="1" applyBorder="1"/>
    <xf numFmtId="164" fontId="2" fillId="2" borderId="52" xfId="0" applyNumberFormat="1" applyFont="1" applyFill="1" applyBorder="1"/>
    <xf numFmtId="0" fontId="3" fillId="4" borderId="2" xfId="0" applyFont="1" applyFill="1" applyBorder="1" applyAlignment="1">
      <alignment horizontal="center"/>
    </xf>
    <xf numFmtId="0" fontId="0" fillId="2" borderId="2" xfId="0" applyFill="1" applyBorder="1"/>
    <xf numFmtId="164" fontId="2" fillId="2" borderId="2" xfId="0" applyNumberFormat="1" applyFont="1" applyFill="1" applyBorder="1" applyAlignment="1">
      <alignment horizontal="center"/>
    </xf>
    <xf numFmtId="164" fontId="2" fillId="3" borderId="0" xfId="0" applyNumberFormat="1" applyFont="1" applyFill="1" applyAlignment="1">
      <alignment horizontal="center"/>
    </xf>
    <xf numFmtId="164" fontId="2" fillId="2" borderId="2" xfId="0" applyNumberFormat="1" applyFont="1" applyFill="1" applyBorder="1" applyAlignment="1">
      <alignment horizontal="left"/>
    </xf>
    <xf numFmtId="43" fontId="2" fillId="2" borderId="2" xfId="1" applyFont="1" applyFill="1" applyBorder="1" applyAlignment="1">
      <alignment horizontal="left"/>
    </xf>
    <xf numFmtId="43" fontId="2" fillId="2" borderId="0" xfId="1" applyFont="1" applyFill="1" applyBorder="1" applyAlignment="1">
      <alignment horizontal="left"/>
    </xf>
    <xf numFmtId="10" fontId="34" fillId="3" borderId="0" xfId="0" applyNumberFormat="1" applyFont="1" applyFill="1" applyAlignment="1">
      <alignment horizontal="left" vertical="center" wrapText="1"/>
    </xf>
    <xf numFmtId="0" fontId="3" fillId="4" borderId="4" xfId="0" applyFont="1" applyFill="1" applyBorder="1" applyAlignment="1">
      <alignment horizontal="center" vertical="center" wrapText="1"/>
    </xf>
    <xf numFmtId="0" fontId="3" fillId="4" borderId="53" xfId="0" applyFont="1" applyFill="1" applyBorder="1" applyAlignment="1">
      <alignment vertical="center"/>
    </xf>
    <xf numFmtId="0" fontId="3" fillId="4"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4" xfId="0" applyFont="1" applyFill="1" applyBorder="1" applyAlignment="1">
      <alignment horizontal="center" vertical="center" wrapText="1"/>
    </xf>
    <xf numFmtId="164" fontId="2" fillId="2" borderId="8" xfId="0" applyNumberFormat="1" applyFont="1" applyFill="1" applyBorder="1" applyAlignment="1">
      <alignment horizontal="right" vertical="center" wrapText="1"/>
    </xf>
    <xf numFmtId="164" fontId="2" fillId="2" borderId="54" xfId="0" applyNumberFormat="1" applyFont="1" applyFill="1" applyBorder="1" applyAlignment="1">
      <alignment horizontal="right" vertical="center" wrapText="1"/>
    </xf>
    <xf numFmtId="164" fontId="2" fillId="2" borderId="7" xfId="0" applyNumberFormat="1" applyFont="1" applyFill="1" applyBorder="1" applyAlignment="1">
      <alignment horizontal="right" vertical="center" wrapText="1"/>
    </xf>
    <xf numFmtId="164" fontId="2" fillId="2" borderId="0" xfId="0" applyNumberFormat="1" applyFont="1" applyFill="1" applyAlignment="1">
      <alignment horizontal="right"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3" fillId="4" borderId="52" xfId="0" applyFont="1" applyFill="1" applyBorder="1" applyAlignment="1">
      <alignment vertical="center"/>
    </xf>
    <xf numFmtId="164" fontId="2" fillId="2" borderId="4" xfId="0" applyNumberFormat="1" applyFont="1" applyFill="1" applyBorder="1" applyAlignment="1">
      <alignment horizontal="right" vertical="center" wrapText="1"/>
    </xf>
    <xf numFmtId="164" fontId="2" fillId="2" borderId="3" xfId="0" applyNumberFormat="1" applyFont="1" applyFill="1" applyBorder="1" applyAlignment="1">
      <alignment vertical="center" wrapText="1"/>
    </xf>
    <xf numFmtId="164" fontId="2" fillId="2" borderId="1" xfId="0" applyNumberFormat="1" applyFont="1" applyFill="1" applyBorder="1" applyAlignment="1">
      <alignment horizontal="right" vertical="center" wrapText="1"/>
    </xf>
    <xf numFmtId="164" fontId="2" fillId="2" borderId="2" xfId="0" applyNumberFormat="1" applyFont="1" applyFill="1" applyBorder="1" applyAlignment="1">
      <alignment horizontal="right" vertical="center" wrapText="1"/>
    </xf>
    <xf numFmtId="164" fontId="2" fillId="2" borderId="7" xfId="0" applyNumberFormat="1" applyFont="1" applyFill="1" applyBorder="1" applyAlignment="1">
      <alignment vertical="center" wrapText="1"/>
    </xf>
    <xf numFmtId="164" fontId="2" fillId="2" borderId="0" xfId="1" applyNumberFormat="1" applyFont="1" applyFill="1" applyBorder="1" applyAlignment="1">
      <alignment horizontal="center" vertical="center" wrapText="1"/>
    </xf>
    <xf numFmtId="164" fontId="2" fillId="2" borderId="8" xfId="1" applyNumberFormat="1" applyFont="1" applyFill="1" applyBorder="1" applyAlignment="1">
      <alignment horizontal="center" vertical="center" wrapText="1"/>
    </xf>
    <xf numFmtId="164" fontId="2" fillId="2" borderId="7" xfId="1" applyNumberFormat="1" applyFont="1" applyFill="1" applyBorder="1" applyAlignment="1">
      <alignment vertical="center" wrapText="1"/>
    </xf>
    <xf numFmtId="164" fontId="2" fillId="2" borderId="54" xfId="1" applyNumberFormat="1" applyFont="1" applyFill="1" applyBorder="1" applyAlignment="1">
      <alignment horizontal="center" vertical="center" wrapText="1"/>
    </xf>
    <xf numFmtId="164" fontId="2" fillId="2" borderId="12" xfId="0" applyNumberFormat="1" applyFont="1" applyFill="1" applyBorder="1" applyAlignment="1">
      <alignment horizontal="center" vertical="center" wrapText="1"/>
    </xf>
    <xf numFmtId="164" fontId="2" fillId="2" borderId="53" xfId="0" applyNumberFormat="1" applyFont="1" applyFill="1" applyBorder="1" applyAlignment="1">
      <alignment vertical="center" wrapText="1"/>
    </xf>
    <xf numFmtId="164" fontId="2" fillId="2" borderId="9" xfId="0" applyNumberFormat="1" applyFont="1" applyFill="1" applyBorder="1" applyAlignment="1">
      <alignment horizontal="center" vertical="center" wrapText="1"/>
    </xf>
    <xf numFmtId="164" fontId="2" fillId="2" borderId="52" xfId="0" applyNumberFormat="1" applyFont="1" applyFill="1" applyBorder="1" applyAlignment="1">
      <alignment horizontal="center" vertical="center" wrapText="1"/>
    </xf>
    <xf numFmtId="0" fontId="3" fillId="4" borderId="14" xfId="0" applyFont="1" applyFill="1" applyBorder="1" applyAlignment="1">
      <alignment vertical="center"/>
    </xf>
    <xf numFmtId="164" fontId="3" fillId="4" borderId="5" xfId="0" applyNumberFormat="1" applyFont="1" applyFill="1" applyBorder="1" applyAlignment="1">
      <alignment horizontal="center" vertical="center" wrapText="1"/>
    </xf>
    <xf numFmtId="164" fontId="3" fillId="4" borderId="15" xfId="0" applyNumberFormat="1" applyFont="1" applyFill="1" applyBorder="1" applyAlignment="1">
      <alignment horizontal="center" vertical="center" wrapText="1"/>
    </xf>
    <xf numFmtId="164" fontId="3" fillId="4" borderId="14" xfId="0" applyNumberFormat="1" applyFont="1" applyFill="1" applyBorder="1" applyAlignment="1">
      <alignment vertical="center" wrapText="1"/>
    </xf>
    <xf numFmtId="164" fontId="3" fillId="4" borderId="13" xfId="0" applyNumberFormat="1" applyFont="1" applyFill="1" applyBorder="1" applyAlignment="1">
      <alignment horizontal="center" vertical="center" wrapText="1"/>
    </xf>
    <xf numFmtId="164" fontId="2" fillId="2" borderId="0" xfId="0" applyNumberFormat="1" applyFont="1" applyFill="1" applyAlignment="1">
      <alignment horizontal="center" vertical="center" wrapText="1"/>
    </xf>
    <xf numFmtId="164" fontId="3" fillId="4" borderId="5" xfId="0" applyNumberFormat="1" applyFont="1" applyFill="1" applyBorder="1" applyAlignment="1">
      <alignment vertical="center" wrapText="1"/>
    </xf>
    <xf numFmtId="164" fontId="3" fillId="4" borderId="15" xfId="0" applyNumberFormat="1" applyFont="1" applyFill="1" applyBorder="1" applyAlignment="1">
      <alignment vertical="center" wrapText="1"/>
    </xf>
    <xf numFmtId="0" fontId="2" fillId="2" borderId="2" xfId="0" applyFont="1" applyFill="1" applyBorder="1" applyAlignment="1">
      <alignment horizontal="center"/>
    </xf>
    <xf numFmtId="164" fontId="2" fillId="2" borderId="53" xfId="0" applyNumberFormat="1" applyFont="1" applyFill="1" applyBorder="1"/>
    <xf numFmtId="0" fontId="14" fillId="2" borderId="0" xfId="0" applyFont="1" applyFill="1" applyAlignment="1">
      <alignment horizontal="left" wrapText="1"/>
    </xf>
    <xf numFmtId="0" fontId="2" fillId="3" borderId="2" xfId="0" applyFont="1" applyFill="1" applyBorder="1"/>
    <xf numFmtId="0" fontId="2" fillId="3" borderId="3" xfId="0" applyFont="1" applyFill="1" applyBorder="1" applyAlignment="1">
      <alignment horizontal="justify" wrapText="1"/>
    </xf>
    <xf numFmtId="0" fontId="2" fillId="3" borderId="1" xfId="0" applyFont="1" applyFill="1" applyBorder="1" applyAlignment="1">
      <alignment horizontal="justify" wrapText="1"/>
    </xf>
    <xf numFmtId="0" fontId="2" fillId="3" borderId="7" xfId="0" applyFont="1" applyFill="1" applyBorder="1" applyAlignment="1">
      <alignment horizontal="justify" wrapText="1"/>
    </xf>
    <xf numFmtId="0" fontId="2" fillId="3" borderId="54" xfId="0" applyFont="1" applyFill="1" applyBorder="1" applyAlignment="1">
      <alignment horizontal="justify" wrapText="1"/>
    </xf>
    <xf numFmtId="0" fontId="2" fillId="3" borderId="52" xfId="0" applyFont="1" applyFill="1" applyBorder="1"/>
    <xf numFmtId="0" fontId="2" fillId="3" borderId="53" xfId="0" applyFont="1" applyFill="1" applyBorder="1" applyAlignment="1">
      <alignment horizontal="justify" wrapText="1"/>
    </xf>
    <xf numFmtId="0" fontId="2" fillId="3" borderId="9" xfId="0" applyFont="1" applyFill="1" applyBorder="1" applyAlignment="1">
      <alignment horizontal="justify" wrapText="1"/>
    </xf>
    <xf numFmtId="0" fontId="2" fillId="3" borderId="52" xfId="0" applyFont="1" applyFill="1" applyBorder="1" applyAlignment="1">
      <alignment horizontal="justify" wrapText="1"/>
    </xf>
    <xf numFmtId="167" fontId="2" fillId="2" borderId="1" xfId="0" applyNumberFormat="1" applyFont="1" applyFill="1" applyBorder="1"/>
    <xf numFmtId="167" fontId="2" fillId="2" borderId="3" xfId="0" applyNumberFormat="1" applyFont="1" applyFill="1" applyBorder="1"/>
    <xf numFmtId="167" fontId="2" fillId="2" borderId="2" xfId="0" applyNumberFormat="1" applyFont="1" applyFill="1" applyBorder="1"/>
    <xf numFmtId="166" fontId="2" fillId="2" borderId="54" xfId="0" applyNumberFormat="1" applyFont="1" applyFill="1" applyBorder="1"/>
    <xf numFmtId="166" fontId="2" fillId="2" borderId="7" xfId="0" applyNumberFormat="1" applyFont="1" applyFill="1" applyBorder="1"/>
    <xf numFmtId="0" fontId="2" fillId="2" borderId="0" xfId="0" applyFont="1" applyFill="1" applyAlignment="1">
      <alignment horizontal="left" vertical="justify" wrapText="1" indent="1"/>
    </xf>
    <xf numFmtId="166" fontId="2" fillId="3" borderId="54" xfId="0" applyNumberFormat="1" applyFont="1" applyFill="1" applyBorder="1"/>
    <xf numFmtId="166" fontId="2" fillId="3" borderId="7" xfId="0" applyNumberFormat="1" applyFont="1" applyFill="1" applyBorder="1"/>
    <xf numFmtId="166" fontId="2" fillId="3" borderId="0" xfId="0" applyNumberFormat="1" applyFont="1" applyFill="1"/>
    <xf numFmtId="167" fontId="2" fillId="3" borderId="9" xfId="0" applyNumberFormat="1" applyFont="1" applyFill="1" applyBorder="1"/>
    <xf numFmtId="167" fontId="2" fillId="3" borderId="53" xfId="0" applyNumberFormat="1" applyFont="1" applyFill="1" applyBorder="1"/>
    <xf numFmtId="167" fontId="2" fillId="3" borderId="7" xfId="0" applyNumberFormat="1" applyFont="1" applyFill="1" applyBorder="1"/>
    <xf numFmtId="167" fontId="2" fillId="3" borderId="54" xfId="0" applyNumberFormat="1" applyFont="1" applyFill="1" applyBorder="1"/>
    <xf numFmtId="167" fontId="2" fillId="3" borderId="52" xfId="0" applyNumberFormat="1" applyFont="1" applyFill="1" applyBorder="1"/>
    <xf numFmtId="166" fontId="3" fillId="4" borderId="14" xfId="0" applyNumberFormat="1" applyFont="1" applyFill="1" applyBorder="1"/>
    <xf numFmtId="166" fontId="3" fillId="4" borderId="13" xfId="0" applyNumberFormat="1" applyFont="1" applyFill="1" applyBorder="1"/>
    <xf numFmtId="0" fontId="3" fillId="4" borderId="9" xfId="0" applyFont="1" applyFill="1" applyBorder="1" applyAlignment="1">
      <alignment horizontal="center" vertical="center" wrapText="1"/>
    </xf>
    <xf numFmtId="0" fontId="3" fillId="4" borderId="52" xfId="0" applyFont="1" applyFill="1" applyBorder="1" applyAlignment="1">
      <alignment horizontal="center" vertical="center" wrapText="1"/>
    </xf>
    <xf numFmtId="164" fontId="2" fillId="3" borderId="4" xfId="0" applyNumberFormat="1" applyFont="1" applyFill="1" applyBorder="1"/>
    <xf numFmtId="166" fontId="2" fillId="3" borderId="8" xfId="0" applyNumberFormat="1" applyFont="1" applyFill="1" applyBorder="1"/>
    <xf numFmtId="167" fontId="2" fillId="2" borderId="12" xfId="0" applyNumberFormat="1" applyFont="1" applyFill="1" applyBorder="1"/>
    <xf numFmtId="167" fontId="2" fillId="2" borderId="9" xfId="0" applyNumberFormat="1" applyFont="1" applyFill="1" applyBorder="1"/>
    <xf numFmtId="166" fontId="2" fillId="4" borderId="1" xfId="0" applyNumberFormat="1" applyFont="1" applyFill="1" applyBorder="1" applyAlignment="1">
      <alignment vertical="center"/>
    </xf>
    <xf numFmtId="166" fontId="2" fillId="4" borderId="3" xfId="0" applyNumberFormat="1" applyFont="1" applyFill="1" applyBorder="1" applyAlignment="1">
      <alignment horizontal="right" vertical="center"/>
    </xf>
    <xf numFmtId="166" fontId="2" fillId="4" borderId="1" xfId="0" applyNumberFormat="1" applyFont="1" applyFill="1" applyBorder="1" applyAlignment="1">
      <alignment horizontal="right" vertical="center"/>
    </xf>
    <xf numFmtId="166" fontId="2" fillId="4" borderId="9" xfId="0" applyNumberFormat="1" applyFont="1" applyFill="1" applyBorder="1" applyAlignment="1">
      <alignment vertical="center"/>
    </xf>
    <xf numFmtId="166" fontId="2" fillId="4" borderId="53" xfId="0" applyNumberFormat="1" applyFont="1" applyFill="1" applyBorder="1" applyAlignment="1">
      <alignment horizontal="right" vertical="center"/>
    </xf>
    <xf numFmtId="166" fontId="2" fillId="4" borderId="9" xfId="0" applyNumberFormat="1" applyFont="1" applyFill="1" applyBorder="1" applyAlignment="1">
      <alignment horizontal="right" vertical="center"/>
    </xf>
    <xf numFmtId="0" fontId="38" fillId="2" borderId="0" xfId="0" applyFont="1" applyFill="1"/>
    <xf numFmtId="0" fontId="2" fillId="2" borderId="0" xfId="0" applyFont="1" applyFill="1" applyAlignment="1">
      <alignment horizontal="right" vertical="center" wrapText="1"/>
    </xf>
    <xf numFmtId="0" fontId="2" fillId="2" borderId="0" xfId="0" applyFont="1" applyFill="1" applyAlignment="1">
      <alignment horizontal="center" wrapText="1"/>
    </xf>
    <xf numFmtId="0" fontId="2" fillId="2" borderId="0" xfId="0" applyFont="1" applyFill="1" applyAlignment="1">
      <alignment horizontal="right" wrapText="1"/>
    </xf>
    <xf numFmtId="165" fontId="2" fillId="2" borderId="0" xfId="0" applyNumberFormat="1" applyFont="1" applyFill="1" applyAlignment="1">
      <alignment horizontal="right" wrapText="1"/>
    </xf>
    <xf numFmtId="164" fontId="2" fillId="2" borderId="0" xfId="0" applyNumberFormat="1" applyFont="1" applyFill="1" applyAlignment="1">
      <alignment horizontal="right" wrapText="1"/>
    </xf>
    <xf numFmtId="0" fontId="3" fillId="4" borderId="1" xfId="0" applyFont="1" applyFill="1" applyBorder="1" applyAlignment="1">
      <alignment horizontal="center" wrapText="1"/>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2" fontId="3" fillId="2" borderId="0" xfId="3" applyNumberFormat="1" applyFont="1" applyFill="1" applyAlignment="1">
      <alignment horizontal="right" vertical="center" wrapText="1"/>
    </xf>
    <xf numFmtId="43" fontId="3" fillId="2" borderId="0" xfId="1" applyFont="1" applyFill="1" applyBorder="1" applyAlignment="1">
      <alignment horizontal="center" vertical="center" wrapText="1"/>
    </xf>
    <xf numFmtId="2" fontId="2" fillId="2" borderId="0" xfId="3" applyNumberFormat="1" applyFont="1" applyFill="1" applyAlignment="1">
      <alignment horizontal="right" vertical="center" wrapText="1"/>
    </xf>
    <xf numFmtId="43" fontId="2" fillId="2" borderId="0" xfId="1" applyFont="1" applyFill="1" applyAlignment="1">
      <alignment horizontal="center" vertical="center" wrapText="1"/>
    </xf>
    <xf numFmtId="2" fontId="3" fillId="4" borderId="15" xfId="3" applyNumberFormat="1" applyFont="1" applyFill="1" applyBorder="1" applyAlignment="1">
      <alignment horizontal="right" vertical="center" wrapText="1"/>
    </xf>
    <xf numFmtId="2" fontId="2" fillId="2" borderId="0" xfId="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center" wrapText="1"/>
    </xf>
    <xf numFmtId="4" fontId="3" fillId="4" borderId="12" xfId="0" applyNumberFormat="1" applyFont="1" applyFill="1" applyBorder="1" applyAlignment="1">
      <alignment horizontal="center" vertical="center" wrapText="1"/>
    </xf>
    <xf numFmtId="0" fontId="35" fillId="4" borderId="12" xfId="0" applyFont="1" applyFill="1" applyBorder="1" applyAlignment="1">
      <alignment horizontal="center" vertical="center" wrapText="1"/>
    </xf>
    <xf numFmtId="4" fontId="3" fillId="4" borderId="9"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43" fontId="23" fillId="2" borderId="4" xfId="1" applyFont="1" applyFill="1" applyBorder="1" applyAlignment="1">
      <alignment horizontal="left" vertical="center" wrapText="1" indent="2"/>
    </xf>
    <xf numFmtId="43" fontId="23" fillId="2" borderId="4" xfId="1" applyFont="1" applyFill="1" applyBorder="1" applyAlignment="1">
      <alignment horizontal="center" vertical="center" wrapText="1"/>
    </xf>
    <xf numFmtId="43" fontId="23" fillId="2" borderId="0" xfId="1" applyFont="1" applyFill="1" applyBorder="1" applyAlignment="1">
      <alignment horizontal="left" vertical="center" wrapText="1" indent="2"/>
    </xf>
    <xf numFmtId="0" fontId="23" fillId="2" borderId="0" xfId="0" applyFont="1" applyFill="1" applyAlignment="1">
      <alignment horizontal="left" vertical="center" wrapText="1" indent="1"/>
    </xf>
    <xf numFmtId="43" fontId="23" fillId="2" borderId="8" xfId="1" applyFont="1" applyFill="1" applyBorder="1" applyAlignment="1">
      <alignment horizontal="left" vertical="center" wrapText="1" indent="2"/>
    </xf>
    <xf numFmtId="43" fontId="23" fillId="2" borderId="8" xfId="1" applyFont="1" applyFill="1" applyBorder="1" applyAlignment="1">
      <alignment horizontal="center" vertical="center" wrapText="1"/>
    </xf>
    <xf numFmtId="0" fontId="3" fillId="4" borderId="13" xfId="0" applyFont="1" applyFill="1" applyBorder="1" applyAlignment="1">
      <alignment vertical="center" wrapText="1"/>
    </xf>
    <xf numFmtId="43" fontId="3" fillId="4" borderId="5" xfId="1" applyFont="1" applyFill="1" applyBorder="1" applyAlignment="1">
      <alignment horizontal="right" vertical="center" wrapText="1"/>
    </xf>
    <xf numFmtId="43" fontId="3" fillId="4" borderId="15" xfId="1" applyFont="1" applyFill="1" applyBorder="1" applyAlignment="1">
      <alignment horizontal="right" vertical="center" wrapText="1"/>
    </xf>
    <xf numFmtId="0" fontId="2" fillId="2" borderId="0" xfId="0" applyFont="1" applyFill="1" applyAlignment="1">
      <alignment horizontal="left" vertical="center" wrapText="1" indent="2"/>
    </xf>
    <xf numFmtId="43" fontId="2" fillId="2" borderId="0" xfId="1" applyFont="1" applyFill="1" applyBorder="1" applyAlignment="1">
      <alignment horizontal="right" vertical="center" wrapText="1"/>
    </xf>
    <xf numFmtId="43" fontId="2" fillId="4" borderId="15" xfId="1" applyFont="1" applyFill="1" applyBorder="1" applyAlignment="1">
      <alignment horizontal="center" vertical="center" wrapText="1"/>
    </xf>
    <xf numFmtId="43" fontId="2" fillId="4" borderId="14" xfId="1" applyFont="1" applyFill="1" applyBorder="1" applyAlignment="1">
      <alignment horizontal="right" vertical="center" wrapText="1"/>
    </xf>
    <xf numFmtId="43" fontId="2" fillId="4" borderId="14" xfId="1" applyFont="1" applyFill="1" applyBorder="1" applyAlignment="1">
      <alignment horizontal="right" wrapText="1"/>
    </xf>
    <xf numFmtId="43" fontId="2" fillId="4" borderId="13" xfId="1" applyFont="1" applyFill="1" applyBorder="1" applyAlignment="1">
      <alignment horizontal="right" vertical="center" wrapText="1"/>
    </xf>
    <xf numFmtId="164" fontId="2" fillId="2" borderId="15" xfId="0" applyNumberFormat="1" applyFont="1" applyFill="1" applyBorder="1" applyAlignment="1">
      <alignment vertical="center" wrapText="1"/>
    </xf>
    <xf numFmtId="0" fontId="2" fillId="2" borderId="13" xfId="0" applyFont="1" applyFill="1" applyBorder="1" applyAlignment="1">
      <alignment vertical="center" wrapText="1"/>
    </xf>
    <xf numFmtId="0" fontId="2" fillId="2" borderId="15" xfId="0" applyFont="1" applyFill="1" applyBorder="1" applyAlignment="1">
      <alignment horizontal="center" vertical="center" wrapText="1"/>
    </xf>
    <xf numFmtId="164" fontId="2" fillId="2" borderId="14" xfId="0" applyNumberFormat="1" applyFont="1" applyFill="1" applyBorder="1" applyAlignment="1">
      <alignment horizontal="right" vertical="center" wrapText="1"/>
    </xf>
    <xf numFmtId="164" fontId="2" fillId="2" borderId="13" xfId="0" applyNumberFormat="1" applyFont="1" applyFill="1" applyBorder="1" applyAlignment="1">
      <alignment horizontal="right" vertical="center" wrapText="1"/>
    </xf>
    <xf numFmtId="43" fontId="2" fillId="2" borderId="13" xfId="1" applyFont="1" applyFill="1" applyBorder="1" applyAlignment="1">
      <alignment horizontal="right" vertical="center" wrapText="1"/>
    </xf>
    <xf numFmtId="0" fontId="2" fillId="1" borderId="54" xfId="0" applyFont="1" applyFill="1" applyBorder="1" applyAlignment="1">
      <alignment horizontal="center" vertical="center" wrapText="1"/>
    </xf>
    <xf numFmtId="165" fontId="2" fillId="1" borderId="7" xfId="0" applyNumberFormat="1" applyFont="1" applyFill="1" applyBorder="1" applyAlignment="1">
      <alignment horizontal="right" wrapText="1"/>
    </xf>
    <xf numFmtId="164" fontId="2" fillId="1" borderId="0" xfId="0" applyNumberFormat="1" applyFont="1" applyFill="1" applyAlignment="1">
      <alignment horizontal="right" vertical="center" wrapText="1"/>
    </xf>
    <xf numFmtId="2" fontId="2" fillId="1" borderId="0" xfId="3" applyNumberFormat="1" applyFont="1" applyFill="1" applyBorder="1" applyAlignment="1">
      <alignment horizontal="right" vertical="center" wrapText="1"/>
    </xf>
    <xf numFmtId="0" fontId="3" fillId="4" borderId="15" xfId="0" applyFont="1" applyFill="1" applyBorder="1" applyAlignment="1">
      <alignment horizontal="center" vertical="center" wrapText="1"/>
    </xf>
    <xf numFmtId="164" fontId="3" fillId="4" borderId="14" xfId="0" applyNumberFormat="1" applyFont="1" applyFill="1" applyBorder="1" applyAlignment="1">
      <alignment horizontal="right" vertical="center" wrapText="1"/>
    </xf>
    <xf numFmtId="164" fontId="3" fillId="1" borderId="13" xfId="0" applyNumberFormat="1" applyFont="1" applyFill="1" applyBorder="1" applyAlignment="1">
      <alignment horizontal="right" vertical="center" wrapText="1"/>
    </xf>
    <xf numFmtId="2" fontId="3" fillId="1" borderId="13" xfId="3" applyNumberFormat="1" applyFont="1" applyFill="1" applyBorder="1" applyAlignment="1">
      <alignment horizontal="right" vertical="center" wrapText="1"/>
    </xf>
    <xf numFmtId="164" fontId="3" fillId="4" borderId="3" xfId="0" applyNumberFormat="1" applyFont="1" applyFill="1" applyBorder="1" applyAlignment="1">
      <alignment horizontal="center" vertical="center" wrapText="1"/>
    </xf>
    <xf numFmtId="2" fontId="3" fillId="4" borderId="1" xfId="3" applyNumberFormat="1" applyFont="1" applyFill="1" applyBorder="1" applyAlignment="1">
      <alignment horizontal="center" vertical="center" wrapText="1"/>
    </xf>
    <xf numFmtId="164" fontId="3" fillId="4" borderId="7" xfId="0" applyNumberFormat="1" applyFont="1" applyFill="1" applyBorder="1" applyAlignment="1">
      <alignment horizontal="center" vertical="center" wrapText="1"/>
    </xf>
    <xf numFmtId="165" fontId="3" fillId="4" borderId="4" xfId="0" applyNumberFormat="1" applyFont="1" applyFill="1" applyBorder="1" applyAlignment="1">
      <alignment horizontal="center" wrapText="1"/>
    </xf>
    <xf numFmtId="164" fontId="3" fillId="4" borderId="1" xfId="0" applyNumberFormat="1" applyFont="1" applyFill="1" applyBorder="1" applyAlignment="1">
      <alignment horizontal="center" vertical="center" wrapText="1"/>
    </xf>
    <xf numFmtId="2" fontId="3" fillId="4" borderId="54" xfId="3" applyNumberFormat="1" applyFont="1" applyFill="1" applyBorder="1" applyAlignment="1">
      <alignment horizontal="center" vertical="center" wrapText="1"/>
    </xf>
    <xf numFmtId="164" fontId="3" fillId="4" borderId="53" xfId="0" applyNumberFormat="1" applyFont="1" applyFill="1" applyBorder="1" applyAlignment="1">
      <alignment horizontal="center" vertical="center" wrapText="1"/>
    </xf>
    <xf numFmtId="165" fontId="3" fillId="4" borderId="12" xfId="0" applyNumberFormat="1" applyFont="1" applyFill="1" applyBorder="1" applyAlignment="1">
      <alignment horizontal="center" wrapText="1"/>
    </xf>
    <xf numFmtId="164" fontId="3" fillId="4" borderId="9" xfId="0" applyNumberFormat="1" applyFont="1" applyFill="1" applyBorder="1" applyAlignment="1">
      <alignment horizontal="center" vertical="center" wrapText="1"/>
    </xf>
    <xf numFmtId="2" fontId="3" fillId="4" borderId="9" xfId="3" applyNumberFormat="1" applyFont="1" applyFill="1" applyBorder="1" applyAlignment="1">
      <alignment horizontal="center" vertical="center" wrapText="1"/>
    </xf>
    <xf numFmtId="164" fontId="2" fillId="8" borderId="4" xfId="0" applyNumberFormat="1" applyFont="1" applyFill="1" applyBorder="1" applyAlignment="1">
      <alignment horizontal="right" vertical="center" wrapText="1"/>
    </xf>
    <xf numFmtId="0" fontId="2" fillId="8" borderId="4" xfId="0" applyFont="1" applyFill="1" applyBorder="1" applyAlignment="1">
      <alignment horizontal="center" vertical="center" wrapText="1"/>
    </xf>
    <xf numFmtId="165" fontId="2" fillId="8" borderId="4" xfId="0" applyNumberFormat="1" applyFont="1" applyFill="1" applyBorder="1" applyAlignment="1">
      <alignment horizontal="right" wrapText="1"/>
    </xf>
    <xf numFmtId="43" fontId="2" fillId="2" borderId="8" xfId="1" applyFont="1" applyFill="1" applyBorder="1" applyAlignment="1">
      <alignment horizontal="right" vertical="center" wrapText="1"/>
    </xf>
    <xf numFmtId="43" fontId="2" fillId="2" borderId="8" xfId="1" applyFont="1" applyFill="1" applyBorder="1" applyAlignment="1">
      <alignment horizontal="center" vertical="center" wrapText="1"/>
    </xf>
    <xf numFmtId="43" fontId="2" fillId="2" borderId="8" xfId="1" applyFont="1" applyFill="1" applyBorder="1" applyAlignment="1">
      <alignment horizontal="right" wrapText="1"/>
    </xf>
    <xf numFmtId="43" fontId="2" fillId="2" borderId="12" xfId="1" applyFont="1" applyFill="1" applyBorder="1" applyAlignment="1">
      <alignment horizontal="right" vertical="center" wrapText="1"/>
    </xf>
    <xf numFmtId="43" fontId="2" fillId="2" borderId="12" xfId="1" applyFont="1" applyFill="1" applyBorder="1" applyAlignment="1">
      <alignment horizontal="center" vertical="center" wrapText="1"/>
    </xf>
    <xf numFmtId="43" fontId="2" fillId="2" borderId="12" xfId="1" applyFont="1" applyFill="1" applyBorder="1" applyAlignment="1">
      <alignment horizontal="right" wrapText="1"/>
    </xf>
    <xf numFmtId="164" fontId="3" fillId="4" borderId="5" xfId="0" applyNumberFormat="1" applyFont="1" applyFill="1" applyBorder="1" applyAlignment="1">
      <alignment horizontal="right" vertical="center" wrapText="1"/>
    </xf>
    <xf numFmtId="164" fontId="3" fillId="4" borderId="4" xfId="0" applyNumberFormat="1" applyFont="1" applyFill="1" applyBorder="1" applyAlignment="1">
      <alignment horizontal="center" vertical="center" wrapText="1"/>
    </xf>
    <xf numFmtId="165" fontId="3" fillId="4" borderId="4" xfId="0" applyNumberFormat="1" applyFont="1" applyFill="1" applyBorder="1" applyAlignment="1">
      <alignment horizontal="center" vertical="center" wrapText="1"/>
    </xf>
    <xf numFmtId="2" fontId="3" fillId="4" borderId="2" xfId="3" applyNumberFormat="1" applyFont="1" applyFill="1" applyBorder="1" applyAlignment="1">
      <alignment horizontal="center" vertical="center" wrapText="1"/>
    </xf>
    <xf numFmtId="164" fontId="3" fillId="4" borderId="12" xfId="0" applyNumberFormat="1" applyFont="1" applyFill="1" applyBorder="1" applyAlignment="1">
      <alignment horizontal="center" vertical="center" wrapText="1"/>
    </xf>
    <xf numFmtId="165" fontId="3" fillId="4" borderId="12" xfId="0" applyNumberFormat="1" applyFont="1" applyFill="1" applyBorder="1" applyAlignment="1">
      <alignment horizontal="center" vertical="center" wrapText="1"/>
    </xf>
    <xf numFmtId="2" fontId="3" fillId="4" borderId="52" xfId="3" applyNumberFormat="1" applyFont="1" applyFill="1" applyBorder="1" applyAlignment="1">
      <alignment horizontal="center" vertical="center" wrapText="1"/>
    </xf>
    <xf numFmtId="0" fontId="2" fillId="2" borderId="2" xfId="0" applyFont="1" applyFill="1" applyBorder="1" applyAlignment="1">
      <alignment horizontal="left" vertical="center" wrapText="1" indent="2"/>
    </xf>
    <xf numFmtId="43" fontId="2" fillId="2" borderId="4" xfId="1" applyFont="1" applyFill="1" applyBorder="1" applyAlignment="1">
      <alignment horizontal="left" vertical="center" wrapText="1" indent="2"/>
    </xf>
    <xf numFmtId="164" fontId="2" fillId="2" borderId="4" xfId="0" applyNumberFormat="1" applyFont="1" applyFill="1" applyBorder="1" applyAlignment="1">
      <alignment horizontal="left" vertical="center" wrapText="1" indent="2"/>
    </xf>
    <xf numFmtId="43" fontId="2" fillId="2" borderId="4" xfId="1" applyFont="1" applyFill="1" applyBorder="1" applyAlignment="1">
      <alignment horizontal="center" vertical="center" wrapText="1"/>
    </xf>
    <xf numFmtId="43" fontId="2" fillId="2" borderId="4" xfId="1" applyFont="1" applyFill="1" applyBorder="1" applyAlignment="1">
      <alignment horizontal="right" wrapText="1"/>
    </xf>
    <xf numFmtId="43" fontId="2" fillId="2" borderId="2" xfId="1" applyFont="1" applyFill="1" applyBorder="1" applyAlignment="1">
      <alignment horizontal="right" vertical="center" wrapText="1"/>
    </xf>
    <xf numFmtId="43" fontId="2" fillId="2" borderId="8" xfId="1" applyFont="1" applyFill="1" applyBorder="1" applyAlignment="1">
      <alignment horizontal="left" vertical="center" wrapText="1" indent="2"/>
    </xf>
    <xf numFmtId="0" fontId="2" fillId="2" borderId="52" xfId="0" applyFont="1" applyFill="1" applyBorder="1" applyAlignment="1">
      <alignment horizontal="left" vertical="center" wrapText="1" indent="2"/>
    </xf>
    <xf numFmtId="43" fontId="2" fillId="2" borderId="12" xfId="1" applyFont="1" applyFill="1" applyBorder="1" applyAlignment="1">
      <alignment horizontal="left" vertical="center" wrapText="1" indent="2"/>
    </xf>
    <xf numFmtId="164" fontId="2" fillId="2" borderId="12" xfId="0" applyNumberFormat="1" applyFont="1" applyFill="1" applyBorder="1" applyAlignment="1">
      <alignment horizontal="right" vertical="center" wrapText="1"/>
    </xf>
    <xf numFmtId="43" fontId="2" fillId="2" borderId="52" xfId="1" applyFont="1" applyFill="1" applyBorder="1" applyAlignment="1">
      <alignment horizontal="right" vertical="center" wrapText="1"/>
    </xf>
    <xf numFmtId="43" fontId="2" fillId="2" borderId="4" xfId="1" applyFont="1" applyFill="1" applyBorder="1" applyAlignment="1">
      <alignment horizontal="right" vertical="center" wrapText="1"/>
    </xf>
    <xf numFmtId="0" fontId="3" fillId="4" borderId="5" xfId="0" applyFont="1" applyFill="1" applyBorder="1" applyAlignment="1">
      <alignment horizontal="center" vertical="center" wrapText="1"/>
    </xf>
    <xf numFmtId="0" fontId="3" fillId="2" borderId="2" xfId="0" applyFont="1" applyFill="1" applyBorder="1" applyAlignment="1">
      <alignment horizontal="left" vertical="center" wrapText="1"/>
    </xf>
    <xf numFmtId="164" fontId="3" fillId="2" borderId="2" xfId="0" applyNumberFormat="1" applyFont="1" applyFill="1" applyBorder="1" applyAlignment="1">
      <alignment horizontal="right" vertical="center" wrapText="1"/>
    </xf>
    <xf numFmtId="2" fontId="3" fillId="2" borderId="2" xfId="3" applyNumberFormat="1" applyFont="1" applyFill="1" applyBorder="1" applyAlignment="1">
      <alignment horizontal="right" vertical="center" wrapText="1"/>
    </xf>
    <xf numFmtId="2" fontId="3" fillId="2" borderId="0" xfId="3" applyNumberFormat="1" applyFont="1" applyFill="1" applyBorder="1" applyAlignment="1">
      <alignment horizontal="right" vertical="center" wrapText="1"/>
    </xf>
    <xf numFmtId="0" fontId="3" fillId="2" borderId="0" xfId="0" applyFont="1" applyFill="1" applyAlignment="1">
      <alignment horizontal="left" vertical="center" wrapText="1"/>
    </xf>
    <xf numFmtId="164" fontId="3" fillId="2" borderId="0" xfId="0" applyNumberFormat="1" applyFont="1" applyFill="1" applyAlignment="1">
      <alignment horizontal="right" vertical="center" wrapText="1"/>
    </xf>
    <xf numFmtId="43" fontId="23" fillId="2" borderId="0" xfId="1" applyFont="1" applyFill="1" applyBorder="1" applyAlignment="1">
      <alignment horizontal="right" vertical="center" wrapText="1" indent="2"/>
    </xf>
    <xf numFmtId="164" fontId="3" fillId="2" borderId="5" xfId="0" applyNumberFormat="1" applyFont="1" applyFill="1" applyBorder="1" applyAlignment="1">
      <alignment horizontal="left" vertical="center" wrapText="1"/>
    </xf>
    <xf numFmtId="164" fontId="3" fillId="2" borderId="5" xfId="0" applyNumberFormat="1" applyFont="1" applyFill="1" applyBorder="1" applyAlignment="1">
      <alignment horizontal="right" vertical="center" wrapText="1"/>
    </xf>
    <xf numFmtId="0" fontId="40" fillId="2" borderId="0" xfId="0" applyFont="1" applyFill="1" applyAlignment="1">
      <alignment horizontal="left" vertical="center" wrapText="1"/>
    </xf>
    <xf numFmtId="164" fontId="40" fillId="2" borderId="0" xfId="0" applyNumberFormat="1" applyFont="1" applyFill="1" applyAlignment="1">
      <alignment horizontal="left" vertical="center" wrapText="1"/>
    </xf>
    <xf numFmtId="164" fontId="40" fillId="2" borderId="0" xfId="0" applyNumberFormat="1" applyFont="1" applyFill="1" applyAlignment="1">
      <alignment horizontal="right" vertical="center" wrapText="1"/>
    </xf>
    <xf numFmtId="2" fontId="40" fillId="2" borderId="0" xfId="3" applyNumberFormat="1" applyFont="1" applyFill="1" applyBorder="1" applyAlignment="1">
      <alignment horizontal="right" vertical="center" wrapText="1"/>
    </xf>
    <xf numFmtId="0" fontId="40" fillId="2" borderId="0" xfId="0" applyFont="1" applyFill="1" applyAlignment="1">
      <alignment horizontal="center" vertical="center" wrapText="1"/>
    </xf>
    <xf numFmtId="0" fontId="22" fillId="2" borderId="0" xfId="0" applyFont="1" applyFill="1" applyAlignment="1">
      <alignment horizontal="left" vertical="center" wrapText="1"/>
    </xf>
    <xf numFmtId="43" fontId="3" fillId="4" borderId="5" xfId="1" applyFont="1" applyFill="1" applyBorder="1" applyAlignment="1">
      <alignment horizontal="center" vertical="center" wrapText="1"/>
    </xf>
    <xf numFmtId="43" fontId="3" fillId="4" borderId="5" xfId="1" applyFont="1" applyFill="1" applyBorder="1" applyAlignment="1">
      <alignment horizontal="right" wrapText="1"/>
    </xf>
    <xf numFmtId="165" fontId="0" fillId="2" borderId="0" xfId="0" applyNumberFormat="1" applyFill="1"/>
    <xf numFmtId="0" fontId="0" fillId="2" borderId="3" xfId="0" applyFill="1" applyBorder="1"/>
    <xf numFmtId="0" fontId="0" fillId="2" borderId="7" xfId="0" applyFill="1" applyBorder="1"/>
    <xf numFmtId="0" fontId="4" fillId="2" borderId="7" xfId="0" applyFont="1" applyFill="1" applyBorder="1" applyAlignment="1">
      <alignment horizontal="left" indent="1"/>
    </xf>
    <xf numFmtId="0" fontId="0" fillId="2" borderId="53" xfId="0" applyFill="1" applyBorder="1"/>
    <xf numFmtId="0" fontId="4" fillId="2" borderId="7" xfId="0" applyFont="1" applyFill="1" applyBorder="1" applyAlignment="1">
      <alignment horizontal="left" wrapText="1" indent="1"/>
    </xf>
    <xf numFmtId="0" fontId="0" fillId="2" borderId="7" xfId="0" applyFill="1" applyBorder="1" applyAlignment="1">
      <alignment horizontal="left" indent="1"/>
    </xf>
    <xf numFmtId="0" fontId="4" fillId="2" borderId="7" xfId="0" applyFont="1" applyFill="1" applyBorder="1"/>
    <xf numFmtId="0" fontId="0" fillId="4" borderId="3" xfId="0" applyFill="1" applyBorder="1"/>
    <xf numFmtId="0" fontId="0" fillId="4" borderId="4" xfId="0" applyFill="1" applyBorder="1" applyAlignment="1">
      <alignment horizontal="center"/>
    </xf>
    <xf numFmtId="0" fontId="0" fillId="4" borderId="1" xfId="0" applyFill="1" applyBorder="1" applyAlignment="1">
      <alignment horizontal="center"/>
    </xf>
    <xf numFmtId="0" fontId="11" fillId="4" borderId="7" xfId="0" applyFont="1" applyFill="1" applyBorder="1" applyAlignment="1">
      <alignment horizontal="center"/>
    </xf>
    <xf numFmtId="0" fontId="11" fillId="4" borderId="8" xfId="0" applyFont="1" applyFill="1" applyBorder="1" applyAlignment="1">
      <alignment horizontal="center"/>
    </xf>
    <xf numFmtId="0" fontId="11" fillId="4" borderId="54" xfId="0" applyFont="1" applyFill="1" applyBorder="1" applyAlignment="1">
      <alignment horizontal="center"/>
    </xf>
    <xf numFmtId="0" fontId="0" fillId="4" borderId="53" xfId="0" applyFill="1" applyBorder="1"/>
    <xf numFmtId="0" fontId="0" fillId="4" borderId="12" xfId="0" applyFill="1" applyBorder="1"/>
    <xf numFmtId="0" fontId="0" fillId="4" borderId="9" xfId="0" applyFill="1" applyBorder="1"/>
    <xf numFmtId="0" fontId="4" fillId="2" borderId="3" xfId="0" applyFont="1" applyFill="1" applyBorder="1"/>
    <xf numFmtId="164" fontId="41" fillId="2" borderId="4" xfId="0" applyNumberFormat="1" applyFont="1" applyFill="1" applyBorder="1"/>
    <xf numFmtId="164" fontId="41" fillId="2" borderId="1" xfId="0" applyNumberFormat="1" applyFont="1" applyFill="1" applyBorder="1"/>
    <xf numFmtId="164" fontId="41" fillId="2" borderId="8" xfId="0" applyNumberFormat="1" applyFont="1" applyFill="1" applyBorder="1"/>
    <xf numFmtId="164" fontId="41" fillId="2" borderId="54" xfId="0" applyNumberFormat="1" applyFont="1" applyFill="1" applyBorder="1"/>
    <xf numFmtId="164" fontId="41" fillId="2" borderId="12" xfId="0" applyNumberFormat="1" applyFont="1" applyFill="1" applyBorder="1"/>
    <xf numFmtId="164" fontId="41" fillId="2" borderId="9" xfId="0" applyNumberFormat="1" applyFont="1" applyFill="1" applyBorder="1"/>
    <xf numFmtId="0" fontId="4" fillId="2" borderId="14" xfId="0" applyFont="1" applyFill="1" applyBorder="1"/>
    <xf numFmtId="164" fontId="41" fillId="2" borderId="5" xfId="0" applyNumberFormat="1" applyFont="1" applyFill="1" applyBorder="1"/>
    <xf numFmtId="164" fontId="41" fillId="2" borderId="15" xfId="0" applyNumberFormat="1" applyFont="1" applyFill="1" applyBorder="1"/>
    <xf numFmtId="164" fontId="36" fillId="2" borderId="5" xfId="0" applyNumberFormat="1" applyFont="1" applyFill="1" applyBorder="1"/>
    <xf numFmtId="164" fontId="36" fillId="2" borderId="15" xfId="0" applyNumberFormat="1" applyFont="1" applyFill="1" applyBorder="1"/>
    <xf numFmtId="0" fontId="11" fillId="4" borderId="14" xfId="0" applyFont="1" applyFill="1" applyBorder="1" applyAlignment="1">
      <alignment wrapText="1"/>
    </xf>
    <xf numFmtId="164" fontId="18" fillId="4" borderId="5" xfId="0" applyNumberFormat="1" applyFont="1" applyFill="1" applyBorder="1"/>
    <xf numFmtId="164" fontId="18" fillId="4" borderId="15" xfId="0" applyNumberFormat="1" applyFont="1" applyFill="1" applyBorder="1"/>
    <xf numFmtId="164" fontId="42" fillId="4" borderId="5" xfId="0" applyNumberFormat="1" applyFont="1" applyFill="1" applyBorder="1"/>
    <xf numFmtId="164" fontId="42" fillId="4" borderId="15" xfId="0" applyNumberFormat="1" applyFont="1" applyFill="1" applyBorder="1"/>
    <xf numFmtId="0" fontId="11" fillId="4" borderId="14" xfId="0" applyFont="1" applyFill="1" applyBorder="1" applyAlignment="1">
      <alignment horizontal="center"/>
    </xf>
    <xf numFmtId="0" fontId="0" fillId="3" borderId="7" xfId="0" applyFill="1" applyBorder="1" applyAlignment="1">
      <alignment horizontal="center"/>
    </xf>
    <xf numFmtId="0" fontId="3" fillId="4" borderId="13" xfId="0" applyFont="1" applyFill="1" applyBorder="1" applyAlignment="1">
      <alignment horizontal="center"/>
    </xf>
    <xf numFmtId="0" fontId="2" fillId="2" borderId="52" xfId="0" applyFont="1" applyFill="1" applyBorder="1" applyAlignment="1">
      <alignment horizontal="center"/>
    </xf>
    <xf numFmtId="164" fontId="2" fillId="2" borderId="7" xfId="0" applyNumberFormat="1" applyFont="1" applyFill="1" applyBorder="1" applyAlignment="1">
      <alignment horizontal="center"/>
    </xf>
    <xf numFmtId="10" fontId="2" fillId="3" borderId="1" xfId="3" applyNumberFormat="1" applyFont="1" applyFill="1" applyBorder="1"/>
    <xf numFmtId="10" fontId="2" fillId="3" borderId="9" xfId="3" applyNumberFormat="1" applyFont="1" applyFill="1" applyBorder="1"/>
    <xf numFmtId="0" fontId="2" fillId="2" borderId="53" xfId="0" applyFont="1" applyFill="1" applyBorder="1" applyAlignment="1">
      <alignment horizontal="left" indent="2"/>
    </xf>
    <xf numFmtId="0" fontId="2" fillId="4" borderId="14" xfId="0" applyFont="1" applyFill="1" applyBorder="1"/>
    <xf numFmtId="0" fontId="2" fillId="4" borderId="14" xfId="0" applyFont="1" applyFill="1" applyBorder="1" applyAlignment="1">
      <alignment horizontal="center"/>
    </xf>
    <xf numFmtId="0" fontId="2" fillId="4" borderId="5" xfId="0" applyFont="1" applyFill="1" applyBorder="1" applyAlignment="1">
      <alignment horizontal="center"/>
    </xf>
    <xf numFmtId="0" fontId="2" fillId="4" borderId="15" xfId="0" applyFont="1" applyFill="1" applyBorder="1" applyAlignment="1">
      <alignment horizontal="center"/>
    </xf>
    <xf numFmtId="166" fontId="2" fillId="2" borderId="12" xfId="0" applyNumberFormat="1" applyFont="1" applyFill="1" applyBorder="1"/>
    <xf numFmtId="166" fontId="2" fillId="2" borderId="9" xfId="0" applyNumberFormat="1" applyFont="1" applyFill="1" applyBorder="1"/>
    <xf numFmtId="9" fontId="2" fillId="2" borderId="4" xfId="0" applyNumberFormat="1" applyFont="1" applyFill="1" applyBorder="1" applyAlignment="1">
      <alignment horizontal="center"/>
    </xf>
    <xf numFmtId="10" fontId="2" fillId="2" borderId="1" xfId="3" applyNumberFormat="1" applyFont="1" applyFill="1" applyBorder="1"/>
    <xf numFmtId="43" fontId="2" fillId="2" borderId="8" xfId="1" applyFont="1" applyFill="1" applyBorder="1" applyAlignment="1">
      <alignment horizontal="center"/>
    </xf>
    <xf numFmtId="43" fontId="2" fillId="2" borderId="54" xfId="1" applyFont="1" applyFill="1" applyBorder="1"/>
    <xf numFmtId="43" fontId="2" fillId="2" borderId="12" xfId="1" applyFont="1" applyFill="1" applyBorder="1" applyAlignment="1">
      <alignment horizontal="center"/>
    </xf>
    <xf numFmtId="43" fontId="2" fillId="2" borderId="9" xfId="1" applyFont="1" applyFill="1" applyBorder="1"/>
    <xf numFmtId="0" fontId="3" fillId="4" borderId="15" xfId="0" applyFont="1" applyFill="1" applyBorder="1"/>
    <xf numFmtId="0" fontId="2" fillId="2" borderId="15" xfId="0" applyFont="1" applyFill="1" applyBorder="1"/>
    <xf numFmtId="10" fontId="2" fillId="2" borderId="13" xfId="3" applyNumberFormat="1" applyFont="1" applyFill="1" applyBorder="1"/>
    <xf numFmtId="0" fontId="27" fillId="4" borderId="14" xfId="0" applyFont="1" applyFill="1" applyBorder="1"/>
    <xf numFmtId="0" fontId="3" fillId="4" borderId="0" xfId="0" applyFont="1" applyFill="1" applyAlignment="1">
      <alignment horizontal="center" vertical="center"/>
    </xf>
    <xf numFmtId="0" fontId="3" fillId="4" borderId="0" xfId="0" applyFont="1" applyFill="1" applyAlignment="1">
      <alignment horizontal="center"/>
    </xf>
    <xf numFmtId="0" fontId="3" fillId="4" borderId="3" xfId="0" applyFont="1" applyFill="1" applyBorder="1" applyAlignment="1">
      <alignment horizontal="center"/>
    </xf>
    <xf numFmtId="0" fontId="3" fillId="4" borderId="53" xfId="0" applyFont="1" applyFill="1" applyBorder="1" applyAlignment="1">
      <alignment horizontal="center"/>
    </xf>
    <xf numFmtId="164" fontId="2" fillId="3" borderId="54" xfId="0" applyNumberFormat="1" applyFont="1" applyFill="1" applyBorder="1" applyAlignment="1">
      <alignment horizontal="center"/>
    </xf>
    <xf numFmtId="0" fontId="3" fillId="4" borderId="0" xfId="0" applyFont="1" applyFill="1" applyAlignment="1">
      <alignment horizontal="center" vertical="center" wrapText="1"/>
    </xf>
    <xf numFmtId="0" fontId="3" fillId="4" borderId="12" xfId="0" applyFont="1" applyFill="1" applyBorder="1" applyAlignment="1">
      <alignment horizontal="center" vertical="center"/>
    </xf>
    <xf numFmtId="0" fontId="28" fillId="4" borderId="2" xfId="0" applyFont="1" applyFill="1" applyBorder="1" applyAlignment="1">
      <alignment vertical="center" wrapText="1"/>
    </xf>
    <xf numFmtId="0" fontId="19" fillId="3" borderId="0" xfId="0" applyFont="1" applyFill="1" applyAlignment="1">
      <alignment wrapText="1"/>
    </xf>
    <xf numFmtId="0" fontId="27" fillId="3" borderId="0" xfId="0" applyFont="1" applyFill="1" applyAlignment="1">
      <alignment horizontal="right" wrapText="1"/>
    </xf>
    <xf numFmtId="0" fontId="28" fillId="3" borderId="0" xfId="0" applyFont="1" applyFill="1" applyAlignment="1">
      <alignment vertical="center" wrapText="1"/>
    </xf>
    <xf numFmtId="0" fontId="19" fillId="3" borderId="0" xfId="0" applyFont="1" applyFill="1"/>
    <xf numFmtId="43" fontId="28" fillId="3" borderId="0" xfId="1" applyFont="1" applyFill="1" applyBorder="1" applyAlignment="1" applyProtection="1">
      <alignment vertical="center"/>
      <protection locked="0"/>
    </xf>
    <xf numFmtId="43" fontId="29" fillId="3" borderId="0" xfId="1" applyFont="1" applyFill="1" applyBorder="1" applyAlignment="1" applyProtection="1">
      <alignment vertical="center"/>
      <protection locked="0"/>
    </xf>
    <xf numFmtId="43" fontId="27" fillId="3" borderId="0" xfId="1" applyFont="1" applyFill="1" applyBorder="1"/>
    <xf numFmtId="4" fontId="29" fillId="3" borderId="0" xfId="0" applyNumberFormat="1" applyFont="1" applyFill="1" applyAlignment="1" applyProtection="1">
      <alignment vertical="center"/>
      <protection locked="0"/>
    </xf>
    <xf numFmtId="0" fontId="28" fillId="3" borderId="0" xfId="0" applyFont="1" applyFill="1" applyAlignment="1">
      <alignment horizontal="center" vertical="center" wrapText="1"/>
    </xf>
    <xf numFmtId="0" fontId="28" fillId="3" borderId="56" xfId="0" applyFont="1" applyFill="1" applyBorder="1" applyAlignment="1">
      <alignment vertical="center" wrapText="1"/>
    </xf>
    <xf numFmtId="43" fontId="28" fillId="3" borderId="57" xfId="1" applyFont="1" applyFill="1" applyBorder="1" applyAlignment="1" applyProtection="1">
      <alignment vertical="center"/>
      <protection locked="0"/>
    </xf>
    <xf numFmtId="0" fontId="29" fillId="3" borderId="56" xfId="0" applyFont="1" applyFill="1" applyBorder="1" applyAlignment="1">
      <alignment vertical="center" wrapText="1"/>
    </xf>
    <xf numFmtId="43" fontId="29" fillId="3" borderId="57" xfId="1" applyFont="1" applyFill="1" applyBorder="1" applyAlignment="1" applyProtection="1">
      <alignment vertical="center"/>
      <protection locked="0"/>
    </xf>
    <xf numFmtId="0" fontId="29" fillId="3" borderId="56" xfId="0" applyFont="1" applyFill="1" applyBorder="1" applyAlignment="1">
      <alignment horizontal="left" vertical="center" wrapText="1" indent="3"/>
    </xf>
    <xf numFmtId="0" fontId="29" fillId="3" borderId="56" xfId="0" applyFont="1" applyFill="1" applyBorder="1" applyAlignment="1">
      <alignment horizontal="left" vertical="center" wrapText="1" indent="1"/>
    </xf>
    <xf numFmtId="0" fontId="29" fillId="3" borderId="58" xfId="0" applyFont="1" applyFill="1" applyBorder="1" applyAlignment="1">
      <alignment horizontal="left" vertical="center" wrapText="1" indent="1"/>
    </xf>
    <xf numFmtId="43" fontId="29" fillId="3" borderId="59" xfId="1" applyFont="1" applyFill="1" applyBorder="1" applyAlignment="1" applyProtection="1">
      <alignment vertical="center"/>
      <protection locked="0"/>
    </xf>
    <xf numFmtId="0" fontId="28" fillId="5" borderId="29" xfId="0" applyFont="1" applyFill="1" applyBorder="1" applyAlignment="1">
      <alignment vertical="center" wrapText="1"/>
    </xf>
    <xf numFmtId="43" fontId="28" fillId="5" borderId="13" xfId="1" applyFont="1" applyFill="1" applyBorder="1" applyAlignment="1" applyProtection="1">
      <alignment vertical="center"/>
      <protection locked="0"/>
    </xf>
    <xf numFmtId="0" fontId="43" fillId="4" borderId="4"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43" fillId="4" borderId="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55" xfId="0" applyFont="1" applyFill="1" applyBorder="1" applyAlignment="1">
      <alignment horizontal="center" vertical="center" wrapText="1"/>
    </xf>
    <xf numFmtId="43" fontId="29" fillId="3" borderId="6" xfId="1" applyFont="1" applyFill="1" applyBorder="1" applyAlignment="1" applyProtection="1">
      <alignment vertical="center"/>
      <protection locked="0"/>
    </xf>
    <xf numFmtId="43" fontId="29" fillId="5" borderId="60" xfId="1" applyFont="1" applyFill="1" applyBorder="1" applyAlignment="1" applyProtection="1">
      <alignment vertical="center"/>
      <protection locked="0"/>
    </xf>
    <xf numFmtId="0" fontId="29" fillId="3" borderId="61" xfId="0" applyFont="1" applyFill="1" applyBorder="1" applyAlignment="1">
      <alignment vertical="center" wrapText="1"/>
    </xf>
    <xf numFmtId="43" fontId="29" fillId="3" borderId="61" xfId="1" applyFont="1" applyFill="1" applyBorder="1" applyAlignment="1" applyProtection="1">
      <alignment vertical="center"/>
      <protection locked="0"/>
    </xf>
    <xf numFmtId="43" fontId="29" fillId="3" borderId="62" xfId="1" applyFont="1" applyFill="1" applyBorder="1" applyAlignment="1" applyProtection="1">
      <alignment vertical="center"/>
      <protection locked="0"/>
    </xf>
    <xf numFmtId="0" fontId="29" fillId="5" borderId="63" xfId="0" applyFont="1" applyFill="1" applyBorder="1" applyAlignment="1">
      <alignment vertical="center" wrapText="1"/>
    </xf>
    <xf numFmtId="0" fontId="29" fillId="3" borderId="29" xfId="0" applyFont="1" applyFill="1" applyBorder="1" applyAlignment="1">
      <alignment horizontal="left" vertical="center" wrapText="1" indent="1"/>
    </xf>
    <xf numFmtId="0" fontId="29" fillId="3" borderId="53" xfId="0" applyFont="1" applyFill="1" applyBorder="1" applyAlignment="1">
      <alignment vertical="center" wrapText="1"/>
    </xf>
    <xf numFmtId="43" fontId="29" fillId="3" borderId="64" xfId="1" applyFont="1" applyFill="1" applyBorder="1" applyAlignment="1" applyProtection="1">
      <alignment vertical="center"/>
      <protection locked="0"/>
    </xf>
    <xf numFmtId="0" fontId="29" fillId="3" borderId="6" xfId="0" applyFont="1" applyFill="1" applyBorder="1" applyAlignment="1">
      <alignment vertical="center" wrapText="1"/>
    </xf>
    <xf numFmtId="0" fontId="29" fillId="3" borderId="55" xfId="0" applyFont="1" applyFill="1" applyBorder="1" applyAlignment="1">
      <alignment vertical="center" wrapText="1"/>
    </xf>
    <xf numFmtId="43" fontId="29" fillId="3" borderId="10" xfId="1" applyFont="1" applyFill="1" applyBorder="1" applyAlignment="1" applyProtection="1">
      <alignment vertical="center"/>
      <protection locked="0"/>
    </xf>
    <xf numFmtId="0" fontId="28" fillId="3" borderId="65" xfId="0" applyFont="1" applyFill="1" applyBorder="1" applyAlignment="1">
      <alignment vertical="center" wrapText="1"/>
    </xf>
    <xf numFmtId="43" fontId="28" fillId="3" borderId="32" xfId="1" applyFont="1" applyFill="1" applyBorder="1" applyAlignment="1" applyProtection="1">
      <alignment vertical="center"/>
      <protection locked="0"/>
    </xf>
    <xf numFmtId="43" fontId="28" fillId="3" borderId="66" xfId="1" applyFont="1" applyFill="1" applyBorder="1" applyAlignment="1" applyProtection="1">
      <alignment vertical="center"/>
      <protection locked="0"/>
    </xf>
    <xf numFmtId="43" fontId="28" fillId="3" borderId="67" xfId="1" applyFont="1" applyFill="1" applyBorder="1" applyAlignment="1" applyProtection="1">
      <alignment vertical="center"/>
      <protection locked="0"/>
    </xf>
    <xf numFmtId="0" fontId="29" fillId="3" borderId="37" xfId="0" applyFont="1" applyFill="1" applyBorder="1" applyAlignment="1">
      <alignment horizontal="left" vertical="center" wrapText="1" indent="2"/>
    </xf>
    <xf numFmtId="0" fontId="29" fillId="3" borderId="68" xfId="0" applyFont="1" applyFill="1" applyBorder="1" applyAlignment="1">
      <alignment vertical="center" wrapText="1"/>
    </xf>
    <xf numFmtId="0" fontId="27" fillId="3" borderId="28" xfId="0" applyFont="1" applyFill="1" applyBorder="1"/>
    <xf numFmtId="0" fontId="27" fillId="3" borderId="37" xfId="0" applyFont="1" applyFill="1" applyBorder="1"/>
    <xf numFmtId="0" fontId="29" fillId="4" borderId="29" xfId="0" applyFont="1" applyFill="1" applyBorder="1" applyAlignment="1">
      <alignment vertical="center" wrapText="1"/>
    </xf>
    <xf numFmtId="43" fontId="29" fillId="4" borderId="13" xfId="1" applyFont="1" applyFill="1" applyBorder="1" applyAlignment="1" applyProtection="1">
      <alignment vertical="center"/>
      <protection locked="0"/>
    </xf>
    <xf numFmtId="0" fontId="29" fillId="3" borderId="37" xfId="0" applyFont="1" applyFill="1" applyBorder="1" applyAlignment="1">
      <alignment horizontal="left" vertical="center" wrapText="1" indent="1"/>
    </xf>
    <xf numFmtId="0" fontId="29" fillId="3" borderId="19" xfId="0" applyFont="1" applyFill="1" applyBorder="1" applyAlignment="1">
      <alignment horizontal="left" vertical="center" wrapText="1" indent="1"/>
    </xf>
    <xf numFmtId="43" fontId="29" fillId="3" borderId="66" xfId="1" applyFont="1" applyFill="1" applyBorder="1" applyAlignment="1" applyProtection="1">
      <alignment vertical="center"/>
      <protection locked="0"/>
    </xf>
    <xf numFmtId="0" fontId="29" fillId="3" borderId="63" xfId="0" applyFont="1" applyFill="1" applyBorder="1" applyAlignment="1">
      <alignment vertical="center" wrapText="1"/>
    </xf>
    <xf numFmtId="43" fontId="29" fillId="3" borderId="55" xfId="1" applyFont="1" applyFill="1" applyBorder="1" applyAlignment="1" applyProtection="1">
      <alignment vertical="center"/>
      <protection locked="0"/>
    </xf>
    <xf numFmtId="43" fontId="29" fillId="4" borderId="60" xfId="1" applyFont="1" applyFill="1" applyBorder="1" applyAlignment="1" applyProtection="1">
      <alignment vertical="center"/>
      <protection locked="0"/>
    </xf>
    <xf numFmtId="43" fontId="29" fillId="3" borderId="13" xfId="1" applyFont="1" applyFill="1" applyBorder="1" applyAlignment="1" applyProtection="1">
      <alignment vertical="center"/>
      <protection locked="0"/>
    </xf>
    <xf numFmtId="0" fontId="27" fillId="3" borderId="69" xfId="0" applyFont="1" applyFill="1" applyBorder="1"/>
    <xf numFmtId="43" fontId="27" fillId="3" borderId="70" xfId="1" applyFont="1" applyFill="1" applyBorder="1" applyAlignment="1">
      <alignment wrapText="1"/>
    </xf>
    <xf numFmtId="43" fontId="27" fillId="3" borderId="71" xfId="1" applyFont="1" applyFill="1" applyBorder="1" applyAlignment="1">
      <alignment wrapText="1"/>
    </xf>
    <xf numFmtId="43" fontId="27" fillId="3" borderId="72" xfId="1" applyFont="1" applyFill="1" applyBorder="1" applyAlignment="1">
      <alignment wrapText="1"/>
    </xf>
    <xf numFmtId="0" fontId="29" fillId="3" borderId="73" xfId="0" applyFont="1" applyFill="1" applyBorder="1" applyAlignment="1">
      <alignment vertical="center" wrapText="1"/>
    </xf>
    <xf numFmtId="0" fontId="27" fillId="3" borderId="74" xfId="0" applyFont="1" applyFill="1" applyBorder="1"/>
    <xf numFmtId="43" fontId="27" fillId="3" borderId="75" xfId="1" applyFont="1" applyFill="1" applyBorder="1" applyAlignment="1">
      <alignment wrapText="1"/>
    </xf>
    <xf numFmtId="43" fontId="27" fillId="3" borderId="74" xfId="1" applyFont="1" applyFill="1" applyBorder="1" applyAlignment="1">
      <alignment wrapText="1"/>
    </xf>
    <xf numFmtId="43" fontId="27" fillId="3" borderId="76" xfId="1" applyFont="1" applyFill="1" applyBorder="1" applyAlignment="1">
      <alignment wrapText="1"/>
    </xf>
    <xf numFmtId="43" fontId="29" fillId="4" borderId="12" xfId="1" applyFont="1" applyFill="1" applyBorder="1" applyAlignment="1" applyProtection="1">
      <alignment vertical="center"/>
      <protection locked="0"/>
    </xf>
    <xf numFmtId="43" fontId="29" fillId="3" borderId="77" xfId="1" applyFont="1" applyFill="1" applyBorder="1" applyAlignment="1" applyProtection="1">
      <alignment vertical="center"/>
      <protection locked="0"/>
    </xf>
    <xf numFmtId="165" fontId="23" fillId="2" borderId="0" xfId="0" applyNumberFormat="1" applyFont="1" applyFill="1"/>
    <xf numFmtId="0" fontId="3" fillId="4" borderId="79" xfId="0" applyFont="1" applyFill="1" applyBorder="1" applyAlignment="1">
      <alignment horizontal="center"/>
    </xf>
    <xf numFmtId="0" fontId="3" fillId="4" borderId="78" xfId="0" applyFont="1" applyFill="1" applyBorder="1"/>
    <xf numFmtId="0" fontId="11" fillId="2" borderId="1" xfId="0" applyFont="1" applyFill="1" applyBorder="1"/>
    <xf numFmtId="164" fontId="3" fillId="2" borderId="2" xfId="0" applyNumberFormat="1" applyFont="1" applyFill="1" applyBorder="1"/>
    <xf numFmtId="164" fontId="2" fillId="2" borderId="79" xfId="0" applyNumberFormat="1" applyFont="1" applyFill="1" applyBorder="1"/>
    <xf numFmtId="164" fontId="3" fillId="2" borderId="79" xfId="0" applyNumberFormat="1" applyFont="1" applyFill="1" applyBorder="1"/>
    <xf numFmtId="0" fontId="11" fillId="2" borderId="54" xfId="0" applyFont="1" applyFill="1" applyBorder="1"/>
    <xf numFmtId="164" fontId="3" fillId="0" borderId="0" xfId="0" applyNumberFormat="1" applyFont="1"/>
    <xf numFmtId="164" fontId="2" fillId="3" borderId="79" xfId="0" applyNumberFormat="1" applyFont="1" applyFill="1" applyBorder="1"/>
    <xf numFmtId="0" fontId="0" fillId="3" borderId="54" xfId="0" applyFill="1" applyBorder="1"/>
    <xf numFmtId="0" fontId="0" fillId="2" borderId="55" xfId="0" applyFill="1" applyBorder="1"/>
    <xf numFmtId="164" fontId="2" fillId="2" borderId="78" xfId="0" applyNumberFormat="1" applyFont="1" applyFill="1" applyBorder="1"/>
    <xf numFmtId="164" fontId="3" fillId="2" borderId="14" xfId="0" applyNumberFormat="1" applyFont="1" applyFill="1" applyBorder="1"/>
    <xf numFmtId="0" fontId="11" fillId="2" borderId="55" xfId="0" applyFont="1" applyFill="1" applyBorder="1"/>
    <xf numFmtId="164" fontId="3" fillId="2" borderId="53" xfId="0" applyNumberFormat="1" applyFont="1" applyFill="1" applyBorder="1"/>
    <xf numFmtId="164" fontId="3" fillId="2" borderId="78" xfId="0" applyNumberFormat="1" applyFont="1" applyFill="1" applyBorder="1"/>
    <xf numFmtId="0" fontId="11" fillId="2" borderId="15" xfId="0" applyFont="1" applyFill="1" applyBorder="1"/>
    <xf numFmtId="0" fontId="11" fillId="2" borderId="13" xfId="0" applyFont="1" applyFill="1" applyBorder="1"/>
    <xf numFmtId="0" fontId="2" fillId="2" borderId="78" xfId="0" applyFont="1" applyFill="1" applyBorder="1"/>
    <xf numFmtId="0" fontId="0" fillId="2" borderId="78" xfId="0" applyFill="1" applyBorder="1"/>
    <xf numFmtId="0" fontId="3" fillId="3" borderId="0" xfId="0" applyFont="1" applyFill="1" applyAlignment="1">
      <alignment vertical="center"/>
    </xf>
    <xf numFmtId="0" fontId="3" fillId="3" borderId="1" xfId="0" applyFont="1" applyFill="1" applyBorder="1" applyAlignment="1">
      <alignment vertical="center"/>
    </xf>
    <xf numFmtId="43" fontId="3" fillId="3" borderId="3" xfId="0" applyNumberFormat="1" applyFont="1" applyFill="1" applyBorder="1" applyAlignment="1">
      <alignment vertical="center"/>
    </xf>
    <xf numFmtId="43" fontId="3" fillId="3" borderId="0" xfId="1" applyFont="1" applyFill="1" applyBorder="1" applyAlignment="1">
      <alignment vertical="center"/>
    </xf>
    <xf numFmtId="0" fontId="2" fillId="3" borderId="0" xfId="0" applyFont="1" applyFill="1" applyAlignment="1">
      <alignment horizontal="left" vertical="center" indent="1"/>
    </xf>
    <xf numFmtId="0" fontId="2" fillId="3" borderId="0" xfId="0" applyFont="1" applyFill="1" applyAlignment="1">
      <alignment vertical="center"/>
    </xf>
    <xf numFmtId="0" fontId="2" fillId="3" borderId="54" xfId="0" applyFont="1" applyFill="1" applyBorder="1" applyAlignment="1">
      <alignment vertical="center"/>
    </xf>
    <xf numFmtId="43" fontId="2" fillId="3" borderId="79" xfId="0" applyNumberFormat="1" applyFont="1" applyFill="1" applyBorder="1" applyAlignment="1">
      <alignment vertical="center"/>
    </xf>
    <xf numFmtId="43" fontId="2" fillId="3" borderId="0" xfId="1" applyFont="1" applyFill="1" applyBorder="1" applyAlignment="1">
      <alignment vertical="center"/>
    </xf>
    <xf numFmtId="0" fontId="2" fillId="3" borderId="0" xfId="0" applyFont="1" applyFill="1" applyAlignment="1">
      <alignment horizontal="left" vertical="center" indent="2"/>
    </xf>
    <xf numFmtId="43" fontId="2" fillId="3" borderId="79" xfId="1" applyFont="1" applyFill="1" applyBorder="1" applyAlignment="1">
      <alignment vertical="center"/>
    </xf>
    <xf numFmtId="0" fontId="3" fillId="3" borderId="54" xfId="0" applyFont="1" applyFill="1" applyBorder="1" applyAlignment="1">
      <alignment vertical="center"/>
    </xf>
    <xf numFmtId="43" fontId="3" fillId="3" borderId="79" xfId="0" applyNumberFormat="1" applyFont="1" applyFill="1" applyBorder="1" applyAlignment="1">
      <alignment vertical="center"/>
    </xf>
    <xf numFmtId="0" fontId="3" fillId="3" borderId="2" xfId="0" applyFont="1" applyFill="1" applyBorder="1" applyAlignment="1">
      <alignment vertical="center"/>
    </xf>
    <xf numFmtId="43" fontId="3" fillId="3" borderId="2" xfId="0" applyNumberFormat="1" applyFont="1" applyFill="1" applyBorder="1" applyAlignment="1">
      <alignment vertical="center"/>
    </xf>
    <xf numFmtId="43" fontId="2" fillId="3" borderId="0" xfId="0" applyNumberFormat="1" applyFont="1" applyFill="1" applyAlignment="1">
      <alignment vertical="center"/>
    </xf>
    <xf numFmtId="0" fontId="2" fillId="3" borderId="78" xfId="0" applyFont="1" applyFill="1" applyBorder="1" applyAlignment="1">
      <alignment horizontal="left" vertical="center" indent="1"/>
    </xf>
    <xf numFmtId="0" fontId="2" fillId="3" borderId="78" xfId="0" applyFont="1" applyFill="1" applyBorder="1" applyAlignment="1">
      <alignment vertical="center"/>
    </xf>
    <xf numFmtId="0" fontId="2" fillId="3" borderId="55" xfId="0" applyFont="1" applyFill="1" applyBorder="1" applyAlignment="1">
      <alignment vertical="center"/>
    </xf>
    <xf numFmtId="43" fontId="2" fillId="3" borderId="78" xfId="1" applyFont="1" applyFill="1" applyBorder="1" applyAlignment="1">
      <alignment vertical="center"/>
    </xf>
    <xf numFmtId="0" fontId="11" fillId="4" borderId="15" xfId="0" applyFont="1" applyFill="1" applyBorder="1"/>
    <xf numFmtId="0" fontId="11" fillId="4" borderId="13" xfId="0" applyFont="1" applyFill="1" applyBorder="1"/>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0" xfId="0" applyFont="1" applyFill="1" applyAlignment="1">
      <alignment vertical="center"/>
    </xf>
    <xf numFmtId="0" fontId="3" fillId="4" borderId="79" xfId="0" applyFont="1" applyFill="1" applyBorder="1" applyAlignment="1">
      <alignment vertical="center"/>
    </xf>
    <xf numFmtId="0" fontId="3" fillId="4" borderId="8" xfId="0" applyFont="1" applyFill="1" applyBorder="1" applyAlignment="1">
      <alignment horizontal="center" vertical="center"/>
    </xf>
    <xf numFmtId="0" fontId="3" fillId="4" borderId="78" xfId="0" applyFont="1" applyFill="1" applyBorder="1" applyAlignment="1">
      <alignment vertical="center"/>
    </xf>
    <xf numFmtId="0" fontId="3" fillId="4" borderId="55" xfId="0" applyFont="1" applyFill="1" applyBorder="1" applyAlignment="1">
      <alignment horizontal="center" vertical="center"/>
    </xf>
    <xf numFmtId="0" fontId="3" fillId="3" borderId="3" xfId="0" applyFont="1" applyFill="1" applyBorder="1" applyAlignment="1">
      <alignment vertical="center"/>
    </xf>
    <xf numFmtId="43" fontId="3" fillId="3" borderId="4" xfId="1" applyFont="1" applyFill="1" applyBorder="1" applyAlignment="1">
      <alignment vertical="center"/>
    </xf>
    <xf numFmtId="43" fontId="3" fillId="3" borderId="1" xfId="0" applyNumberFormat="1" applyFont="1" applyFill="1" applyBorder="1" applyAlignment="1">
      <alignment vertical="center"/>
    </xf>
    <xf numFmtId="0" fontId="2" fillId="3" borderId="79" xfId="0" applyFont="1" applyFill="1" applyBorder="1" applyAlignment="1">
      <alignment vertical="center"/>
    </xf>
    <xf numFmtId="43" fontId="2" fillId="3" borderId="8" xfId="1" applyFont="1" applyFill="1" applyBorder="1" applyAlignment="1">
      <alignment vertical="center"/>
    </xf>
    <xf numFmtId="43" fontId="2" fillId="3" borderId="54" xfId="0" applyNumberFormat="1" applyFont="1" applyFill="1" applyBorder="1" applyAlignment="1">
      <alignment vertical="center"/>
    </xf>
    <xf numFmtId="0" fontId="3" fillId="3" borderId="79" xfId="0" applyFont="1" applyFill="1" applyBorder="1" applyAlignment="1">
      <alignment vertical="center"/>
    </xf>
    <xf numFmtId="43" fontId="3" fillId="3" borderId="8" xfId="1" applyFont="1" applyFill="1" applyBorder="1" applyAlignment="1">
      <alignment vertical="center"/>
    </xf>
    <xf numFmtId="43" fontId="3" fillId="3" borderId="54" xfId="0" applyNumberFormat="1" applyFont="1" applyFill="1" applyBorder="1" applyAlignment="1">
      <alignment vertical="center"/>
    </xf>
    <xf numFmtId="0" fontId="2" fillId="3" borderId="53" xfId="0" applyFont="1" applyFill="1" applyBorder="1" applyAlignment="1">
      <alignment vertical="center"/>
    </xf>
    <xf numFmtId="43" fontId="2" fillId="3" borderId="55" xfId="0" applyNumberFormat="1" applyFont="1" applyFill="1" applyBorder="1" applyAlignment="1">
      <alignment vertical="center"/>
    </xf>
    <xf numFmtId="43" fontId="3" fillId="4" borderId="60" xfId="1" applyFont="1" applyFill="1" applyBorder="1" applyAlignment="1">
      <alignment vertical="center"/>
    </xf>
    <xf numFmtId="43" fontId="3" fillId="4" borderId="15" xfId="0" applyNumberFormat="1" applyFont="1" applyFill="1" applyBorder="1" applyAlignment="1">
      <alignment vertical="center"/>
    </xf>
    <xf numFmtId="0" fontId="2" fillId="3" borderId="2" xfId="0" applyFont="1" applyFill="1" applyBorder="1" applyAlignment="1">
      <alignment vertical="center"/>
    </xf>
    <xf numFmtId="43" fontId="2" fillId="3" borderId="4" xfId="1" applyFont="1" applyFill="1" applyBorder="1" applyAlignment="1">
      <alignment vertical="center"/>
    </xf>
    <xf numFmtId="43" fontId="2" fillId="3" borderId="1" xfId="0" applyNumberFormat="1" applyFont="1" applyFill="1" applyBorder="1" applyAlignment="1">
      <alignment vertical="center"/>
    </xf>
    <xf numFmtId="0" fontId="2" fillId="3" borderId="0" xfId="0" applyFont="1" applyFill="1" applyAlignment="1">
      <alignment horizontal="left" vertical="center"/>
    </xf>
    <xf numFmtId="0" fontId="2" fillId="3" borderId="12" xfId="0" applyFont="1" applyFill="1" applyBorder="1" applyAlignment="1">
      <alignment vertical="center"/>
    </xf>
    <xf numFmtId="0" fontId="0" fillId="4" borderId="2" xfId="0" applyFill="1" applyBorder="1"/>
    <xf numFmtId="0" fontId="0" fillId="4" borderId="78" xfId="0" applyFill="1" applyBorder="1"/>
    <xf numFmtId="43" fontId="2" fillId="3" borderId="8" xfId="0" applyNumberFormat="1" applyFont="1" applyFill="1" applyBorder="1" applyAlignment="1">
      <alignment vertical="center"/>
    </xf>
    <xf numFmtId="164" fontId="2" fillId="3" borderId="1" xfId="1" applyNumberFormat="1" applyFont="1" applyFill="1" applyBorder="1" applyAlignment="1">
      <alignment vertical="center"/>
    </xf>
    <xf numFmtId="164" fontId="2" fillId="3" borderId="54" xfId="1" applyNumberFormat="1" applyFont="1" applyFill="1" applyBorder="1" applyAlignment="1">
      <alignment vertical="center"/>
    </xf>
    <xf numFmtId="43" fontId="2" fillId="3" borderId="4" xfId="0" applyNumberFormat="1" applyFont="1" applyFill="1" applyBorder="1" applyAlignment="1">
      <alignment vertical="center"/>
    </xf>
    <xf numFmtId="2" fontId="2" fillId="3" borderId="2" xfId="0" applyNumberFormat="1" applyFont="1" applyFill="1" applyBorder="1" applyAlignment="1">
      <alignment vertical="center"/>
    </xf>
    <xf numFmtId="0" fontId="11" fillId="4" borderId="53" xfId="0" applyFont="1" applyFill="1" applyBorder="1" applyAlignment="1">
      <alignment horizontal="center"/>
    </xf>
    <xf numFmtId="43" fontId="2" fillId="3" borderId="2" xfId="1" applyFont="1" applyFill="1" applyBorder="1" applyAlignment="1">
      <alignment vertical="center"/>
    </xf>
    <xf numFmtId="43" fontId="2" fillId="3" borderId="12" xfId="1" applyFont="1" applyFill="1" applyBorder="1" applyAlignment="1">
      <alignment vertical="center"/>
    </xf>
    <xf numFmtId="0" fontId="2" fillId="3" borderId="0" xfId="0" applyFont="1" applyFill="1" applyAlignment="1">
      <alignment horizontal="right" vertical="center"/>
    </xf>
    <xf numFmtId="0" fontId="2" fillId="3" borderId="3" xfId="0" applyFont="1" applyFill="1" applyBorder="1" applyAlignment="1">
      <alignment vertical="center"/>
    </xf>
    <xf numFmtId="0" fontId="2" fillId="3" borderId="1" xfId="0" applyFont="1" applyFill="1" applyBorder="1" applyAlignment="1">
      <alignment vertical="center"/>
    </xf>
    <xf numFmtId="0" fontId="3" fillId="4" borderId="15" xfId="0" applyFont="1" applyFill="1" applyBorder="1" applyAlignment="1">
      <alignment vertical="center"/>
    </xf>
    <xf numFmtId="43" fontId="3" fillId="4" borderId="13" xfId="1"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43" fontId="2" fillId="3" borderId="14" xfId="0" applyNumberFormat="1" applyFont="1" applyFill="1" applyBorder="1" applyAlignment="1">
      <alignment vertical="center"/>
    </xf>
    <xf numFmtId="43" fontId="2" fillId="3" borderId="14" xfId="1" applyFont="1" applyFill="1" applyBorder="1" applyAlignment="1">
      <alignment vertical="center"/>
    </xf>
    <xf numFmtId="10" fontId="2" fillId="3" borderId="13" xfId="3" applyNumberFormat="1" applyFont="1" applyFill="1" applyBorder="1" applyAlignment="1">
      <alignment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5" xfId="0" applyFont="1" applyFill="1" applyBorder="1" applyAlignment="1">
      <alignment horizontal="center" vertical="center"/>
    </xf>
    <xf numFmtId="43" fontId="2" fillId="3" borderId="1" xfId="1" applyFont="1" applyFill="1" applyBorder="1" applyAlignment="1">
      <alignment vertical="center"/>
    </xf>
    <xf numFmtId="43" fontId="2" fillId="3" borderId="54" xfId="1" applyFont="1" applyFill="1" applyBorder="1" applyAlignment="1">
      <alignment vertical="center"/>
    </xf>
    <xf numFmtId="43" fontId="2" fillId="3" borderId="55" xfId="1" applyFont="1" applyFill="1" applyBorder="1" applyAlignment="1">
      <alignment vertical="center"/>
    </xf>
    <xf numFmtId="0" fontId="2" fillId="3" borderId="78" xfId="0" applyFont="1" applyFill="1" applyBorder="1" applyAlignment="1">
      <alignment horizontal="left" vertical="center" indent="2"/>
    </xf>
    <xf numFmtId="43" fontId="44" fillId="3" borderId="0" xfId="1" applyFont="1" applyFill="1" applyBorder="1" applyAlignment="1">
      <alignment vertical="center"/>
    </xf>
    <xf numFmtId="164" fontId="2" fillId="3" borderId="54" xfId="0" applyNumberFormat="1" applyFont="1" applyFill="1" applyBorder="1"/>
    <xf numFmtId="0" fontId="2" fillId="2" borderId="78" xfId="0" applyFont="1" applyFill="1" applyBorder="1" applyAlignment="1">
      <alignment horizontal="left"/>
    </xf>
    <xf numFmtId="43" fontId="2" fillId="2" borderId="78" xfId="1" applyFont="1" applyFill="1" applyBorder="1" applyAlignment="1">
      <alignment horizontal="left"/>
    </xf>
    <xf numFmtId="164" fontId="2" fillId="3" borderId="55" xfId="0" applyNumberFormat="1" applyFont="1" applyFill="1" applyBorder="1" applyAlignment="1">
      <alignment horizontal="center"/>
    </xf>
    <xf numFmtId="164" fontId="2" fillId="3" borderId="78" xfId="0" applyNumberFormat="1" applyFont="1" applyFill="1" applyBorder="1" applyAlignment="1">
      <alignment horizontal="center"/>
    </xf>
    <xf numFmtId="164" fontId="44" fillId="2" borderId="0" xfId="0" applyNumberFormat="1" applyFont="1" applyFill="1"/>
    <xf numFmtId="43" fontId="2" fillId="3" borderId="1" xfId="1" applyFont="1" applyFill="1" applyBorder="1" applyAlignment="1">
      <alignment horizontal="center" vertical="center" wrapText="1"/>
    </xf>
    <xf numFmtId="43" fontId="2" fillId="3" borderId="3" xfId="1" applyFont="1" applyFill="1" applyBorder="1" applyAlignment="1">
      <alignment horizontal="right" vertical="center" wrapText="1"/>
    </xf>
    <xf numFmtId="43" fontId="2" fillId="3" borderId="3" xfId="1" applyFont="1" applyFill="1" applyBorder="1" applyAlignment="1">
      <alignment horizontal="right" wrapText="1"/>
    </xf>
    <xf numFmtId="43" fontId="2" fillId="3" borderId="0" xfId="1" applyFont="1" applyFill="1" applyBorder="1" applyAlignment="1">
      <alignment horizontal="right" vertical="center" wrapText="1"/>
    </xf>
    <xf numFmtId="43" fontId="2" fillId="3" borderId="54" xfId="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0" fontId="2" fillId="3" borderId="1" xfId="0" applyNumberFormat="1" applyFont="1" applyFill="1" applyBorder="1" applyAlignment="1">
      <alignment vertical="center"/>
    </xf>
    <xf numFmtId="9" fontId="2" fillId="3" borderId="8" xfId="0" applyNumberFormat="1" applyFont="1" applyFill="1" applyBorder="1" applyAlignment="1">
      <alignment horizontal="center" vertical="center" wrapText="1"/>
    </xf>
    <xf numFmtId="10" fontId="2" fillId="3" borderId="54" xfId="0" applyNumberFormat="1" applyFont="1" applyFill="1" applyBorder="1" applyAlignment="1">
      <alignment vertical="center"/>
    </xf>
    <xf numFmtId="0" fontId="2" fillId="3" borderId="52" xfId="0" applyFont="1" applyFill="1" applyBorder="1" applyAlignment="1">
      <alignment horizontal="left" vertical="center" wrapText="1"/>
    </xf>
    <xf numFmtId="9" fontId="2" fillId="3" borderId="12" xfId="3" applyFont="1" applyFill="1" applyBorder="1" applyAlignment="1">
      <alignment horizontal="center" vertical="center" wrapText="1"/>
    </xf>
    <xf numFmtId="10" fontId="2" fillId="3" borderId="9" xfId="3" applyNumberFormat="1" applyFont="1" applyFill="1" applyBorder="1" applyAlignment="1">
      <alignment vertical="center"/>
    </xf>
    <xf numFmtId="172" fontId="2" fillId="3" borderId="7" xfId="1" applyNumberFormat="1" applyFont="1" applyFill="1" applyBorder="1" applyAlignment="1">
      <alignment horizontal="right" vertical="center" wrapText="1"/>
    </xf>
    <xf numFmtId="172" fontId="2" fillId="3" borderId="54" xfId="1" applyNumberFormat="1" applyFont="1" applyFill="1" applyBorder="1" applyAlignment="1">
      <alignment horizontal="center" vertical="center" wrapText="1"/>
    </xf>
    <xf numFmtId="172" fontId="2" fillId="3" borderId="7" xfId="1" applyNumberFormat="1" applyFont="1" applyFill="1" applyBorder="1" applyAlignment="1">
      <alignment horizontal="right" wrapText="1"/>
    </xf>
    <xf numFmtId="172" fontId="2" fillId="3" borderId="0" xfId="1" applyNumberFormat="1" applyFont="1" applyFill="1" applyBorder="1" applyAlignment="1">
      <alignment horizontal="right" vertical="center" wrapText="1"/>
    </xf>
    <xf numFmtId="164" fontId="7" fillId="3" borderId="8" xfId="1" applyNumberFormat="1" applyFont="1" applyFill="1" applyBorder="1"/>
    <xf numFmtId="4" fontId="7" fillId="3" borderId="8" xfId="0" applyNumberFormat="1" applyFont="1" applyFill="1" applyBorder="1"/>
    <xf numFmtId="170" fontId="6" fillId="3" borderId="7" xfId="1" applyNumberFormat="1" applyFont="1" applyFill="1" applyBorder="1" applyAlignment="1">
      <alignment horizontal="right" vertical="center" wrapText="1"/>
    </xf>
    <xf numFmtId="170" fontId="6" fillId="3" borderId="54" xfId="1" applyNumberFormat="1" applyFont="1" applyFill="1" applyBorder="1" applyAlignment="1">
      <alignment horizontal="center" vertical="center" wrapText="1"/>
    </xf>
    <xf numFmtId="170" fontId="6" fillId="3" borderId="7" xfId="1" applyNumberFormat="1" applyFont="1" applyFill="1" applyBorder="1" applyAlignment="1">
      <alignment horizontal="right" wrapText="1"/>
    </xf>
    <xf numFmtId="170" fontId="6" fillId="3" borderId="0" xfId="1" applyNumberFormat="1" applyFont="1" applyFill="1" applyBorder="1" applyAlignment="1">
      <alignment horizontal="right" vertical="center" wrapText="1"/>
    </xf>
    <xf numFmtId="164" fontId="2" fillId="2" borderId="54"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70" fontId="2" fillId="2" borderId="13" xfId="0" applyNumberFormat="1" applyFont="1" applyFill="1" applyBorder="1" applyAlignment="1">
      <alignment horizontal="right" wrapText="1"/>
    </xf>
    <xf numFmtId="166" fontId="4" fillId="3" borderId="0" xfId="1" applyNumberFormat="1" applyFont="1" applyFill="1" applyBorder="1" applyAlignment="1">
      <alignment horizontal="center" vertical="center"/>
    </xf>
    <xf numFmtId="166" fontId="4" fillId="3" borderId="10" xfId="1" applyNumberFormat="1" applyFont="1" applyFill="1" applyBorder="1" applyAlignment="1">
      <alignment horizontal="center" vertical="center"/>
    </xf>
    <xf numFmtId="164" fontId="2" fillId="2" borderId="54" xfId="0" applyNumberFormat="1" applyFont="1" applyFill="1" applyBorder="1" applyAlignment="1">
      <alignment vertical="center" wrapText="1"/>
    </xf>
    <xf numFmtId="164" fontId="3" fillId="2" borderId="54" xfId="0" applyNumberFormat="1" applyFont="1" applyFill="1" applyBorder="1" applyAlignment="1">
      <alignment vertical="center" wrapText="1"/>
    </xf>
    <xf numFmtId="164" fontId="3" fillId="2" borderId="7" xfId="0" applyNumberFormat="1" applyFont="1" applyFill="1" applyBorder="1" applyAlignment="1">
      <alignment vertical="center" wrapText="1"/>
    </xf>
    <xf numFmtId="164" fontId="2" fillId="2" borderId="0" xfId="0" applyNumberFormat="1" applyFont="1" applyFill="1" applyAlignment="1">
      <alignment vertical="center" wrapText="1"/>
    </xf>
    <xf numFmtId="164" fontId="3" fillId="4" borderId="13" xfId="0" applyNumberFormat="1" applyFont="1" applyFill="1" applyBorder="1" applyAlignment="1">
      <alignment vertical="center" wrapText="1"/>
    </xf>
    <xf numFmtId="164" fontId="3" fillId="2" borderId="0" xfId="0" applyNumberFormat="1" applyFont="1" applyFill="1" applyAlignment="1">
      <alignment vertical="center" wrapText="1"/>
    </xf>
    <xf numFmtId="164" fontId="3" fillId="4" borderId="9" xfId="0" applyNumberFormat="1" applyFont="1" applyFill="1" applyBorder="1" applyAlignment="1">
      <alignment vertical="center" wrapText="1"/>
    </xf>
    <xf numFmtId="164" fontId="3" fillId="4" borderId="53" xfId="0" applyNumberFormat="1" applyFont="1" applyFill="1" applyBorder="1" applyAlignment="1">
      <alignment vertical="center" wrapText="1"/>
    </xf>
    <xf numFmtId="164" fontId="2" fillId="2" borderId="1" xfId="0" applyNumberFormat="1" applyFont="1" applyFill="1" applyBorder="1" applyAlignment="1">
      <alignment vertical="center" wrapText="1"/>
    </xf>
    <xf numFmtId="164" fontId="3" fillId="2" borderId="55" xfId="0" applyNumberFormat="1" applyFont="1" applyFill="1" applyBorder="1" applyAlignment="1">
      <alignment vertical="center" wrapText="1"/>
    </xf>
    <xf numFmtId="164" fontId="3" fillId="2" borderId="53" xfId="0" applyNumberFormat="1" applyFont="1" applyFill="1" applyBorder="1" applyAlignment="1">
      <alignment vertical="center" wrapText="1"/>
    </xf>
    <xf numFmtId="0" fontId="34" fillId="2" borderId="46" xfId="0" applyFont="1" applyFill="1" applyBorder="1" applyAlignment="1">
      <alignment horizontal="left" wrapText="1"/>
    </xf>
    <xf numFmtId="43" fontId="29" fillId="5" borderId="55" xfId="1" applyFont="1" applyFill="1" applyBorder="1" applyAlignment="1" applyProtection="1">
      <alignment vertical="center"/>
      <protection locked="0"/>
    </xf>
    <xf numFmtId="166" fontId="29" fillId="5" borderId="12" xfId="1" applyNumberFormat="1" applyFont="1" applyFill="1" applyBorder="1" applyAlignment="1" applyProtection="1">
      <alignment vertical="center"/>
      <protection locked="0"/>
    </xf>
    <xf numFmtId="166" fontId="29" fillId="5" borderId="55" xfId="1" applyNumberFormat="1" applyFont="1" applyFill="1" applyBorder="1" applyAlignment="1" applyProtection="1">
      <alignment vertical="center"/>
      <protection locked="0"/>
    </xf>
    <xf numFmtId="166" fontId="29" fillId="4" borderId="80" xfId="1" applyNumberFormat="1" applyFont="1" applyFill="1" applyBorder="1" applyAlignment="1" applyProtection="1">
      <alignment vertical="center"/>
      <protection locked="0"/>
    </xf>
    <xf numFmtId="166" fontId="29" fillId="4" borderId="81" xfId="1" applyNumberFormat="1" applyFont="1" applyFill="1" applyBorder="1" applyAlignment="1" applyProtection="1">
      <alignment vertical="center"/>
      <protection locked="0"/>
    </xf>
    <xf numFmtId="0" fontId="29" fillId="3" borderId="54" xfId="0" applyFont="1" applyFill="1" applyBorder="1" applyAlignment="1">
      <alignment vertical="center" wrapText="1"/>
    </xf>
    <xf numFmtId="0" fontId="29" fillId="3" borderId="83" xfId="0" applyFont="1" applyFill="1" applyBorder="1" applyAlignment="1">
      <alignment horizontal="left" vertical="center" wrapText="1" indent="1"/>
    </xf>
    <xf numFmtId="0" fontId="29" fillId="3" borderId="83" xfId="0" applyFont="1" applyFill="1" applyBorder="1" applyAlignment="1">
      <alignment vertical="center" wrapText="1"/>
    </xf>
    <xf numFmtId="43" fontId="29" fillId="3" borderId="78" xfId="1" applyFont="1" applyFill="1" applyBorder="1" applyAlignment="1" applyProtection="1">
      <alignment vertical="center"/>
      <protection locked="0"/>
    </xf>
    <xf numFmtId="0" fontId="2" fillId="2" borderId="79" xfId="0" applyFont="1" applyFill="1" applyBorder="1"/>
    <xf numFmtId="43" fontId="4" fillId="3" borderId="79" xfId="1" applyFont="1" applyFill="1" applyBorder="1" applyAlignment="1"/>
    <xf numFmtId="164" fontId="4" fillId="3" borderId="7" xfId="1" applyNumberFormat="1" applyFont="1" applyFill="1" applyBorder="1" applyAlignment="1"/>
    <xf numFmtId="0" fontId="22" fillId="2" borderId="0" xfId="0" applyFont="1" applyFill="1" applyAlignment="1">
      <alignment vertical="center" wrapText="1"/>
    </xf>
    <xf numFmtId="10" fontId="22" fillId="2" borderId="0" xfId="0" applyNumberFormat="1" applyFont="1" applyFill="1" applyAlignment="1">
      <alignment vertical="center" wrapText="1"/>
    </xf>
    <xf numFmtId="166" fontId="2" fillId="2" borderId="4" xfId="0" applyNumberFormat="1" applyFont="1" applyFill="1" applyBorder="1"/>
    <xf numFmtId="166" fontId="2" fillId="2" borderId="1" xfId="0" applyNumberFormat="1" applyFont="1" applyFill="1" applyBorder="1"/>
    <xf numFmtId="166" fontId="2" fillId="2" borderId="5" xfId="0" applyNumberFormat="1" applyFont="1" applyFill="1" applyBorder="1"/>
    <xf numFmtId="166" fontId="2" fillId="2" borderId="15" xfId="0" applyNumberFormat="1" applyFont="1" applyFill="1" applyBorder="1"/>
    <xf numFmtId="4" fontId="2" fillId="2" borderId="79" xfId="0" quotePrefix="1" applyNumberFormat="1" applyFont="1" applyFill="1" applyBorder="1"/>
    <xf numFmtId="4" fontId="2" fillId="2" borderId="54" xfId="0" applyNumberFormat="1" applyFont="1" applyFill="1" applyBorder="1"/>
    <xf numFmtId="164" fontId="2" fillId="2" borderId="79" xfId="0" applyNumberFormat="1" applyFont="1" applyFill="1" applyBorder="1" applyAlignment="1">
      <alignment horizontal="center"/>
    </xf>
    <xf numFmtId="0" fontId="3" fillId="6" borderId="0" xfId="0" applyFont="1" applyFill="1" applyAlignment="1">
      <alignment horizontal="center"/>
    </xf>
    <xf numFmtId="0" fontId="2" fillId="2" borderId="0" xfId="0" applyFont="1" applyFill="1" applyAlignment="1">
      <alignment horizontal="justify" wrapText="1"/>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5" xfId="0" applyNumberFormat="1" applyFont="1" applyFill="1" applyBorder="1" applyAlignment="1">
      <alignment horizontal="center" vertical="center" wrapText="1"/>
    </xf>
    <xf numFmtId="164" fontId="2"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justify" wrapText="1"/>
    </xf>
    <xf numFmtId="17" fontId="3" fillId="4" borderId="4" xfId="0" applyNumberFormat="1" applyFont="1" applyFill="1" applyBorder="1" applyAlignment="1">
      <alignment horizontal="center" vertical="center" wrapText="1"/>
    </xf>
    <xf numFmtId="17" fontId="3" fillId="4" borderId="8" xfId="0" applyNumberFormat="1" applyFont="1" applyFill="1" applyBorder="1" applyAlignment="1">
      <alignment horizontal="center" vertical="center" wrapText="1"/>
    </xf>
    <xf numFmtId="17" fontId="3" fillId="4" borderId="15" xfId="0" applyNumberFormat="1" applyFont="1" applyFill="1" applyBorder="1" applyAlignment="1">
      <alignment horizontal="center" vertical="center" wrapText="1"/>
    </xf>
    <xf numFmtId="17" fontId="3" fillId="4" borderId="14"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12" xfId="0" applyNumberFormat="1" applyFont="1" applyFill="1" applyBorder="1" applyAlignment="1">
      <alignment horizontal="center" vertical="center" wrapText="1"/>
    </xf>
    <xf numFmtId="0" fontId="3" fillId="2" borderId="0" xfId="0" applyFont="1" applyFill="1" applyAlignment="1">
      <alignment horizontal="center"/>
    </xf>
    <xf numFmtId="0" fontId="2" fillId="2" borderId="0" xfId="0" applyFont="1" applyFill="1" applyAlignment="1">
      <alignment horizontal="center"/>
    </xf>
    <xf numFmtId="0" fontId="5" fillId="2" borderId="0" xfId="0" applyFont="1" applyFill="1" applyAlignment="1">
      <alignment horizontal="center"/>
    </xf>
    <xf numFmtId="0" fontId="22" fillId="2" borderId="0" xfId="0" applyFont="1" applyFill="1" applyAlignment="1">
      <alignment horizontal="left" vertical="center" wrapText="1"/>
    </xf>
    <xf numFmtId="0" fontId="23" fillId="2" borderId="0" xfId="0" applyFont="1" applyFill="1" applyAlignment="1">
      <alignment horizontal="justify" wrapText="1"/>
    </xf>
    <xf numFmtId="0" fontId="24" fillId="2" borderId="0" xfId="0" applyFont="1" applyFill="1" applyAlignment="1">
      <alignment horizont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17" fontId="3" fillId="4" borderId="12"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17" fontId="3" fillId="4" borderId="13" xfId="0" applyNumberFormat="1" applyFont="1" applyFill="1" applyBorder="1" applyAlignment="1">
      <alignment horizontal="center" vertical="center" wrapText="1"/>
    </xf>
    <xf numFmtId="17" fontId="18" fillId="4" borderId="1" xfId="0" applyNumberFormat="1" applyFont="1" applyFill="1" applyBorder="1" applyAlignment="1">
      <alignment horizontal="center" vertical="center" wrapText="1"/>
    </xf>
    <xf numFmtId="17" fontId="18" fillId="4" borderId="6"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7" fontId="9" fillId="4" borderId="6" xfId="0" applyNumberFormat="1" applyFont="1" applyFill="1" applyBorder="1" applyAlignment="1">
      <alignment horizontal="center" vertical="center" wrapText="1"/>
    </xf>
    <xf numFmtId="0" fontId="3" fillId="2" borderId="0" xfId="0" applyFont="1" applyFill="1" applyAlignment="1">
      <alignment horizontal="left"/>
    </xf>
    <xf numFmtId="0" fontId="2" fillId="2" borderId="0" xfId="0" applyFont="1" applyFill="1" applyAlignment="1">
      <alignment horizontal="justify"/>
    </xf>
    <xf numFmtId="0" fontId="2" fillId="2" borderId="0" xfId="0" applyFont="1" applyFill="1" applyAlignment="1">
      <alignment horizontal="left"/>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10"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53" xfId="0" applyFont="1" applyFill="1" applyBorder="1" applyAlignment="1">
      <alignment horizontal="center" vertical="center" wrapText="1"/>
    </xf>
    <xf numFmtId="0" fontId="27" fillId="3" borderId="0" xfId="0" applyFont="1" applyFill="1" applyAlignment="1">
      <alignment horizontal="justify" vertical="top" wrapText="1"/>
    </xf>
    <xf numFmtId="0" fontId="19" fillId="4" borderId="13" xfId="0" applyFont="1" applyFill="1" applyBorder="1" applyAlignment="1">
      <alignment horizontal="center"/>
    </xf>
    <xf numFmtId="0" fontId="28" fillId="4" borderId="2"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55"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80" xfId="0" applyFont="1" applyFill="1" applyBorder="1" applyAlignment="1">
      <alignment horizontal="center" vertical="center" wrapText="1"/>
    </xf>
    <xf numFmtId="0" fontId="28" fillId="4" borderId="82"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53" xfId="0" applyFont="1" applyFill="1" applyBorder="1" applyAlignment="1">
      <alignment horizontal="center" vertical="center"/>
    </xf>
    <xf numFmtId="0" fontId="43" fillId="4" borderId="4"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28" fillId="4" borderId="26"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7" fillId="3" borderId="0" xfId="0" applyFont="1" applyFill="1" applyAlignment="1">
      <alignment horizontal="center" wrapText="1"/>
    </xf>
    <xf numFmtId="0" fontId="19" fillId="3" borderId="0" xfId="0" applyFont="1" applyFill="1" applyAlignment="1">
      <alignment horizontal="center" wrapText="1"/>
    </xf>
    <xf numFmtId="0" fontId="22" fillId="2" borderId="0" xfId="0" applyFont="1" applyFill="1" applyAlignment="1">
      <alignment horizontal="justify" wrapText="1"/>
    </xf>
    <xf numFmtId="0" fontId="11" fillId="4" borderId="0" xfId="0" applyFont="1" applyFill="1" applyAlignment="1">
      <alignment horizontal="center" vertical="center"/>
    </xf>
    <xf numFmtId="0" fontId="11" fillId="4" borderId="10" xfId="0" applyFont="1" applyFill="1" applyBorder="1" applyAlignment="1">
      <alignment horizontal="center" vertical="center"/>
    </xf>
    <xf numFmtId="37" fontId="11" fillId="4" borderId="0" xfId="0" applyNumberFormat="1" applyFont="1" applyFill="1" applyAlignment="1">
      <alignment horizontal="center" vertical="center"/>
    </xf>
    <xf numFmtId="37" fontId="11" fillId="4" borderId="10" xfId="0" applyNumberFormat="1" applyFont="1" applyFill="1" applyBorder="1" applyAlignment="1">
      <alignment horizontal="center" vertical="center"/>
    </xf>
    <xf numFmtId="0" fontId="4" fillId="3" borderId="0" xfId="0" applyFont="1" applyFill="1" applyAlignment="1">
      <alignment horizontal="left"/>
    </xf>
    <xf numFmtId="0" fontId="22" fillId="2" borderId="0" xfId="0" applyFont="1" applyFill="1" applyAlignment="1">
      <alignment horizontal="justify" vertical="center" wrapText="1"/>
    </xf>
    <xf numFmtId="0" fontId="3" fillId="4" borderId="13" xfId="0" applyFont="1" applyFill="1" applyBorder="1" applyAlignment="1">
      <alignment horizontal="left" vertical="center" wrapText="1"/>
    </xf>
    <xf numFmtId="43" fontId="4" fillId="3" borderId="6" xfId="1" applyFont="1" applyFill="1" applyBorder="1" applyAlignment="1">
      <alignment horizontal="center"/>
    </xf>
    <xf numFmtId="43" fontId="4" fillId="3" borderId="0" xfId="1" applyFont="1" applyFill="1" applyBorder="1" applyAlignment="1">
      <alignment horizontal="center"/>
    </xf>
    <xf numFmtId="164" fontId="4" fillId="3" borderId="9" xfId="1" applyNumberFormat="1" applyFont="1" applyFill="1" applyBorder="1" applyAlignment="1">
      <alignment horizontal="center"/>
    </xf>
    <xf numFmtId="164" fontId="4" fillId="3" borderId="10" xfId="1" applyNumberFormat="1" applyFont="1" applyFill="1" applyBorder="1" applyAlignment="1">
      <alignment horizontal="center"/>
    </xf>
    <xf numFmtId="0" fontId="11" fillId="4" borderId="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9" xfId="0" applyFont="1" applyFill="1" applyBorder="1" applyAlignment="1">
      <alignment horizontal="center" vertical="center"/>
    </xf>
    <xf numFmtId="43" fontId="4" fillId="3" borderId="54" xfId="1" applyFont="1" applyFill="1" applyBorder="1" applyAlignment="1">
      <alignment horizontal="center"/>
    </xf>
    <xf numFmtId="43" fontId="4" fillId="3" borderId="1" xfId="1" applyFont="1" applyFill="1" applyBorder="1" applyAlignment="1">
      <alignment horizontal="center"/>
    </xf>
    <xf numFmtId="43" fontId="4" fillId="3" borderId="2" xfId="1" applyFont="1" applyFill="1" applyBorder="1" applyAlignment="1">
      <alignment horizont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49" fontId="11" fillId="4" borderId="10" xfId="0" applyNumberFormat="1" applyFont="1" applyFill="1" applyBorder="1" applyAlignment="1">
      <alignment horizontal="center" vertical="center" wrapText="1"/>
    </xf>
    <xf numFmtId="0" fontId="11" fillId="4" borderId="13" xfId="0" applyFont="1" applyFill="1" applyBorder="1" applyAlignment="1">
      <alignment horizontal="center" vertical="center"/>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3" xfId="0" applyFont="1" applyFill="1" applyBorder="1" applyAlignment="1">
      <alignment horizontal="center" vertical="center" wrapText="1"/>
    </xf>
    <xf numFmtId="3" fontId="3" fillId="4" borderId="13" xfId="0" applyNumberFormat="1" applyFont="1" applyFill="1" applyBorder="1" applyAlignment="1">
      <alignment horizontal="center" vertical="center"/>
    </xf>
    <xf numFmtId="3" fontId="3" fillId="4" borderId="14" xfId="0" applyNumberFormat="1" applyFont="1" applyFill="1" applyBorder="1" applyAlignment="1">
      <alignment horizontal="center" vertical="center"/>
    </xf>
    <xf numFmtId="4" fontId="3" fillId="4" borderId="15" xfId="0" applyNumberFormat="1" applyFont="1" applyFill="1" applyBorder="1" applyAlignment="1">
      <alignment horizontal="center" vertical="center"/>
    </xf>
    <xf numFmtId="4" fontId="3" fillId="4" borderId="13" xfId="0" applyNumberFormat="1" applyFont="1" applyFill="1" applyBorder="1" applyAlignment="1">
      <alignment horizontal="center" vertical="center"/>
    </xf>
    <xf numFmtId="0" fontId="3" fillId="2" borderId="13" xfId="0" applyFont="1" applyFill="1" applyBorder="1" applyAlignment="1">
      <alignment horizontal="left"/>
    </xf>
    <xf numFmtId="17" fontId="3" fillId="4" borderId="15" xfId="0" applyNumberFormat="1" applyFont="1" applyFill="1" applyBorder="1" applyAlignment="1">
      <alignment horizontal="center"/>
    </xf>
    <xf numFmtId="0" fontId="3" fillId="4" borderId="13" xfId="0" applyFont="1" applyFill="1" applyBorder="1" applyAlignment="1">
      <alignment horizontal="center"/>
    </xf>
    <xf numFmtId="0" fontId="3" fillId="4" borderId="0" xfId="0" applyFont="1" applyFill="1" applyAlignment="1">
      <alignment horizontal="center"/>
    </xf>
    <xf numFmtId="0" fontId="3" fillId="4" borderId="7" xfId="0" applyFont="1" applyFill="1" applyBorder="1" applyAlignment="1">
      <alignment horizontal="center"/>
    </xf>
    <xf numFmtId="164" fontId="3" fillId="4" borderId="6" xfId="0" applyNumberFormat="1" applyFont="1" applyFill="1" applyBorder="1" applyAlignment="1">
      <alignment horizontal="center" vertical="center"/>
    </xf>
    <xf numFmtId="164" fontId="3" fillId="4" borderId="0" xfId="0" applyNumberFormat="1" applyFont="1" applyFill="1" applyAlignment="1">
      <alignment horizontal="center" vertical="center"/>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17" fontId="32" fillId="4" borderId="15" xfId="0" applyNumberFormat="1" applyFont="1" applyFill="1" applyBorder="1" applyAlignment="1">
      <alignment horizontal="center" vertical="center" wrapText="1"/>
    </xf>
    <xf numFmtId="0" fontId="3" fillId="7" borderId="13" xfId="0" applyFont="1" applyFill="1" applyBorder="1" applyAlignment="1">
      <alignment horizontal="center" vertical="center"/>
    </xf>
    <xf numFmtId="0" fontId="32" fillId="4" borderId="45"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32" fillId="4" borderId="43" xfId="0" applyFont="1" applyFill="1" applyBorder="1" applyAlignment="1">
      <alignment horizontal="center" wrapText="1"/>
    </xf>
    <xf numFmtId="0" fontId="32" fillId="4" borderId="44" xfId="0" applyFont="1" applyFill="1" applyBorder="1" applyAlignment="1">
      <alignment horizontal="center" wrapText="1"/>
    </xf>
    <xf numFmtId="0" fontId="32" fillId="4" borderId="47" xfId="0" applyFont="1" applyFill="1" applyBorder="1" applyAlignment="1">
      <alignment horizontal="center" wrapText="1"/>
    </xf>
    <xf numFmtId="0" fontId="32" fillId="4" borderId="50" xfId="0" applyFont="1" applyFill="1" applyBorder="1" applyAlignment="1">
      <alignment horizontal="center" wrapText="1"/>
    </xf>
    <xf numFmtId="0" fontId="32" fillId="4" borderId="40" xfId="0" applyFont="1" applyFill="1" applyBorder="1" applyAlignment="1">
      <alignment horizontal="center" wrapText="1"/>
    </xf>
    <xf numFmtId="0" fontId="35" fillId="2" borderId="0" xfId="0" applyFont="1" applyFill="1" applyAlignment="1">
      <alignment horizontal="center" wrapText="1"/>
    </xf>
    <xf numFmtId="0" fontId="34" fillId="2" borderId="0" xfId="0" applyFont="1" applyFill="1" applyAlignment="1">
      <alignment horizontal="center" wrapText="1"/>
    </xf>
    <xf numFmtId="0" fontId="2" fillId="3" borderId="0" xfId="0" applyFont="1" applyFill="1" applyAlignment="1">
      <alignment horizontal="left" wrapText="1"/>
    </xf>
    <xf numFmtId="0" fontId="2" fillId="3" borderId="0" xfId="0" applyFont="1" applyFill="1" applyAlignment="1">
      <alignment horizontal="justify"/>
    </xf>
    <xf numFmtId="0" fontId="3" fillId="4" borderId="55" xfId="0" applyFont="1" applyFill="1" applyBorder="1" applyAlignment="1">
      <alignment horizontal="center"/>
    </xf>
    <xf numFmtId="0" fontId="3" fillId="4" borderId="53" xfId="0" applyFont="1" applyFill="1" applyBorder="1" applyAlignment="1">
      <alignment horizontal="center"/>
    </xf>
    <xf numFmtId="0" fontId="3" fillId="4" borderId="78" xfId="0" applyFont="1" applyFill="1" applyBorder="1" applyAlignment="1">
      <alignment horizontal="center"/>
    </xf>
    <xf numFmtId="0" fontId="3" fillId="4" borderId="78" xfId="0" applyFont="1" applyFill="1" applyBorder="1" applyAlignment="1">
      <alignment horizontal="center" vertical="center"/>
    </xf>
    <xf numFmtId="0" fontId="3" fillId="4" borderId="1" xfId="0" applyFont="1" applyFill="1" applyBorder="1" applyAlignment="1">
      <alignment horizontal="center" vertical="center"/>
    </xf>
    <xf numFmtId="164" fontId="3" fillId="4" borderId="1"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3" fillId="4" borderId="55" xfId="0" applyFont="1" applyFill="1" applyBorder="1" applyAlignment="1">
      <alignment horizontal="center" vertical="center"/>
    </xf>
    <xf numFmtId="0" fontId="3" fillId="4" borderId="53" xfId="0" applyFont="1" applyFill="1" applyBorder="1" applyAlignment="1">
      <alignment horizontal="center" vertical="center"/>
    </xf>
    <xf numFmtId="164" fontId="3" fillId="4" borderId="55" xfId="0" applyNumberFormat="1" applyFont="1" applyFill="1" applyBorder="1" applyAlignment="1">
      <alignment horizontal="center" vertical="center"/>
    </xf>
    <xf numFmtId="164" fontId="3" fillId="4" borderId="78" xfId="0" applyNumberFormat="1" applyFont="1" applyFill="1" applyBorder="1" applyAlignment="1">
      <alignment horizontal="center" vertical="center"/>
    </xf>
    <xf numFmtId="0" fontId="3" fillId="4" borderId="54" xfId="0" applyFont="1" applyFill="1" applyBorder="1" applyAlignment="1">
      <alignment horizontal="center" vertical="center" wrapText="1"/>
    </xf>
    <xf numFmtId="0" fontId="3" fillId="4" borderId="79" xfId="0" applyFont="1" applyFill="1" applyBorder="1" applyAlignment="1">
      <alignment horizontal="center" vertical="center"/>
    </xf>
    <xf numFmtId="0" fontId="3" fillId="4" borderId="15"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8"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3" fillId="4" borderId="54" xfId="0" applyFont="1" applyFill="1" applyBorder="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54" xfId="0" applyFont="1" applyFill="1" applyBorder="1" applyAlignment="1">
      <alignment horizontal="center"/>
    </xf>
    <xf numFmtId="0" fontId="0" fillId="2" borderId="0" xfId="0" applyFill="1" applyAlignment="1">
      <alignment horizontal="center"/>
    </xf>
    <xf numFmtId="0" fontId="11" fillId="2" borderId="0" xfId="0" applyFont="1" applyFill="1" applyAlignment="1">
      <alignment horizontal="center"/>
    </xf>
    <xf numFmtId="0" fontId="3" fillId="2" borderId="13" xfId="0" applyFont="1" applyFill="1" applyBorder="1" applyAlignment="1">
      <alignment horizontal="left" wrapText="1"/>
    </xf>
    <xf numFmtId="0" fontId="23" fillId="2" borderId="0" xfId="0" applyFont="1" applyFill="1" applyAlignment="1">
      <alignment horizontal="left" vertical="justify" wrapText="1"/>
    </xf>
    <xf numFmtId="0" fontId="3" fillId="4" borderId="53" xfId="0" applyFont="1" applyFill="1" applyBorder="1" applyAlignment="1">
      <alignment horizontal="center" vertical="center" wrapText="1"/>
    </xf>
    <xf numFmtId="0" fontId="3" fillId="4" borderId="52"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0" fontId="2" fillId="3" borderId="0" xfId="0" applyFont="1" applyFill="1" applyAlignment="1">
      <alignment horizontal="center"/>
    </xf>
    <xf numFmtId="0" fontId="2" fillId="3" borderId="52" xfId="0" applyFont="1" applyFill="1" applyBorder="1" applyAlignment="1">
      <alignment horizontal="center"/>
    </xf>
    <xf numFmtId="3" fontId="2" fillId="3" borderId="0" xfId="0" applyNumberFormat="1" applyFont="1" applyFill="1" applyAlignment="1">
      <alignment horizontal="center"/>
    </xf>
    <xf numFmtId="4" fontId="2" fillId="3" borderId="0" xfId="0" applyNumberFormat="1" applyFont="1" applyFill="1" applyAlignment="1">
      <alignment horizontal="center"/>
    </xf>
    <xf numFmtId="10" fontId="2" fillId="3" borderId="0" xfId="0" applyNumberFormat="1" applyFont="1" applyFill="1" applyAlignment="1">
      <alignment horizontal="center"/>
    </xf>
    <xf numFmtId="0" fontId="14" fillId="2" borderId="2" xfId="0" applyFont="1" applyFill="1" applyBorder="1" applyAlignment="1">
      <alignment horizontal="left" wrapText="1"/>
    </xf>
    <xf numFmtId="0" fontId="14" fillId="2" borderId="0" xfId="0" applyFont="1" applyFill="1" applyAlignment="1">
      <alignment horizontal="left" wrapText="1" indent="2"/>
    </xf>
    <xf numFmtId="14" fontId="2" fillId="3" borderId="2" xfId="0" applyNumberFormat="1" applyFont="1" applyFill="1" applyBorder="1" applyAlignment="1">
      <alignment horizontal="center"/>
    </xf>
    <xf numFmtId="164" fontId="2" fillId="2" borderId="54" xfId="0" applyNumberFormat="1" applyFont="1" applyFill="1" applyBorder="1" applyAlignment="1">
      <alignment horizontal="center"/>
    </xf>
    <xf numFmtId="164" fontId="2" fillId="2" borderId="7" xfId="0" applyNumberFormat="1" applyFont="1" applyFill="1" applyBorder="1" applyAlignment="1">
      <alignment horizontal="center"/>
    </xf>
    <xf numFmtId="164" fontId="2" fillId="2" borderId="0" xfId="0" applyNumberFormat="1" applyFont="1" applyFill="1" applyAlignment="1">
      <alignment horizontal="center"/>
    </xf>
    <xf numFmtId="164" fontId="2" fillId="2" borderId="9" xfId="0" applyNumberFormat="1" applyFont="1" applyFill="1" applyBorder="1" applyAlignment="1">
      <alignment horizontal="center"/>
    </xf>
    <xf numFmtId="164" fontId="2" fillId="2" borderId="53" xfId="0" applyNumberFormat="1" applyFont="1" applyFill="1" applyBorder="1" applyAlignment="1">
      <alignment horizontal="center"/>
    </xf>
    <xf numFmtId="164" fontId="2" fillId="2" borderId="1" xfId="0" applyNumberFormat="1" applyFont="1" applyFill="1" applyBorder="1" applyAlignment="1">
      <alignment horizontal="center"/>
    </xf>
    <xf numFmtId="164" fontId="2" fillId="2" borderId="3" xfId="0" applyNumberFormat="1" applyFont="1" applyFill="1" applyBorder="1" applyAlignment="1">
      <alignment horizontal="center"/>
    </xf>
    <xf numFmtId="164" fontId="2" fillId="2" borderId="2" xfId="0" applyNumberFormat="1" applyFont="1" applyFill="1" applyBorder="1" applyAlignment="1">
      <alignment horizontal="center"/>
    </xf>
    <xf numFmtId="0" fontId="2" fillId="4" borderId="3" xfId="0" applyFont="1" applyFill="1" applyBorder="1" applyAlignment="1">
      <alignment horizontal="center" vertical="center"/>
    </xf>
    <xf numFmtId="0" fontId="2" fillId="4" borderId="53" xfId="0" applyFont="1" applyFill="1" applyBorder="1" applyAlignment="1">
      <alignment horizontal="center" vertical="center"/>
    </xf>
    <xf numFmtId="0" fontId="23" fillId="4" borderId="15"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7" borderId="13" xfId="0" applyFont="1" applyFill="1" applyBorder="1" applyAlignment="1">
      <alignment horizontal="center" vertical="center"/>
    </xf>
    <xf numFmtId="0" fontId="23" fillId="2" borderId="0" xfId="0" applyFont="1" applyFill="1" applyAlignment="1">
      <alignment horizontal="left" wrapText="1"/>
    </xf>
    <xf numFmtId="0" fontId="3" fillId="4" borderId="7" xfId="0" applyFont="1" applyFill="1" applyBorder="1" applyAlignment="1">
      <alignment horizontal="center" vertical="center" wrapText="1"/>
    </xf>
    <xf numFmtId="0" fontId="2" fillId="4" borderId="3" xfId="0" applyFont="1" applyFill="1" applyBorder="1" applyAlignment="1">
      <alignment horizontal="left" vertical="center"/>
    </xf>
    <xf numFmtId="0" fontId="2" fillId="4" borderId="53" xfId="0" applyFont="1" applyFill="1" applyBorder="1" applyAlignment="1">
      <alignment horizontal="left" vertical="center"/>
    </xf>
    <xf numFmtId="166" fontId="2" fillId="4" borderId="1" xfId="0" applyNumberFormat="1" applyFont="1" applyFill="1" applyBorder="1" applyAlignment="1">
      <alignment horizontal="center" vertical="center"/>
    </xf>
    <xf numFmtId="166" fontId="2" fillId="4" borderId="3" xfId="0" applyNumberFormat="1" applyFont="1" applyFill="1" applyBorder="1" applyAlignment="1">
      <alignment horizontal="center" vertical="center"/>
    </xf>
    <xf numFmtId="166" fontId="2" fillId="4" borderId="9" xfId="0" applyNumberFormat="1" applyFont="1" applyFill="1" applyBorder="1" applyAlignment="1">
      <alignment horizontal="center" vertical="center"/>
    </xf>
    <xf numFmtId="166" fontId="2" fillId="4" borderId="53" xfId="0" applyNumberFormat="1" applyFont="1" applyFill="1" applyBorder="1" applyAlignment="1">
      <alignment horizontal="center" vertical="center"/>
    </xf>
    <xf numFmtId="166" fontId="2" fillId="4" borderId="2" xfId="0" applyNumberFormat="1" applyFont="1" applyFill="1" applyBorder="1" applyAlignment="1">
      <alignment horizontal="center" vertical="center"/>
    </xf>
    <xf numFmtId="166" fontId="2" fillId="4" borderId="52" xfId="0" applyNumberFormat="1" applyFont="1" applyFill="1" applyBorder="1" applyAlignment="1">
      <alignment horizontal="center" vertical="center"/>
    </xf>
    <xf numFmtId="166" fontId="2" fillId="4" borderId="13" xfId="0" applyNumberFormat="1" applyFont="1" applyFill="1" applyBorder="1" applyAlignment="1">
      <alignment horizontal="right" vertical="center"/>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0" xfId="0" applyFont="1" applyFill="1" applyAlignment="1">
      <alignment horizontal="center" vertical="center" wrapText="1"/>
    </xf>
    <xf numFmtId="0" fontId="3" fillId="2" borderId="2"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22" fillId="2" borderId="0" xfId="0" applyFont="1" applyFill="1" applyAlignment="1">
      <alignment horizontal="left" vertical="center" wrapText="1" indent="2"/>
    </xf>
    <xf numFmtId="0" fontId="18" fillId="4" borderId="1" xfId="0" applyFont="1" applyFill="1" applyBorder="1" applyAlignment="1">
      <alignment horizontal="center" wrapText="1"/>
    </xf>
    <xf numFmtId="0" fontId="18" fillId="4" borderId="54" xfId="0" applyFont="1" applyFill="1" applyBorder="1" applyAlignment="1">
      <alignment horizontal="center" wrapText="1"/>
    </xf>
    <xf numFmtId="4" fontId="3" fillId="4" borderId="4" xfId="0" applyNumberFormat="1" applyFont="1" applyFill="1" applyBorder="1" applyAlignment="1">
      <alignment horizontal="center" vertical="center" wrapText="1"/>
    </xf>
    <xf numFmtId="4" fontId="3" fillId="4" borderId="8" xfId="0" applyNumberFormat="1" applyFont="1" applyFill="1" applyBorder="1" applyAlignment="1">
      <alignment horizontal="center" vertical="center" wrapText="1"/>
    </xf>
    <xf numFmtId="4" fontId="3" fillId="4" borderId="15" xfId="0" applyNumberFormat="1" applyFont="1" applyFill="1" applyBorder="1" applyAlignment="1">
      <alignment horizontal="center" vertical="center" wrapText="1"/>
    </xf>
    <xf numFmtId="4" fontId="3" fillId="4" borderId="14" xfId="0" applyNumberFormat="1" applyFont="1" applyFill="1" applyBorder="1" applyAlignment="1">
      <alignment horizontal="center" vertical="center" wrapText="1"/>
    </xf>
    <xf numFmtId="4" fontId="3" fillId="4" borderId="13"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2" fillId="2" borderId="0" xfId="0" applyFont="1" applyFill="1" applyAlignment="1">
      <alignment horizontal="left" vertical="center" wrapText="1" indent="2"/>
    </xf>
    <xf numFmtId="0" fontId="2" fillId="2" borderId="7"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5"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17" fontId="3" fillId="4" borderId="3"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164" fontId="3" fillId="2" borderId="5" xfId="0" applyNumberFormat="1" applyFont="1" applyFill="1" applyBorder="1" applyAlignment="1">
      <alignment horizontal="center" vertical="center" wrapText="1"/>
    </xf>
    <xf numFmtId="164" fontId="3" fillId="2" borderId="15"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4" borderId="8" xfId="0" applyNumberFormat="1"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wrapText="1"/>
    </xf>
    <xf numFmtId="0" fontId="2" fillId="4" borderId="13" xfId="0" applyFont="1" applyFill="1" applyBorder="1" applyAlignment="1">
      <alignment horizontal="left" vertical="center" wrapText="1"/>
    </xf>
    <xf numFmtId="4" fontId="3" fillId="4" borderId="2" xfId="0" applyNumberFormat="1"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53" xfId="0" applyFont="1" applyFill="1" applyBorder="1" applyAlignment="1">
      <alignment horizontal="center" vertical="center" wrapText="1"/>
    </xf>
    <xf numFmtId="0" fontId="35" fillId="4" borderId="52" xfId="0" applyFont="1" applyFill="1" applyBorder="1" applyAlignment="1">
      <alignment horizontal="center" vertical="center" wrapText="1"/>
    </xf>
    <xf numFmtId="0" fontId="2" fillId="2" borderId="0" xfId="0" applyFont="1" applyFill="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0" xfId="0" applyFont="1" applyFill="1" applyAlignment="1" applyProtection="1">
      <alignment horizontal="left" vertical="center" wrapText="1" indent="2"/>
      <protection locked="0"/>
    </xf>
    <xf numFmtId="0" fontId="2" fillId="2" borderId="7" xfId="0" applyFont="1" applyFill="1" applyBorder="1" applyAlignment="1" applyProtection="1">
      <alignment horizontal="left" vertical="center" wrapText="1" indent="2"/>
      <protection locked="0"/>
    </xf>
    <xf numFmtId="0" fontId="38" fillId="2" borderId="0" xfId="0" applyFont="1" applyFill="1" applyAlignment="1">
      <alignment horizontal="center" vertical="center" wrapText="1"/>
    </xf>
    <xf numFmtId="0" fontId="39" fillId="2" borderId="0" xfId="0" applyFont="1" applyFill="1" applyAlignment="1">
      <alignment horizontal="center" vertical="center" wrapText="1"/>
    </xf>
    <xf numFmtId="0" fontId="11" fillId="2" borderId="0" xfId="0" applyFont="1" applyFill="1" applyAlignment="1">
      <alignment horizontal="left" vertical="center" wrapText="1"/>
    </xf>
    <xf numFmtId="171" fontId="0" fillId="3" borderId="8" xfId="0" applyNumberFormat="1" applyFill="1" applyBorder="1" applyAlignment="1">
      <alignment horizontal="right"/>
    </xf>
    <xf numFmtId="171" fontId="0" fillId="3" borderId="54" xfId="0" applyNumberFormat="1" applyFill="1" applyBorder="1" applyAlignment="1">
      <alignment horizontal="right"/>
    </xf>
    <xf numFmtId="171" fontId="0" fillId="3" borderId="12" xfId="0" applyNumberFormat="1" applyFill="1" applyBorder="1" applyAlignment="1">
      <alignment horizontal="right"/>
    </xf>
    <xf numFmtId="171" fontId="0" fillId="3" borderId="9" xfId="0" applyNumberFormat="1" applyFill="1" applyBorder="1" applyAlignment="1">
      <alignment horizontal="right"/>
    </xf>
    <xf numFmtId="171" fontId="11" fillId="4" borderId="5" xfId="0" applyNumberFormat="1" applyFont="1" applyFill="1" applyBorder="1" applyAlignment="1">
      <alignment horizontal="right"/>
    </xf>
    <xf numFmtId="171" fontId="11" fillId="4" borderId="15" xfId="0" applyNumberFormat="1" applyFont="1" applyFill="1" applyBorder="1" applyAlignment="1">
      <alignment horizontal="right"/>
    </xf>
    <xf numFmtId="171" fontId="0" fillId="3" borderId="0" xfId="0" applyNumberFormat="1" applyFill="1" applyAlignment="1">
      <alignment horizontal="right"/>
    </xf>
    <xf numFmtId="164" fontId="0" fillId="2" borderId="12" xfId="0" applyNumberFormat="1" applyFill="1" applyBorder="1" applyAlignment="1">
      <alignment horizontal="center"/>
    </xf>
    <xf numFmtId="164" fontId="0" fillId="2" borderId="9" xfId="0" applyNumberFormat="1" applyFill="1" applyBorder="1" applyAlignment="1">
      <alignment horizontal="center"/>
    </xf>
    <xf numFmtId="0" fontId="4" fillId="2" borderId="0" xfId="0" applyFont="1" applyFill="1" applyAlignment="1">
      <alignment horizontal="left" vertical="justify" wrapText="1"/>
    </xf>
    <xf numFmtId="0" fontId="0" fillId="2" borderId="0" xfId="0" applyFill="1" applyAlignment="1">
      <alignment horizontal="left" vertical="justify" wrapText="1"/>
    </xf>
    <xf numFmtId="0" fontId="11" fillId="4" borderId="5" xfId="0" applyFont="1" applyFill="1" applyBorder="1" applyAlignment="1">
      <alignment horizontal="center"/>
    </xf>
    <xf numFmtId="0" fontId="11" fillId="4" borderId="15" xfId="0" applyFont="1" applyFill="1" applyBorder="1" applyAlignment="1">
      <alignment horizontal="center"/>
    </xf>
    <xf numFmtId="164" fontId="0" fillId="2" borderId="8" xfId="0" applyNumberFormat="1" applyFill="1" applyBorder="1" applyAlignment="1">
      <alignment horizontal="center"/>
    </xf>
    <xf numFmtId="164" fontId="0" fillId="2" borderId="54" xfId="0" applyNumberFormat="1" applyFill="1" applyBorder="1" applyAlignment="1">
      <alignment horizontal="center"/>
    </xf>
    <xf numFmtId="164" fontId="0" fillId="2" borderId="4" xfId="0" applyNumberFormat="1" applyFill="1" applyBorder="1" applyAlignment="1">
      <alignment horizontal="center"/>
    </xf>
    <xf numFmtId="164" fontId="0" fillId="2" borderId="1" xfId="0" applyNumberFormat="1" applyFill="1" applyBorder="1" applyAlignment="1">
      <alignment horizontal="center"/>
    </xf>
    <xf numFmtId="0" fontId="0" fillId="4" borderId="9" xfId="0" applyFill="1" applyBorder="1" applyAlignment="1">
      <alignment horizontal="center"/>
    </xf>
    <xf numFmtId="0" fontId="0" fillId="4" borderId="52" xfId="0" applyFill="1" applyBorder="1" applyAlignment="1">
      <alignment horizontal="center"/>
    </xf>
    <xf numFmtId="0" fontId="4" fillId="4" borderId="3" xfId="0" applyFont="1" applyFill="1" applyBorder="1" applyAlignment="1">
      <alignment horizontal="center" vertical="center"/>
    </xf>
    <xf numFmtId="0" fontId="0" fillId="4" borderId="7" xfId="0" applyFill="1" applyBorder="1" applyAlignment="1">
      <alignment horizontal="center" vertical="center"/>
    </xf>
    <xf numFmtId="0" fontId="0" fillId="4" borderId="53" xfId="0" applyFill="1" applyBorder="1" applyAlignment="1">
      <alignment horizontal="center" vertical="center"/>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54"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2" xfId="0" applyFill="1" applyBorder="1" applyAlignment="1">
      <alignment horizontal="center" vertical="center"/>
    </xf>
    <xf numFmtId="0" fontId="0" fillId="4" borderId="54" xfId="0" applyFill="1" applyBorder="1" applyAlignment="1">
      <alignment horizontal="center"/>
    </xf>
    <xf numFmtId="0" fontId="0" fillId="4" borderId="0" xfId="0" applyFill="1" applyAlignment="1">
      <alignment horizontal="center"/>
    </xf>
    <xf numFmtId="0" fontId="0" fillId="4" borderId="7"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53" xfId="0" applyFill="1" applyBorder="1" applyAlignment="1">
      <alignment horizontal="center"/>
    </xf>
    <xf numFmtId="166" fontId="2" fillId="2" borderId="4" xfId="0" applyNumberFormat="1" applyFont="1" applyFill="1" applyBorder="1" applyAlignment="1">
      <alignment horizontal="center"/>
    </xf>
    <xf numFmtId="166" fontId="2" fillId="2" borderId="1" xfId="0" applyNumberFormat="1" applyFont="1" applyFill="1" applyBorder="1" applyAlignment="1">
      <alignment horizontal="center"/>
    </xf>
    <xf numFmtId="166" fontId="2" fillId="2" borderId="12" xfId="0" applyNumberFormat="1" applyFont="1" applyFill="1" applyBorder="1" applyAlignment="1">
      <alignment horizontal="center"/>
    </xf>
    <xf numFmtId="166" fontId="2" fillId="2" borderId="9" xfId="0" applyNumberFormat="1" applyFont="1" applyFill="1" applyBorder="1" applyAlignment="1">
      <alignment horizontal="center"/>
    </xf>
    <xf numFmtId="0" fontId="3" fillId="4" borderId="12" xfId="0" applyFont="1" applyFill="1" applyBorder="1" applyAlignment="1">
      <alignment horizontal="center" vertical="center" wrapText="1"/>
    </xf>
    <xf numFmtId="166" fontId="2" fillId="3" borderId="12" xfId="0" applyNumberFormat="1" applyFont="1" applyFill="1" applyBorder="1" applyAlignment="1">
      <alignment horizontal="center"/>
    </xf>
    <xf numFmtId="0" fontId="2" fillId="2" borderId="0" xfId="0" applyFont="1" applyFill="1" applyAlignment="1">
      <alignment horizontal="right"/>
    </xf>
    <xf numFmtId="0" fontId="2" fillId="4" borderId="5" xfId="0" applyFont="1" applyFill="1" applyBorder="1" applyAlignment="1">
      <alignment horizontal="center"/>
    </xf>
    <xf numFmtId="0" fontId="2" fillId="4" borderId="15" xfId="0" applyFont="1" applyFill="1" applyBorder="1" applyAlignment="1">
      <alignment horizontal="center"/>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3" xfId="0" applyFont="1" applyFill="1" applyBorder="1" applyAlignment="1">
      <alignment horizontal="left"/>
    </xf>
    <xf numFmtId="0" fontId="2" fillId="2" borderId="12" xfId="0" applyFont="1" applyFill="1" applyBorder="1" applyAlignment="1">
      <alignment horizontal="left"/>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7" xfId="0" applyFont="1" applyFill="1" applyBorder="1" applyAlignment="1">
      <alignment horizontal="left" vertical="center" wrapText="1"/>
    </xf>
    <xf numFmtId="164" fontId="2" fillId="2" borderId="52" xfId="0" applyNumberFormat="1"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5"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54" xfId="0" applyFont="1" applyFill="1" applyBorder="1" applyAlignment="1">
      <alignment horizontal="center"/>
    </xf>
    <xf numFmtId="0" fontId="3" fillId="4" borderId="3" xfId="0" applyFont="1" applyFill="1" applyBorder="1" applyAlignment="1">
      <alignment horizontal="center"/>
    </xf>
    <xf numFmtId="0" fontId="2" fillId="2" borderId="13" xfId="0" applyFont="1" applyFill="1" applyBorder="1" applyAlignment="1">
      <alignment horizontal="center"/>
    </xf>
    <xf numFmtId="0" fontId="3" fillId="2" borderId="7" xfId="0" applyFont="1" applyFill="1" applyBorder="1" applyAlignment="1">
      <alignment horizontal="center"/>
    </xf>
    <xf numFmtId="0" fontId="3" fillId="2" borderId="54" xfId="0" applyFont="1" applyFill="1" applyBorder="1" applyAlignment="1">
      <alignment horizontal="center"/>
    </xf>
    <xf numFmtId="164" fontId="2" fillId="2" borderId="4" xfId="0" applyNumberFormat="1" applyFont="1" applyFill="1" applyBorder="1" applyAlignment="1">
      <alignment horizontal="center"/>
    </xf>
  </cellXfs>
  <cellStyles count="5">
    <cellStyle name="Moeda" xfId="2" builtinId="4"/>
    <cellStyle name="Normal" xfId="0" builtinId="0"/>
    <cellStyle name="Normal 2" xfId="4" xr:uid="{A5C7EFCC-7378-4B4D-80CE-D027513A313A}"/>
    <cellStyle name="Porcentagem" xfId="3" builtinId="5"/>
    <cellStyle name="Vírgula" xfId="1" builtinId="3"/>
  </cellStyles>
  <dxfs count="7">
    <dxf>
      <fill>
        <patternFill>
          <bgColor rgb="FFFFFF00"/>
        </patternFill>
      </fill>
    </dxf>
    <dxf>
      <fill>
        <patternFill>
          <bgColor indexed="26"/>
        </patternFill>
      </fill>
    </dxf>
    <dxf>
      <fill>
        <patternFill>
          <bgColor indexed="26"/>
        </patternFill>
      </fill>
    </dxf>
    <dxf>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ill>
        <patternFill>
          <bgColor indexed="26"/>
        </patternFill>
      </fill>
    </dxf>
    <dxf>
      <fill>
        <patternFill>
          <bgColor indexed="26"/>
        </patternFill>
      </fill>
    </dxf>
  </dxfs>
  <tableStyles count="1" defaultTableStyle="TableStyleMedium2" defaultPivotStyle="PivotStyleLight16">
    <tableStyle name="Estilo de Tabela 1" pivot="0" count="0" xr9:uid="{03D4808F-7B97-4363-92E8-BE2A4F1D293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1238250</xdr:colOff>
      <xdr:row>107</xdr:row>
      <xdr:rowOff>95250</xdr:rowOff>
    </xdr:from>
    <xdr:to>
      <xdr:col>0</xdr:col>
      <xdr:colOff>1457325</xdr:colOff>
      <xdr:row>109</xdr:row>
      <xdr:rowOff>9525</xdr:rowOff>
    </xdr:to>
    <xdr:sp macro="" textlink="">
      <xdr:nvSpPr>
        <xdr:cNvPr id="2" name="CaixaDeTexto 1">
          <a:extLst>
            <a:ext uri="{FF2B5EF4-FFF2-40B4-BE49-F238E27FC236}">
              <a16:creationId xmlns:a16="http://schemas.microsoft.com/office/drawing/2014/main" id="{78F3DBB5-3398-4037-BBAA-04B39BA644A2}"/>
            </a:ext>
          </a:extLst>
        </xdr:cNvPr>
        <xdr:cNvSpPr txBox="1"/>
      </xdr:nvSpPr>
      <xdr:spPr>
        <a:xfrm>
          <a:off x="1238250" y="20859750"/>
          <a:ext cx="219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600"/>
            <a:t>4</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B1E-AE29-4D23-A37A-48B79DF67157}">
  <sheetPr codeName="Planilha1"/>
  <dimension ref="A1:K146"/>
  <sheetViews>
    <sheetView tabSelected="1" workbookViewId="0">
      <selection activeCell="D37" sqref="D37"/>
    </sheetView>
  </sheetViews>
  <sheetFormatPr defaultRowHeight="11.25"/>
  <cols>
    <col min="1" max="1" width="61.85546875" style="2" customWidth="1"/>
    <col min="2" max="2" width="16.140625" style="62" customWidth="1"/>
    <col min="3" max="3" width="15.28515625" style="2" customWidth="1"/>
    <col min="4" max="4" width="15.5703125" style="2" customWidth="1"/>
    <col min="5" max="8" width="14.7109375" style="2" customWidth="1"/>
    <col min="9" max="9" width="16.140625" style="2" customWidth="1"/>
    <col min="10" max="10" width="14.7109375" style="2" customWidth="1"/>
    <col min="11" max="11" width="15.42578125" style="2" customWidth="1"/>
    <col min="12" max="16384" width="9.140625" style="2"/>
  </cols>
  <sheetData>
    <row r="1" spans="1:8">
      <c r="A1" s="957" t="s">
        <v>0</v>
      </c>
      <c r="B1" s="957"/>
      <c r="C1" s="957"/>
      <c r="D1" s="957"/>
      <c r="E1" s="957"/>
      <c r="F1" s="957"/>
      <c r="G1" s="957"/>
      <c r="H1" s="957"/>
    </row>
    <row r="2" spans="1:8">
      <c r="A2" s="958" t="s">
        <v>1</v>
      </c>
      <c r="B2" s="958"/>
      <c r="C2" s="958"/>
      <c r="D2" s="958"/>
      <c r="E2" s="958"/>
      <c r="F2" s="958"/>
      <c r="G2" s="958"/>
      <c r="H2" s="958"/>
    </row>
    <row r="3" spans="1:8">
      <c r="A3" s="957" t="s">
        <v>2</v>
      </c>
      <c r="B3" s="957"/>
      <c r="C3" s="957"/>
      <c r="D3" s="957"/>
      <c r="E3" s="957"/>
      <c r="F3" s="957"/>
      <c r="G3" s="957"/>
      <c r="H3" s="957"/>
    </row>
    <row r="4" spans="1:8">
      <c r="A4" s="958" t="s">
        <v>3</v>
      </c>
      <c r="B4" s="958"/>
      <c r="C4" s="958"/>
      <c r="D4" s="958"/>
      <c r="E4" s="958"/>
      <c r="F4" s="958"/>
      <c r="G4" s="958"/>
      <c r="H4" s="958"/>
    </row>
    <row r="5" spans="1:8">
      <c r="A5" s="958" t="s">
        <v>1087</v>
      </c>
      <c r="B5" s="958">
        <v>0</v>
      </c>
      <c r="C5" s="958">
        <v>0</v>
      </c>
      <c r="D5" s="958">
        <v>0</v>
      </c>
      <c r="E5" s="958">
        <v>0</v>
      </c>
      <c r="F5" s="958">
        <v>0</v>
      </c>
      <c r="G5" s="958">
        <v>0</v>
      </c>
      <c r="H5" s="958">
        <v>0</v>
      </c>
    </row>
    <row r="6" spans="1:8">
      <c r="A6" s="959"/>
      <c r="B6" s="959"/>
      <c r="C6" s="959"/>
      <c r="D6" s="959"/>
      <c r="E6" s="959"/>
      <c r="F6" s="959"/>
      <c r="G6" s="959"/>
      <c r="H6" s="959"/>
    </row>
    <row r="7" spans="1:8">
      <c r="A7" s="2" t="s">
        <v>4</v>
      </c>
      <c r="B7" s="4"/>
      <c r="H7" s="5">
        <v>1</v>
      </c>
    </row>
    <row r="8" spans="1:8" ht="22.5" customHeight="1">
      <c r="A8" s="941" t="s">
        <v>5</v>
      </c>
      <c r="B8" s="954" t="s">
        <v>6</v>
      </c>
      <c r="C8" s="950" t="s">
        <v>7</v>
      </c>
      <c r="D8" s="946" t="s">
        <v>8</v>
      </c>
      <c r="E8" s="946"/>
      <c r="F8" s="946"/>
      <c r="G8" s="946"/>
      <c r="H8" s="944" t="s">
        <v>9</v>
      </c>
    </row>
    <row r="9" spans="1:8" ht="12.75" customHeight="1">
      <c r="A9" s="942"/>
      <c r="B9" s="955"/>
      <c r="C9" s="951"/>
      <c r="D9" s="6" t="s">
        <v>10</v>
      </c>
      <c r="E9" s="6" t="s">
        <v>11</v>
      </c>
      <c r="F9" s="6" t="s">
        <v>1088</v>
      </c>
      <c r="G9" s="6" t="s">
        <v>11</v>
      </c>
      <c r="H9" s="945"/>
    </row>
    <row r="10" spans="1:8" ht="12.75" customHeight="1">
      <c r="A10" s="943"/>
      <c r="B10" s="956"/>
      <c r="C10" s="7" t="s">
        <v>12</v>
      </c>
      <c r="D10" s="7" t="s">
        <v>13</v>
      </c>
      <c r="E10" s="7" t="s">
        <v>14</v>
      </c>
      <c r="F10" s="7" t="s">
        <v>15</v>
      </c>
      <c r="G10" s="7" t="s">
        <v>16</v>
      </c>
      <c r="H10" s="8" t="s">
        <v>17</v>
      </c>
    </row>
    <row r="11" spans="1:8" ht="12.75" customHeight="1">
      <c r="A11" s="10" t="s">
        <v>18</v>
      </c>
      <c r="B11" s="12">
        <v>9046000000</v>
      </c>
      <c r="C11" s="12">
        <v>9297331265.6899986</v>
      </c>
      <c r="D11" s="12">
        <v>1673966891.1499999</v>
      </c>
      <c r="E11" s="13">
        <v>18.004810663544394</v>
      </c>
      <c r="F11" s="12">
        <v>6972823134.9400034</v>
      </c>
      <c r="G11" s="13">
        <v>74.998114358599409</v>
      </c>
      <c r="H11" s="14">
        <f>C11-F11</f>
        <v>2324508130.7499952</v>
      </c>
    </row>
    <row r="12" spans="1:8">
      <c r="A12" s="15" t="s">
        <v>19</v>
      </c>
      <c r="B12" s="16">
        <v>8649145000</v>
      </c>
      <c r="C12" s="16">
        <v>8790940421.7299995</v>
      </c>
      <c r="D12" s="16">
        <v>1613437536.1699998</v>
      </c>
      <c r="E12" s="17">
        <v>18.353412249067272</v>
      </c>
      <c r="F12" s="16">
        <v>6832743299.4300032</v>
      </c>
      <c r="G12" s="17">
        <v>77.7248277390255</v>
      </c>
      <c r="H12" s="18">
        <f t="shared" ref="H12:H73" si="0">C12-F12</f>
        <v>1958197122.2999964</v>
      </c>
    </row>
    <row r="13" spans="1:8">
      <c r="A13" s="19" t="s">
        <v>20</v>
      </c>
      <c r="B13" s="16">
        <v>3700042000</v>
      </c>
      <c r="C13" s="16">
        <v>3700042000</v>
      </c>
      <c r="D13" s="16">
        <v>647834672.96999979</v>
      </c>
      <c r="E13" s="17">
        <v>17.508846466337403</v>
      </c>
      <c r="F13" s="16">
        <v>2906004955.0100026</v>
      </c>
      <c r="G13" s="17">
        <v>78.539782927058738</v>
      </c>
      <c r="H13" s="18">
        <f t="shared" si="0"/>
        <v>794037044.98999739</v>
      </c>
    </row>
    <row r="14" spans="1:8">
      <c r="A14" s="20" t="s">
        <v>1051</v>
      </c>
      <c r="B14" s="21">
        <v>3479606000</v>
      </c>
      <c r="C14" s="21">
        <v>3479606000</v>
      </c>
      <c r="D14" s="21">
        <v>620132760.91999984</v>
      </c>
      <c r="E14" s="17">
        <v>17.821924692623238</v>
      </c>
      <c r="F14" s="21">
        <v>2730495011.9100027</v>
      </c>
      <c r="G14" s="17">
        <v>78.471384746146626</v>
      </c>
      <c r="H14" s="22">
        <f t="shared" si="0"/>
        <v>749110988.08999729</v>
      </c>
    </row>
    <row r="15" spans="1:8">
      <c r="A15" s="20" t="s">
        <v>1052</v>
      </c>
      <c r="B15" s="21">
        <v>220247000</v>
      </c>
      <c r="C15" s="21">
        <v>220247000</v>
      </c>
      <c r="D15" s="21">
        <v>27676281.999999996</v>
      </c>
      <c r="E15" s="17">
        <v>12.566019968489922</v>
      </c>
      <c r="F15" s="21">
        <v>175400312.72</v>
      </c>
      <c r="G15" s="17">
        <v>79.638003114684878</v>
      </c>
      <c r="H15" s="22">
        <f t="shared" si="0"/>
        <v>44846687.280000001</v>
      </c>
    </row>
    <row r="16" spans="1:8">
      <c r="A16" s="20" t="s">
        <v>1053</v>
      </c>
      <c r="B16" s="21">
        <v>189000</v>
      </c>
      <c r="C16" s="21">
        <v>189000</v>
      </c>
      <c r="D16" s="21">
        <v>25630.05</v>
      </c>
      <c r="E16" s="17">
        <v>13.560873015873016</v>
      </c>
      <c r="F16" s="21">
        <v>109630.38</v>
      </c>
      <c r="G16" s="17">
        <v>58.005492063492071</v>
      </c>
      <c r="H16" s="22">
        <f t="shared" si="0"/>
        <v>79369.62</v>
      </c>
    </row>
    <row r="17" spans="1:8">
      <c r="A17" s="19" t="s">
        <v>21</v>
      </c>
      <c r="B17" s="16">
        <v>424699000</v>
      </c>
      <c r="C17" s="16">
        <v>424699000</v>
      </c>
      <c r="D17" s="16">
        <v>85439115.439999998</v>
      </c>
      <c r="E17" s="17">
        <v>20.11756925257653</v>
      </c>
      <c r="F17" s="16">
        <v>317583267.00999999</v>
      </c>
      <c r="G17" s="17">
        <v>74.778435317719143</v>
      </c>
      <c r="H17" s="18">
        <f t="shared" si="0"/>
        <v>107115732.99000001</v>
      </c>
    </row>
    <row r="18" spans="1:8">
      <c r="A18" s="20" t="s">
        <v>22</v>
      </c>
      <c r="B18" s="23">
        <v>291699000</v>
      </c>
      <c r="C18" s="23">
        <v>291699000</v>
      </c>
      <c r="D18" s="23">
        <v>62648324.239999995</v>
      </c>
      <c r="E18" s="24">
        <v>21.477044569916249</v>
      </c>
      <c r="F18" s="23">
        <v>228480761.94999996</v>
      </c>
      <c r="G18" s="17">
        <v>78.327578068488393</v>
      </c>
      <c r="H18" s="22">
        <f t="shared" si="0"/>
        <v>63218238.050000042</v>
      </c>
    </row>
    <row r="19" spans="1:8">
      <c r="A19" s="20" t="s">
        <v>23</v>
      </c>
      <c r="B19" s="23">
        <v>0</v>
      </c>
      <c r="C19" s="23">
        <v>0</v>
      </c>
      <c r="D19" s="23">
        <v>0</v>
      </c>
      <c r="E19" s="24">
        <v>0</v>
      </c>
      <c r="F19" s="23">
        <v>0</v>
      </c>
      <c r="G19" s="17">
        <v>0</v>
      </c>
      <c r="H19" s="22">
        <f t="shared" si="0"/>
        <v>0</v>
      </c>
    </row>
    <row r="20" spans="1:8">
      <c r="A20" s="20" t="s">
        <v>24</v>
      </c>
      <c r="B20" s="23">
        <v>133000000</v>
      </c>
      <c r="C20" s="23">
        <v>133000000</v>
      </c>
      <c r="D20" s="23">
        <v>22790791.199999999</v>
      </c>
      <c r="E20" s="24">
        <v>17.135933233082707</v>
      </c>
      <c r="F20" s="23">
        <v>89102505.060000002</v>
      </c>
      <c r="G20" s="17">
        <v>66.994364706766916</v>
      </c>
      <c r="H20" s="22">
        <f t="shared" si="0"/>
        <v>43897494.939999998</v>
      </c>
    </row>
    <row r="21" spans="1:8">
      <c r="A21" s="19" t="s">
        <v>25</v>
      </c>
      <c r="B21" s="16">
        <v>271706000</v>
      </c>
      <c r="C21" s="16">
        <v>272043182.12</v>
      </c>
      <c r="D21" s="16">
        <v>135085584.14000002</v>
      </c>
      <c r="E21" s="17">
        <v>49.655934431914154</v>
      </c>
      <c r="F21" s="16">
        <v>479025771.48000008</v>
      </c>
      <c r="G21" s="17">
        <v>176.0844612046549</v>
      </c>
      <c r="H21" s="18">
        <f t="shared" si="0"/>
        <v>-206982589.36000007</v>
      </c>
    </row>
    <row r="22" spans="1:8">
      <c r="A22" s="20" t="s">
        <v>26</v>
      </c>
      <c r="B22" s="23">
        <v>5559000</v>
      </c>
      <c r="C22" s="23">
        <v>5559000</v>
      </c>
      <c r="D22" s="23">
        <v>236424.69</v>
      </c>
      <c r="E22" s="24">
        <v>4.2530075553157038</v>
      </c>
      <c r="F22" s="23">
        <v>1003851.9</v>
      </c>
      <c r="G22" s="17">
        <v>18.058138154344309</v>
      </c>
      <c r="H22" s="22">
        <f t="shared" si="0"/>
        <v>4555148.0999999996</v>
      </c>
    </row>
    <row r="23" spans="1:8">
      <c r="A23" s="20" t="s">
        <v>27</v>
      </c>
      <c r="B23" s="23">
        <v>228740000</v>
      </c>
      <c r="C23" s="23">
        <v>229077182.12</v>
      </c>
      <c r="D23" s="23">
        <v>126351700.55000001</v>
      </c>
      <c r="E23" s="24">
        <v>55.15682504065893</v>
      </c>
      <c r="F23" s="23">
        <v>445540172.58000004</v>
      </c>
      <c r="G23" s="17">
        <v>194.49347528057504</v>
      </c>
      <c r="H23" s="22">
        <f t="shared" si="0"/>
        <v>-216462990.46000004</v>
      </c>
    </row>
    <row r="24" spans="1:8">
      <c r="A24" s="20" t="s">
        <v>28</v>
      </c>
      <c r="B24" s="23">
        <v>16239000</v>
      </c>
      <c r="C24" s="23">
        <v>16239000</v>
      </c>
      <c r="D24" s="23">
        <v>3839233.3600000003</v>
      </c>
      <c r="E24" s="24">
        <v>23.642055298971616</v>
      </c>
      <c r="F24" s="23">
        <v>14608673.540000001</v>
      </c>
      <c r="G24" s="17">
        <v>89.960425765133323</v>
      </c>
      <c r="H24" s="22">
        <f t="shared" si="0"/>
        <v>1630326.459999999</v>
      </c>
    </row>
    <row r="25" spans="1:8">
      <c r="A25" s="20" t="s">
        <v>29</v>
      </c>
      <c r="B25" s="23">
        <v>21168000</v>
      </c>
      <c r="C25" s="23">
        <v>21168000</v>
      </c>
      <c r="D25" s="23">
        <v>4066589.13</v>
      </c>
      <c r="E25" s="24">
        <v>19.211021967120182</v>
      </c>
      <c r="F25" s="23">
        <v>15709531.550000001</v>
      </c>
      <c r="G25" s="17">
        <v>74.213584419879069</v>
      </c>
      <c r="H25" s="22">
        <f t="shared" si="0"/>
        <v>5458468.4499999993</v>
      </c>
    </row>
    <row r="26" spans="1:8">
      <c r="A26" s="20" t="s">
        <v>30</v>
      </c>
      <c r="B26" s="23">
        <v>0</v>
      </c>
      <c r="C26" s="23">
        <v>0</v>
      </c>
      <c r="D26" s="23">
        <v>0</v>
      </c>
      <c r="E26" s="24">
        <v>0</v>
      </c>
      <c r="F26" s="23">
        <v>0</v>
      </c>
      <c r="G26" s="17">
        <v>0</v>
      </c>
      <c r="H26" s="22">
        <f t="shared" si="0"/>
        <v>0</v>
      </c>
    </row>
    <row r="27" spans="1:8">
      <c r="A27" s="20" t="s">
        <v>31</v>
      </c>
      <c r="B27" s="23">
        <v>0</v>
      </c>
      <c r="C27" s="23">
        <v>0</v>
      </c>
      <c r="D27" s="23">
        <v>591636.40999999992</v>
      </c>
      <c r="E27" s="17">
        <v>0</v>
      </c>
      <c r="F27" s="23">
        <v>2163541.91</v>
      </c>
      <c r="G27" s="17">
        <v>0</v>
      </c>
      <c r="H27" s="22">
        <f t="shared" si="0"/>
        <v>-2163541.91</v>
      </c>
    </row>
    <row r="28" spans="1:8">
      <c r="A28" s="19" t="s">
        <v>32</v>
      </c>
      <c r="B28" s="16">
        <v>785871000</v>
      </c>
      <c r="C28" s="16">
        <v>785871000</v>
      </c>
      <c r="D28" s="16">
        <v>45872122.939999998</v>
      </c>
      <c r="E28" s="17">
        <v>5.8371059550486022</v>
      </c>
      <c r="F28" s="16">
        <v>124400875.90000001</v>
      </c>
      <c r="G28" s="17">
        <v>15.829681448990993</v>
      </c>
      <c r="H28" s="18">
        <f t="shared" si="0"/>
        <v>661470124.10000002</v>
      </c>
    </row>
    <row r="29" spans="1:8">
      <c r="A29" s="20" t="s">
        <v>33</v>
      </c>
      <c r="B29" s="23">
        <v>304471000</v>
      </c>
      <c r="C29" s="23">
        <v>304471000</v>
      </c>
      <c r="D29" s="23">
        <v>38736241.890000001</v>
      </c>
      <c r="E29" s="17">
        <v>12.722473368563836</v>
      </c>
      <c r="F29" s="23">
        <v>111143717.62</v>
      </c>
      <c r="G29" s="17">
        <v>36.503876434865717</v>
      </c>
      <c r="H29" s="22">
        <f t="shared" si="0"/>
        <v>193327282.38</v>
      </c>
    </row>
    <row r="30" spans="1:8">
      <c r="A30" s="20" t="s">
        <v>34</v>
      </c>
      <c r="B30" s="23">
        <v>463050000</v>
      </c>
      <c r="C30" s="23">
        <v>463050000</v>
      </c>
      <c r="D30" s="23">
        <v>6077827.2899999991</v>
      </c>
      <c r="E30" s="17">
        <v>1.3125639326206671</v>
      </c>
      <c r="F30" s="23">
        <v>8116269.919999999</v>
      </c>
      <c r="G30" s="17">
        <v>1.7527847791815137</v>
      </c>
      <c r="H30" s="22">
        <f t="shared" si="0"/>
        <v>454933730.07999998</v>
      </c>
    </row>
    <row r="31" spans="1:8">
      <c r="A31" s="20" t="s">
        <v>35</v>
      </c>
      <c r="B31" s="23">
        <v>18350000</v>
      </c>
      <c r="C31" s="23">
        <v>18350000</v>
      </c>
      <c r="D31" s="23">
        <v>1058053.76</v>
      </c>
      <c r="E31" s="17">
        <v>5.7659605449591282</v>
      </c>
      <c r="F31" s="23">
        <v>5140888.3599999994</v>
      </c>
      <c r="G31" s="17">
        <v>28.015740381471389</v>
      </c>
      <c r="H31" s="22">
        <f t="shared" si="0"/>
        <v>13209111.640000001</v>
      </c>
    </row>
    <row r="32" spans="1:8">
      <c r="A32" s="19" t="s">
        <v>36</v>
      </c>
      <c r="B32" s="16">
        <v>3279169000</v>
      </c>
      <c r="C32" s="16">
        <v>3420627239.6099997</v>
      </c>
      <c r="D32" s="16">
        <v>652970665.9000001</v>
      </c>
      <c r="E32" s="17">
        <v>19.089208503597373</v>
      </c>
      <c r="F32" s="16">
        <v>2818202170.1600013</v>
      </c>
      <c r="G32" s="17">
        <v>82.38846190330041</v>
      </c>
      <c r="H32" s="18">
        <f t="shared" si="0"/>
        <v>602425069.44999838</v>
      </c>
    </row>
    <row r="33" spans="1:8">
      <c r="A33" s="20" t="s">
        <v>57</v>
      </c>
      <c r="B33" s="21">
        <v>1384274000</v>
      </c>
      <c r="C33" s="21">
        <v>1413493504.6099999</v>
      </c>
      <c r="D33" s="21">
        <v>305917586.78000009</v>
      </c>
      <c r="E33" s="17">
        <v>21.642659536975124</v>
      </c>
      <c r="F33" s="21">
        <v>1076102249.1100008</v>
      </c>
      <c r="G33" s="17">
        <v>76.130682284734689</v>
      </c>
      <c r="H33" s="22">
        <f t="shared" si="0"/>
        <v>337391255.49999905</v>
      </c>
    </row>
    <row r="34" spans="1:8">
      <c r="A34" s="20" t="s">
        <v>58</v>
      </c>
      <c r="B34" s="21">
        <v>1192067000</v>
      </c>
      <c r="C34" s="21">
        <v>1252305735</v>
      </c>
      <c r="D34" s="21">
        <v>202857200.88</v>
      </c>
      <c r="E34" s="17">
        <v>16.198696149866308</v>
      </c>
      <c r="F34" s="21">
        <v>1132824907.8800004</v>
      </c>
      <c r="G34" s="17">
        <v>90.459132799547575</v>
      </c>
      <c r="H34" s="22">
        <f t="shared" si="0"/>
        <v>119480827.11999965</v>
      </c>
    </row>
    <row r="35" spans="1:8">
      <c r="A35" s="20" t="s">
        <v>37</v>
      </c>
      <c r="B35" s="23">
        <v>0</v>
      </c>
      <c r="C35" s="23">
        <v>0</v>
      </c>
      <c r="D35" s="23">
        <v>0</v>
      </c>
      <c r="E35" s="24">
        <v>0</v>
      </c>
      <c r="F35" s="23">
        <v>0</v>
      </c>
      <c r="G35" s="17">
        <v>0</v>
      </c>
      <c r="H35" s="22">
        <f t="shared" si="0"/>
        <v>0</v>
      </c>
    </row>
    <row r="36" spans="1:8">
      <c r="A36" s="20" t="s">
        <v>38</v>
      </c>
      <c r="B36" s="23">
        <v>19924000</v>
      </c>
      <c r="C36" s="23">
        <v>19924000</v>
      </c>
      <c r="D36" s="23">
        <v>260825.80000000002</v>
      </c>
      <c r="E36" s="24">
        <v>1.3091035936558926</v>
      </c>
      <c r="F36" s="23">
        <v>8197470.3399999999</v>
      </c>
      <c r="G36" s="17">
        <v>41.143697751455534</v>
      </c>
      <c r="H36" s="22">
        <f t="shared" si="0"/>
        <v>11726529.66</v>
      </c>
    </row>
    <row r="37" spans="1:8">
      <c r="A37" s="20" t="s">
        <v>39</v>
      </c>
      <c r="B37" s="23">
        <v>677000000</v>
      </c>
      <c r="C37" s="23">
        <v>729000000</v>
      </c>
      <c r="D37" s="23">
        <v>135133824.59</v>
      </c>
      <c r="E37" s="24">
        <v>18.536875801097395</v>
      </c>
      <c r="F37" s="23">
        <v>591549706.75</v>
      </c>
      <c r="G37" s="17">
        <v>81.145364437585727</v>
      </c>
      <c r="H37" s="22">
        <f t="shared" si="0"/>
        <v>137450293.25</v>
      </c>
    </row>
    <row r="38" spans="1:8">
      <c r="A38" s="20" t="s">
        <v>40</v>
      </c>
      <c r="B38" s="23">
        <v>0</v>
      </c>
      <c r="C38" s="23">
        <v>0</v>
      </c>
      <c r="D38" s="23">
        <v>0</v>
      </c>
      <c r="E38" s="24">
        <v>0</v>
      </c>
      <c r="F38" s="23">
        <v>0</v>
      </c>
      <c r="G38" s="17">
        <v>0</v>
      </c>
      <c r="H38" s="22">
        <f t="shared" si="0"/>
        <v>0</v>
      </c>
    </row>
    <row r="39" spans="1:8">
      <c r="A39" s="20" t="s">
        <v>41</v>
      </c>
      <c r="B39" s="23">
        <v>5904000</v>
      </c>
      <c r="C39" s="23">
        <v>5904000</v>
      </c>
      <c r="D39" s="23">
        <v>8801227.8499999996</v>
      </c>
      <c r="E39" s="24">
        <v>149.07228743224931</v>
      </c>
      <c r="F39" s="23">
        <v>9527836.0799999982</v>
      </c>
      <c r="G39" s="17">
        <v>161.37933739837396</v>
      </c>
      <c r="H39" s="22">
        <f t="shared" si="0"/>
        <v>-3623836.0799999982</v>
      </c>
    </row>
    <row r="40" spans="1:8">
      <c r="A40" s="20" t="s">
        <v>42</v>
      </c>
      <c r="B40" s="23">
        <v>0</v>
      </c>
      <c r="C40" s="23">
        <v>0</v>
      </c>
      <c r="D40" s="23">
        <v>0</v>
      </c>
      <c r="E40" s="17">
        <v>0</v>
      </c>
      <c r="F40" s="23">
        <v>0</v>
      </c>
      <c r="G40" s="17">
        <v>0</v>
      </c>
      <c r="H40" s="22">
        <f t="shared" si="0"/>
        <v>0</v>
      </c>
    </row>
    <row r="41" spans="1:8">
      <c r="A41" s="19" t="s">
        <v>43</v>
      </c>
      <c r="B41" s="16">
        <v>187658000</v>
      </c>
      <c r="C41" s="16">
        <v>187658000</v>
      </c>
      <c r="D41" s="16">
        <v>46235374.780000001</v>
      </c>
      <c r="E41" s="17">
        <v>24.638104839655117</v>
      </c>
      <c r="F41" s="16">
        <v>187526259.87</v>
      </c>
      <c r="G41" s="17">
        <v>99.929797754425607</v>
      </c>
      <c r="H41" s="18">
        <f t="shared" si="0"/>
        <v>131740.12999999523</v>
      </c>
    </row>
    <row r="42" spans="1:8">
      <c r="A42" s="20" t="s">
        <v>1054</v>
      </c>
      <c r="B42" s="21">
        <v>125670000</v>
      </c>
      <c r="C42" s="21">
        <v>125670000</v>
      </c>
      <c r="D42" s="21">
        <v>25187639.02</v>
      </c>
      <c r="E42" s="17">
        <v>20.042682438131614</v>
      </c>
      <c r="F42" s="21">
        <v>90709308.520000055</v>
      </c>
      <c r="G42" s="17">
        <v>72.180559019654694</v>
      </c>
      <c r="H42" s="22">
        <f t="shared" si="0"/>
        <v>34960691.479999945</v>
      </c>
    </row>
    <row r="43" spans="1:8">
      <c r="A43" s="20" t="s">
        <v>44</v>
      </c>
      <c r="B43" s="23">
        <v>23020000</v>
      </c>
      <c r="C43" s="23">
        <v>23020000</v>
      </c>
      <c r="D43" s="23">
        <v>7252428.2499999991</v>
      </c>
      <c r="E43" s="24">
        <v>31.504901172893135</v>
      </c>
      <c r="F43" s="23">
        <v>21618316.980000004</v>
      </c>
      <c r="G43" s="17">
        <v>93.911020764552575</v>
      </c>
      <c r="H43" s="22">
        <f t="shared" si="0"/>
        <v>1401683.0199999958</v>
      </c>
    </row>
    <row r="44" spans="1:8">
      <c r="A44" s="20" t="s">
        <v>45</v>
      </c>
      <c r="B44" s="23">
        <v>0</v>
      </c>
      <c r="C44" s="23">
        <v>0</v>
      </c>
      <c r="D44" s="23">
        <v>0</v>
      </c>
      <c r="E44" s="24">
        <v>0</v>
      </c>
      <c r="F44" s="23">
        <v>0</v>
      </c>
      <c r="G44" s="24">
        <v>0</v>
      </c>
      <c r="H44" s="25">
        <f t="shared" si="0"/>
        <v>0</v>
      </c>
    </row>
    <row r="45" spans="1:8">
      <c r="A45" s="20" t="s">
        <v>46</v>
      </c>
      <c r="B45" s="23">
        <v>38968000</v>
      </c>
      <c r="C45" s="23">
        <v>38968000</v>
      </c>
      <c r="D45" s="23">
        <v>13795307.51</v>
      </c>
      <c r="E45" s="24">
        <v>35.401630850954632</v>
      </c>
      <c r="F45" s="23">
        <v>75198634.36999996</v>
      </c>
      <c r="G45" s="24">
        <v>192.97534995380815</v>
      </c>
      <c r="H45" s="25">
        <f t="shared" si="0"/>
        <v>-36230634.36999996</v>
      </c>
    </row>
    <row r="46" spans="1:8">
      <c r="A46" s="27" t="s">
        <v>47</v>
      </c>
      <c r="B46" s="16">
        <v>396855000</v>
      </c>
      <c r="C46" s="16">
        <v>506390843.96000004</v>
      </c>
      <c r="D46" s="16">
        <v>60529354.980000004</v>
      </c>
      <c r="E46" s="17">
        <v>11.953090325776355</v>
      </c>
      <c r="F46" s="16">
        <v>140079835.51000002</v>
      </c>
      <c r="G46" s="17">
        <v>27.662395001965116</v>
      </c>
      <c r="H46" s="18">
        <f t="shared" si="0"/>
        <v>366311008.45000005</v>
      </c>
    </row>
    <row r="47" spans="1:8">
      <c r="A47" s="19" t="s">
        <v>48</v>
      </c>
      <c r="B47" s="16">
        <v>218894000</v>
      </c>
      <c r="C47" s="16">
        <v>312006815.43000001</v>
      </c>
      <c r="D47" s="16">
        <v>35000000</v>
      </c>
      <c r="E47" s="17">
        <v>11.217703674762319</v>
      </c>
      <c r="F47" s="16">
        <v>72535000</v>
      </c>
      <c r="G47" s="17">
        <v>23.247889601396711</v>
      </c>
      <c r="H47" s="18">
        <f t="shared" si="0"/>
        <v>239471815.43000001</v>
      </c>
    </row>
    <row r="48" spans="1:8">
      <c r="A48" s="28" t="s">
        <v>49</v>
      </c>
      <c r="B48" s="23">
        <v>39218000</v>
      </c>
      <c r="C48" s="23">
        <v>123454627.47</v>
      </c>
      <c r="D48" s="23">
        <v>35000000</v>
      </c>
      <c r="E48" s="24">
        <v>28.350496629626253</v>
      </c>
      <c r="F48" s="23">
        <v>70000000</v>
      </c>
      <c r="G48" s="17">
        <v>56.700993259252506</v>
      </c>
      <c r="H48" s="22">
        <f t="shared" si="0"/>
        <v>53454627.469999999</v>
      </c>
    </row>
    <row r="49" spans="1:8">
      <c r="A49" s="28" t="s">
        <v>50</v>
      </c>
      <c r="B49" s="23">
        <v>179676000</v>
      </c>
      <c r="C49" s="23">
        <v>188552187.96000001</v>
      </c>
      <c r="D49" s="23">
        <v>0</v>
      </c>
      <c r="E49" s="24">
        <v>0</v>
      </c>
      <c r="F49" s="23">
        <v>2535000</v>
      </c>
      <c r="G49" s="17">
        <v>1.3444553613654071</v>
      </c>
      <c r="H49" s="22">
        <f t="shared" si="0"/>
        <v>186017187.96000001</v>
      </c>
    </row>
    <row r="50" spans="1:8" s="29" customFormat="1">
      <c r="A50" s="19" t="s">
        <v>51</v>
      </c>
      <c r="B50" s="16">
        <v>0</v>
      </c>
      <c r="C50" s="16">
        <v>0</v>
      </c>
      <c r="D50" s="16">
        <v>0</v>
      </c>
      <c r="E50" s="17">
        <v>0</v>
      </c>
      <c r="F50" s="16">
        <v>526149</v>
      </c>
      <c r="G50" s="17">
        <v>0</v>
      </c>
      <c r="H50" s="18">
        <f t="shared" si="0"/>
        <v>-526149</v>
      </c>
    </row>
    <row r="51" spans="1:8" s="29" customFormat="1">
      <c r="A51" s="28" t="s">
        <v>52</v>
      </c>
      <c r="B51" s="23">
        <v>0</v>
      </c>
      <c r="C51" s="23">
        <v>0</v>
      </c>
      <c r="D51" s="23">
        <v>0</v>
      </c>
      <c r="E51" s="24">
        <v>0</v>
      </c>
      <c r="F51" s="23">
        <v>526149</v>
      </c>
      <c r="G51" s="17">
        <v>0</v>
      </c>
      <c r="H51" s="22">
        <f t="shared" si="0"/>
        <v>-526149</v>
      </c>
    </row>
    <row r="52" spans="1:8" s="29" customFormat="1">
      <c r="A52" s="28" t="s">
        <v>53</v>
      </c>
      <c r="B52" s="23">
        <v>0</v>
      </c>
      <c r="C52" s="23">
        <v>0</v>
      </c>
      <c r="D52" s="23">
        <v>0</v>
      </c>
      <c r="E52" s="24">
        <v>0</v>
      </c>
      <c r="F52" s="23">
        <v>0</v>
      </c>
      <c r="G52" s="17">
        <v>0</v>
      </c>
      <c r="H52" s="22">
        <f t="shared" si="0"/>
        <v>0</v>
      </c>
    </row>
    <row r="53" spans="1:8" s="29" customFormat="1">
      <c r="A53" s="28" t="s">
        <v>54</v>
      </c>
      <c r="B53" s="23">
        <v>0</v>
      </c>
      <c r="C53" s="23">
        <v>0</v>
      </c>
      <c r="D53" s="23">
        <v>0</v>
      </c>
      <c r="E53" s="24">
        <v>0</v>
      </c>
      <c r="F53" s="23">
        <v>0</v>
      </c>
      <c r="G53" s="17">
        <v>0</v>
      </c>
      <c r="H53" s="22">
        <f t="shared" si="0"/>
        <v>0</v>
      </c>
    </row>
    <row r="54" spans="1:8" s="29" customFormat="1">
      <c r="A54" s="19" t="s">
        <v>55</v>
      </c>
      <c r="B54" s="16">
        <v>0</v>
      </c>
      <c r="C54" s="23">
        <v>0</v>
      </c>
      <c r="D54" s="16">
        <v>0</v>
      </c>
      <c r="E54" s="30">
        <v>0</v>
      </c>
      <c r="F54" s="16">
        <v>0</v>
      </c>
      <c r="G54" s="30">
        <v>0</v>
      </c>
      <c r="H54" s="18">
        <f t="shared" si="0"/>
        <v>0</v>
      </c>
    </row>
    <row r="55" spans="1:8">
      <c r="A55" s="19" t="s">
        <v>56</v>
      </c>
      <c r="B55" s="16">
        <v>133331000</v>
      </c>
      <c r="C55" s="16">
        <v>145656259.02000001</v>
      </c>
      <c r="D55" s="16">
        <v>2530043.8199999998</v>
      </c>
      <c r="E55" s="17">
        <v>1.7369962932060476</v>
      </c>
      <c r="F55" s="16">
        <v>16560127.639999999</v>
      </c>
      <c r="G55" s="17">
        <v>11.369320996858868</v>
      </c>
      <c r="H55" s="18">
        <f t="shared" si="0"/>
        <v>129096131.38000001</v>
      </c>
    </row>
    <row r="56" spans="1:8">
      <c r="A56" s="28" t="s">
        <v>57</v>
      </c>
      <c r="B56" s="23">
        <v>127066000</v>
      </c>
      <c r="C56" s="23">
        <v>135505606.86000001</v>
      </c>
      <c r="D56" s="23">
        <v>2350043.8199999998</v>
      </c>
      <c r="E56" s="24">
        <v>1.7342779199003837</v>
      </c>
      <c r="F56" s="23">
        <v>13815327.639999999</v>
      </c>
      <c r="G56" s="17">
        <v>10.195391880923086</v>
      </c>
      <c r="H56" s="22">
        <f t="shared" si="0"/>
        <v>121690279.22000001</v>
      </c>
    </row>
    <row r="57" spans="1:8">
      <c r="A57" s="28" t="s">
        <v>58</v>
      </c>
      <c r="B57" s="23">
        <v>6265000</v>
      </c>
      <c r="C57" s="23">
        <v>10150652.16</v>
      </c>
      <c r="D57" s="23">
        <v>180000</v>
      </c>
      <c r="E57" s="24">
        <v>1.7732850772811823</v>
      </c>
      <c r="F57" s="23">
        <v>2744800</v>
      </c>
      <c r="G57" s="17">
        <v>27.040627111785493</v>
      </c>
      <c r="H57" s="22">
        <f t="shared" si="0"/>
        <v>7405852.1600000001</v>
      </c>
    </row>
    <row r="58" spans="1:8">
      <c r="A58" s="28" t="s">
        <v>37</v>
      </c>
      <c r="B58" s="23">
        <v>0</v>
      </c>
      <c r="C58" s="23">
        <v>0</v>
      </c>
      <c r="D58" s="23">
        <v>0</v>
      </c>
      <c r="E58" s="24">
        <v>0</v>
      </c>
      <c r="F58" s="23">
        <v>0</v>
      </c>
      <c r="G58" s="17">
        <v>0</v>
      </c>
      <c r="H58" s="22">
        <f t="shared" si="0"/>
        <v>0</v>
      </c>
    </row>
    <row r="59" spans="1:8">
      <c r="A59" s="28" t="s">
        <v>38</v>
      </c>
      <c r="B59" s="23">
        <v>0</v>
      </c>
      <c r="C59" s="23">
        <v>0</v>
      </c>
      <c r="D59" s="23">
        <v>0</v>
      </c>
      <c r="E59" s="24">
        <v>0</v>
      </c>
      <c r="F59" s="23">
        <v>0</v>
      </c>
      <c r="G59" s="17">
        <v>0</v>
      </c>
      <c r="H59" s="22">
        <f t="shared" si="0"/>
        <v>0</v>
      </c>
    </row>
    <row r="60" spans="1:8">
      <c r="A60" s="28" t="s">
        <v>39</v>
      </c>
      <c r="B60" s="23">
        <v>0</v>
      </c>
      <c r="C60" s="23">
        <v>0</v>
      </c>
      <c r="D60" s="23">
        <v>0</v>
      </c>
      <c r="E60" s="24">
        <v>0</v>
      </c>
      <c r="F60" s="23">
        <v>0</v>
      </c>
      <c r="G60" s="17">
        <v>0</v>
      </c>
      <c r="H60" s="22">
        <f t="shared" si="0"/>
        <v>0</v>
      </c>
    </row>
    <row r="61" spans="1:8">
      <c r="A61" s="28" t="s">
        <v>40</v>
      </c>
      <c r="B61" s="23">
        <v>0</v>
      </c>
      <c r="C61" s="23">
        <v>0</v>
      </c>
      <c r="D61" s="23">
        <v>0</v>
      </c>
      <c r="E61" s="24">
        <v>0</v>
      </c>
      <c r="F61" s="23">
        <v>0</v>
      </c>
      <c r="G61" s="17">
        <v>0</v>
      </c>
      <c r="H61" s="22">
        <f t="shared" si="0"/>
        <v>0</v>
      </c>
    </row>
    <row r="62" spans="1:8">
      <c r="A62" s="28" t="s">
        <v>41</v>
      </c>
      <c r="B62" s="23">
        <v>0</v>
      </c>
      <c r="C62" s="23">
        <v>0</v>
      </c>
      <c r="D62" s="23">
        <v>0</v>
      </c>
      <c r="E62" s="24">
        <v>0</v>
      </c>
      <c r="F62" s="23">
        <v>0</v>
      </c>
      <c r="G62" s="17">
        <v>0</v>
      </c>
      <c r="H62" s="22">
        <f t="shared" si="0"/>
        <v>0</v>
      </c>
    </row>
    <row r="63" spans="1:8">
      <c r="A63" s="28" t="s">
        <v>42</v>
      </c>
      <c r="B63" s="23">
        <v>0</v>
      </c>
      <c r="C63" s="31">
        <v>0</v>
      </c>
      <c r="D63" s="23">
        <v>0</v>
      </c>
      <c r="E63" s="24">
        <v>0</v>
      </c>
      <c r="F63" s="23">
        <v>0</v>
      </c>
      <c r="G63" s="17">
        <v>0</v>
      </c>
      <c r="H63" s="22">
        <f t="shared" si="0"/>
        <v>0</v>
      </c>
    </row>
    <row r="64" spans="1:8" s="29" customFormat="1">
      <c r="A64" s="19" t="s">
        <v>59</v>
      </c>
      <c r="B64" s="32">
        <v>44630000</v>
      </c>
      <c r="C64" s="32">
        <v>48727769.509999998</v>
      </c>
      <c r="D64" s="32">
        <v>22999311.160000004</v>
      </c>
      <c r="E64" s="33">
        <v>47.199597665310833</v>
      </c>
      <c r="F64" s="32">
        <v>50458558.87000002</v>
      </c>
      <c r="G64" s="30">
        <v>103.55195687675551</v>
      </c>
      <c r="H64" s="18">
        <f t="shared" si="0"/>
        <v>-1730789.3600000218</v>
      </c>
    </row>
    <row r="65" spans="1:8" s="29" customFormat="1">
      <c r="A65" s="34" t="s">
        <v>60</v>
      </c>
      <c r="B65" s="16">
        <v>1178000000</v>
      </c>
      <c r="C65" s="16">
        <v>1178000000</v>
      </c>
      <c r="D65" s="16">
        <v>185913665.25</v>
      </c>
      <c r="E65" s="30">
        <v>15.782144758064517</v>
      </c>
      <c r="F65" s="16">
        <v>833804239.12000012</v>
      </c>
      <c r="G65" s="30">
        <v>70.781344577249584</v>
      </c>
      <c r="H65" s="18">
        <f t="shared" si="0"/>
        <v>344195760.87999988</v>
      </c>
    </row>
    <row r="66" spans="1:8">
      <c r="A66" s="66" t="s">
        <v>61</v>
      </c>
      <c r="B66" s="895">
        <v>0</v>
      </c>
      <c r="C66" s="895">
        <v>0</v>
      </c>
      <c r="D66" s="895">
        <v>0</v>
      </c>
      <c r="E66" s="896">
        <v>0</v>
      </c>
      <c r="F66" s="895">
        <v>0</v>
      </c>
      <c r="G66" s="17">
        <v>0</v>
      </c>
      <c r="H66" s="22">
        <f t="shared" si="0"/>
        <v>0</v>
      </c>
    </row>
    <row r="67" spans="1:8">
      <c r="A67" s="66" t="s">
        <v>62</v>
      </c>
      <c r="B67" s="895">
        <v>483430000</v>
      </c>
      <c r="C67" s="895">
        <v>483430000</v>
      </c>
      <c r="D67" s="895">
        <v>83311571.720000014</v>
      </c>
      <c r="E67" s="896">
        <v>17.233430221541902</v>
      </c>
      <c r="F67" s="895">
        <v>329344845.94000018</v>
      </c>
      <c r="G67" s="17">
        <v>68.126687615580366</v>
      </c>
      <c r="H67" s="22">
        <f t="shared" si="0"/>
        <v>154085154.05999982</v>
      </c>
    </row>
    <row r="68" spans="1:8">
      <c r="A68" s="66" t="s">
        <v>63</v>
      </c>
      <c r="B68" s="895">
        <v>6288000</v>
      </c>
      <c r="C68" s="895">
        <v>6288000</v>
      </c>
      <c r="D68" s="895">
        <v>1468257.32</v>
      </c>
      <c r="E68" s="896">
        <v>23.350148218829517</v>
      </c>
      <c r="F68" s="895">
        <v>5009347.71</v>
      </c>
      <c r="G68" s="17">
        <v>79.665198950381679</v>
      </c>
      <c r="H68" s="22">
        <f t="shared" si="0"/>
        <v>1278652.29</v>
      </c>
    </row>
    <row r="69" spans="1:8">
      <c r="A69" s="66" t="s">
        <v>64</v>
      </c>
      <c r="B69" s="895">
        <v>10042000</v>
      </c>
      <c r="C69" s="895">
        <v>10042000</v>
      </c>
      <c r="D69" s="895">
        <v>344939.85</v>
      </c>
      <c r="E69" s="896">
        <v>3.4349716191993624</v>
      </c>
      <c r="F69" s="895">
        <v>2180284.1799999992</v>
      </c>
      <c r="G69" s="17">
        <v>21.711652857996409</v>
      </c>
      <c r="H69" s="22">
        <f t="shared" si="0"/>
        <v>7861715.8200000003</v>
      </c>
    </row>
    <row r="70" spans="1:8">
      <c r="A70" s="66" t="s">
        <v>65</v>
      </c>
      <c r="B70" s="895">
        <v>678240000</v>
      </c>
      <c r="C70" s="895">
        <v>678240000</v>
      </c>
      <c r="D70" s="895">
        <v>100788896.35999998</v>
      </c>
      <c r="E70" s="896">
        <v>14.860358628214199</v>
      </c>
      <c r="F70" s="895">
        <v>497269761.2899999</v>
      </c>
      <c r="G70" s="17">
        <v>73.317669451816442</v>
      </c>
      <c r="H70" s="22">
        <f t="shared" si="0"/>
        <v>180970238.7100001</v>
      </c>
    </row>
    <row r="71" spans="1:8">
      <c r="A71" s="20"/>
      <c r="B71" s="23">
        <v>0</v>
      </c>
      <c r="C71" s="21">
        <v>0</v>
      </c>
      <c r="D71" s="21">
        <v>0</v>
      </c>
      <c r="E71" s="17">
        <v>0</v>
      </c>
      <c r="F71" s="21">
        <v>0</v>
      </c>
      <c r="G71" s="17">
        <v>0</v>
      </c>
      <c r="H71" s="22">
        <f t="shared" si="0"/>
        <v>0</v>
      </c>
    </row>
    <row r="72" spans="1:8">
      <c r="A72" s="37" t="s">
        <v>66</v>
      </c>
      <c r="B72" s="39">
        <v>10224000000</v>
      </c>
      <c r="C72" s="39">
        <v>10475331265.689999</v>
      </c>
      <c r="D72" s="39">
        <v>1859880556.3999999</v>
      </c>
      <c r="E72" s="40">
        <v>17.754861485781294</v>
      </c>
      <c r="F72" s="39">
        <v>7806627374.0600033</v>
      </c>
      <c r="G72" s="40">
        <v>74.523918872419443</v>
      </c>
      <c r="H72" s="41">
        <f t="shared" si="0"/>
        <v>2668703891.6299953</v>
      </c>
    </row>
    <row r="73" spans="1:8">
      <c r="A73" s="42" t="s">
        <v>67</v>
      </c>
      <c r="B73" s="39">
        <v>0</v>
      </c>
      <c r="C73" s="39">
        <v>0</v>
      </c>
      <c r="D73" s="39">
        <v>0</v>
      </c>
      <c r="E73" s="39">
        <v>0</v>
      </c>
      <c r="F73" s="39">
        <v>0</v>
      </c>
      <c r="G73" s="39">
        <v>0</v>
      </c>
      <c r="H73" s="41">
        <f t="shared" si="0"/>
        <v>0</v>
      </c>
    </row>
    <row r="74" spans="1:8">
      <c r="A74" s="37" t="s">
        <v>68</v>
      </c>
      <c r="B74" s="39">
        <v>10224000000</v>
      </c>
      <c r="C74" s="39">
        <v>10475331265.689999</v>
      </c>
      <c r="D74" s="39">
        <v>1859880556.3999999</v>
      </c>
      <c r="E74" s="40">
        <v>17.754861485781294</v>
      </c>
      <c r="F74" s="39">
        <v>7806627374.0600033</v>
      </c>
      <c r="G74" s="17">
        <v>74.523918872419443</v>
      </c>
      <c r="H74" s="41">
        <f t="shared" ref="H74:H76" si="1">C74-F74</f>
        <v>2668703891.6299953</v>
      </c>
    </row>
    <row r="75" spans="1:8">
      <c r="A75" s="42" t="s">
        <v>69</v>
      </c>
      <c r="B75" s="39">
        <v>0</v>
      </c>
      <c r="C75" s="39">
        <v>0</v>
      </c>
      <c r="D75" s="39">
        <v>0</v>
      </c>
      <c r="E75" s="39">
        <v>0</v>
      </c>
      <c r="F75" s="39">
        <v>0</v>
      </c>
      <c r="G75" s="39">
        <v>0</v>
      </c>
      <c r="H75" s="41">
        <f t="shared" si="1"/>
        <v>0</v>
      </c>
    </row>
    <row r="76" spans="1:8">
      <c r="A76" s="44" t="s">
        <v>70</v>
      </c>
      <c r="B76" s="46">
        <v>10224000000</v>
      </c>
      <c r="C76" s="46">
        <v>10475331265.689999</v>
      </c>
      <c r="D76" s="46">
        <v>1859880556.3999999</v>
      </c>
      <c r="E76" s="47">
        <v>17.754861485781294</v>
      </c>
      <c r="F76" s="46">
        <v>7806627374.0600033</v>
      </c>
      <c r="G76" s="48">
        <v>74.523918872419443</v>
      </c>
      <c r="H76" s="49">
        <f t="shared" si="1"/>
        <v>2668703891.6299953</v>
      </c>
    </row>
    <row r="77" spans="1:8">
      <c r="A77" s="50" t="s">
        <v>71</v>
      </c>
      <c r="B77" s="12">
        <v>0</v>
      </c>
      <c r="C77" s="12">
        <v>1373373381.1000004</v>
      </c>
      <c r="D77" s="12"/>
      <c r="E77" s="12"/>
      <c r="F77" s="12">
        <v>718023381.16000032</v>
      </c>
      <c r="G77" s="12"/>
      <c r="H77" s="14"/>
    </row>
    <row r="78" spans="1:8">
      <c r="A78" s="51" t="s">
        <v>72</v>
      </c>
      <c r="B78" s="21">
        <v>0</v>
      </c>
      <c r="C78" s="21">
        <v>1373373381.1000004</v>
      </c>
      <c r="D78" s="21"/>
      <c r="E78" s="21"/>
      <c r="F78" s="21">
        <v>718023381.16000032</v>
      </c>
      <c r="G78" s="21"/>
      <c r="H78" s="22"/>
    </row>
    <row r="79" spans="1:8">
      <c r="A79" s="52" t="s">
        <v>73</v>
      </c>
      <c r="B79" s="53">
        <v>0</v>
      </c>
      <c r="C79" s="53">
        <v>0</v>
      </c>
      <c r="D79" s="53"/>
      <c r="E79" s="53"/>
      <c r="F79" s="53">
        <v>0</v>
      </c>
      <c r="G79" s="53"/>
      <c r="H79" s="54"/>
    </row>
    <row r="80" spans="1:8">
      <c r="A80" s="55"/>
      <c r="B80" s="56"/>
      <c r="C80" s="57"/>
      <c r="D80" s="57"/>
      <c r="E80" s="57"/>
      <c r="F80" s="58"/>
      <c r="G80" s="57"/>
      <c r="H80" s="59"/>
    </row>
    <row r="84" spans="1:11" ht="22.5">
      <c r="A84" s="941" t="s">
        <v>80</v>
      </c>
      <c r="B84" s="950" t="s">
        <v>81</v>
      </c>
      <c r="C84" s="950" t="s">
        <v>82</v>
      </c>
      <c r="D84" s="952" t="s">
        <v>83</v>
      </c>
      <c r="E84" s="953"/>
      <c r="F84" s="944" t="s">
        <v>84</v>
      </c>
      <c r="G84" s="946" t="s">
        <v>85</v>
      </c>
      <c r="H84" s="946"/>
      <c r="I84" s="944" t="s">
        <v>86</v>
      </c>
      <c r="J84" s="69" t="s">
        <v>87</v>
      </c>
      <c r="K84" s="944" t="s">
        <v>88</v>
      </c>
    </row>
    <row r="85" spans="1:11">
      <c r="A85" s="942"/>
      <c r="B85" s="951"/>
      <c r="C85" s="951"/>
      <c r="D85" s="6" t="s">
        <v>10</v>
      </c>
      <c r="E85" s="6" t="s">
        <v>10</v>
      </c>
      <c r="F85" s="945"/>
      <c r="G85" s="6" t="s">
        <v>10</v>
      </c>
      <c r="H85" s="6" t="s">
        <v>10</v>
      </c>
      <c r="I85" s="945"/>
      <c r="J85" s="70" t="s">
        <v>89</v>
      </c>
      <c r="K85" s="945"/>
    </row>
    <row r="86" spans="1:11" ht="22.5">
      <c r="A86" s="943"/>
      <c r="B86" s="7" t="s">
        <v>90</v>
      </c>
      <c r="C86" s="7" t="s">
        <v>91</v>
      </c>
      <c r="D86" s="7"/>
      <c r="E86" s="7" t="s">
        <v>92</v>
      </c>
      <c r="F86" s="8" t="s">
        <v>93</v>
      </c>
      <c r="G86" s="7"/>
      <c r="H86" s="7" t="s">
        <v>94</v>
      </c>
      <c r="I86" s="8" t="s">
        <v>95</v>
      </c>
      <c r="J86" s="8" t="s">
        <v>96</v>
      </c>
      <c r="K86" s="8" t="s">
        <v>97</v>
      </c>
    </row>
    <row r="87" spans="1:11">
      <c r="A87" s="71" t="s">
        <v>98</v>
      </c>
      <c r="B87" s="72">
        <v>9040039000</v>
      </c>
      <c r="C87" s="72">
        <v>10525537889.200001</v>
      </c>
      <c r="D87" s="72">
        <v>1533959686.9200001</v>
      </c>
      <c r="E87" s="72">
        <v>6159041825.2999973</v>
      </c>
      <c r="F87" s="73">
        <f>C87-E87</f>
        <v>4366496063.9000034</v>
      </c>
      <c r="G87" s="72">
        <v>1547010402.0999999</v>
      </c>
      <c r="H87" s="72">
        <v>5459577510.3100023</v>
      </c>
      <c r="I87" s="73">
        <f>C87-H87</f>
        <v>5065960378.8899984</v>
      </c>
      <c r="J87" s="74">
        <v>5412040934.8400002</v>
      </c>
      <c r="K87" s="74">
        <v>0</v>
      </c>
    </row>
    <row r="88" spans="1:11">
      <c r="A88" s="19" t="s">
        <v>99</v>
      </c>
      <c r="B88" s="75">
        <v>7895399000</v>
      </c>
      <c r="C88" s="75">
        <v>8613030348.8800011</v>
      </c>
      <c r="D88" s="75">
        <v>1361126782.5599999</v>
      </c>
      <c r="E88" s="75">
        <v>5386999907.6699972</v>
      </c>
      <c r="F88" s="75">
        <f t="shared" ref="F88:F111" si="2">C88-E88</f>
        <v>3226030441.2100039</v>
      </c>
      <c r="G88" s="75">
        <v>1377760048.3899999</v>
      </c>
      <c r="H88" s="75">
        <v>4954504731.1400023</v>
      </c>
      <c r="I88" s="30">
        <f t="shared" ref="I88:I110" si="3">C88-H88</f>
        <v>3658525617.7399988</v>
      </c>
      <c r="J88" s="76">
        <v>4920646797.6400003</v>
      </c>
      <c r="K88" s="77">
        <v>0</v>
      </c>
    </row>
    <row r="89" spans="1:11">
      <c r="A89" s="28" t="s">
        <v>100</v>
      </c>
      <c r="B89" s="78">
        <v>4271686000</v>
      </c>
      <c r="C89" s="78">
        <v>4386675469.9899998</v>
      </c>
      <c r="D89" s="78">
        <v>682204030.57999992</v>
      </c>
      <c r="E89" s="78">
        <v>2873033098.7499971</v>
      </c>
      <c r="F89" s="78">
        <f t="shared" si="2"/>
        <v>1513642371.2400026</v>
      </c>
      <c r="G89" s="78">
        <v>683091260.02999997</v>
      </c>
      <c r="H89" s="78">
        <v>2870086123.9699984</v>
      </c>
      <c r="I89" s="17">
        <f t="shared" si="3"/>
        <v>1516589346.0200014</v>
      </c>
      <c r="J89" s="79">
        <v>2865863994.8799963</v>
      </c>
      <c r="K89" s="80">
        <v>0</v>
      </c>
    </row>
    <row r="90" spans="1:11">
      <c r="A90" s="28" t="s">
        <v>101</v>
      </c>
      <c r="B90" s="78">
        <v>63490000</v>
      </c>
      <c r="C90" s="78">
        <v>75690000</v>
      </c>
      <c r="D90" s="78">
        <v>11712287.490000002</v>
      </c>
      <c r="E90" s="78">
        <v>41176491.770000011</v>
      </c>
      <c r="F90" s="78">
        <f t="shared" si="2"/>
        <v>34513508.229999989</v>
      </c>
      <c r="G90" s="78">
        <v>11712287.490000002</v>
      </c>
      <c r="H90" s="78">
        <v>41176491.770000011</v>
      </c>
      <c r="I90" s="17">
        <f t="shared" si="3"/>
        <v>34513508.229999989</v>
      </c>
      <c r="J90" s="79">
        <v>41176491.770000003</v>
      </c>
      <c r="K90" s="80">
        <v>0</v>
      </c>
    </row>
    <row r="91" spans="1:11">
      <c r="A91" s="28" t="s">
        <v>102</v>
      </c>
      <c r="B91" s="78">
        <v>3560223000</v>
      </c>
      <c r="C91" s="78">
        <v>4150664878.8900008</v>
      </c>
      <c r="D91" s="78">
        <v>667210464.49000001</v>
      </c>
      <c r="E91" s="78">
        <v>2472790317.1500001</v>
      </c>
      <c r="F91" s="78">
        <f t="shared" si="2"/>
        <v>1677874561.7400007</v>
      </c>
      <c r="G91" s="78">
        <v>682956500.86999989</v>
      </c>
      <c r="H91" s="78">
        <v>2043242115.4000037</v>
      </c>
      <c r="I91" s="17">
        <f t="shared" si="3"/>
        <v>2107422763.4899971</v>
      </c>
      <c r="J91" s="79">
        <v>2013606310.9900038</v>
      </c>
      <c r="K91" s="80">
        <v>0</v>
      </c>
    </row>
    <row r="92" spans="1:11">
      <c r="A92" s="19" t="s">
        <v>103</v>
      </c>
      <c r="B92" s="75">
        <v>1103525000</v>
      </c>
      <c r="C92" s="75">
        <v>1873592540.3200002</v>
      </c>
      <c r="D92" s="75">
        <v>172832904.36000001</v>
      </c>
      <c r="E92" s="75">
        <v>772041917.63</v>
      </c>
      <c r="F92" s="75">
        <f t="shared" si="2"/>
        <v>1101550622.6900001</v>
      </c>
      <c r="G92" s="75">
        <v>169250353.71000001</v>
      </c>
      <c r="H92" s="75">
        <v>505072779.17000002</v>
      </c>
      <c r="I92" s="30">
        <f t="shared" si="3"/>
        <v>1368519761.1500001</v>
      </c>
      <c r="J92" s="76">
        <v>491394137.19999993</v>
      </c>
      <c r="K92" s="77">
        <v>0</v>
      </c>
    </row>
    <row r="93" spans="1:11">
      <c r="A93" s="28" t="s">
        <v>104</v>
      </c>
      <c r="B93" s="78">
        <v>598151000</v>
      </c>
      <c r="C93" s="78">
        <v>1253640669.0500002</v>
      </c>
      <c r="D93" s="78">
        <v>103434766.73000002</v>
      </c>
      <c r="E93" s="78">
        <v>396820685.18000001</v>
      </c>
      <c r="F93" s="78">
        <f t="shared" si="2"/>
        <v>856819983.87000012</v>
      </c>
      <c r="G93" s="78">
        <v>89710365.580000013</v>
      </c>
      <c r="H93" s="78">
        <v>162700448.54000005</v>
      </c>
      <c r="I93" s="17">
        <f t="shared" si="3"/>
        <v>1090940220.5100002</v>
      </c>
      <c r="J93" s="79">
        <v>155061747.54999998</v>
      </c>
      <c r="K93" s="80">
        <v>0</v>
      </c>
    </row>
    <row r="94" spans="1:11">
      <c r="A94" s="28" t="s">
        <v>105</v>
      </c>
      <c r="B94" s="78">
        <v>258525000</v>
      </c>
      <c r="C94" s="78">
        <v>308525000</v>
      </c>
      <c r="D94" s="78">
        <v>20257718.199999999</v>
      </c>
      <c r="E94" s="78">
        <v>126905749.68000001</v>
      </c>
      <c r="F94" s="78">
        <f t="shared" si="2"/>
        <v>181619250.31999999</v>
      </c>
      <c r="G94" s="78">
        <v>28901656.260000002</v>
      </c>
      <c r="H94" s="78">
        <v>96562630.659999996</v>
      </c>
      <c r="I94" s="17">
        <f t="shared" si="3"/>
        <v>211962369.34</v>
      </c>
      <c r="J94" s="79">
        <v>90542775.710000008</v>
      </c>
      <c r="K94" s="80">
        <v>0</v>
      </c>
    </row>
    <row r="95" spans="1:11">
      <c r="A95" s="28" t="s">
        <v>106</v>
      </c>
      <c r="B95" s="78">
        <v>246849000</v>
      </c>
      <c r="C95" s="78">
        <v>311426871.26999998</v>
      </c>
      <c r="D95" s="78">
        <v>49140419.429999992</v>
      </c>
      <c r="E95" s="78">
        <v>248315482.76999995</v>
      </c>
      <c r="F95" s="78">
        <f t="shared" si="2"/>
        <v>63111388.50000003</v>
      </c>
      <c r="G95" s="78">
        <v>50638331.86999999</v>
      </c>
      <c r="H95" s="78">
        <v>245809699.96999997</v>
      </c>
      <c r="I95" s="17">
        <f t="shared" si="3"/>
        <v>65617171.300000012</v>
      </c>
      <c r="J95" s="79">
        <v>245789613.93999997</v>
      </c>
      <c r="K95" s="80">
        <v>0</v>
      </c>
    </row>
    <row r="96" spans="1:11">
      <c r="A96" s="28"/>
      <c r="B96" s="78">
        <v>0</v>
      </c>
      <c r="C96" s="78">
        <v>0</v>
      </c>
      <c r="D96" s="78">
        <v>0</v>
      </c>
      <c r="E96" s="78">
        <v>0</v>
      </c>
      <c r="F96" s="78">
        <f t="shared" si="2"/>
        <v>0</v>
      </c>
      <c r="G96" s="78">
        <v>0</v>
      </c>
      <c r="H96" s="78">
        <v>0</v>
      </c>
      <c r="I96" s="81">
        <f t="shared" si="3"/>
        <v>0</v>
      </c>
      <c r="J96" s="79">
        <v>0</v>
      </c>
      <c r="K96" s="80">
        <v>0</v>
      </c>
    </row>
    <row r="97" spans="1:11">
      <c r="A97" s="19" t="s">
        <v>107</v>
      </c>
      <c r="B97" s="75">
        <v>41115000</v>
      </c>
      <c r="C97" s="75">
        <v>38915000</v>
      </c>
      <c r="D97" s="75">
        <v>0</v>
      </c>
      <c r="E97" s="75">
        <v>0</v>
      </c>
      <c r="F97" s="75">
        <f t="shared" si="2"/>
        <v>38915000</v>
      </c>
      <c r="G97" s="75">
        <v>0</v>
      </c>
      <c r="H97" s="75">
        <v>0</v>
      </c>
      <c r="I97" s="82">
        <f t="shared" si="3"/>
        <v>38915000</v>
      </c>
      <c r="J97" s="76">
        <v>0</v>
      </c>
      <c r="K97" s="77">
        <v>0</v>
      </c>
    </row>
    <row r="98" spans="1:11">
      <c r="A98" s="19"/>
      <c r="B98" s="75">
        <v>0</v>
      </c>
      <c r="C98" s="75">
        <v>0</v>
      </c>
      <c r="D98" s="75">
        <v>0</v>
      </c>
      <c r="E98" s="75">
        <v>0</v>
      </c>
      <c r="F98" s="75">
        <f t="shared" si="2"/>
        <v>0</v>
      </c>
      <c r="G98" s="75">
        <v>0</v>
      </c>
      <c r="H98" s="75">
        <v>0</v>
      </c>
      <c r="I98" s="82">
        <f t="shared" si="3"/>
        <v>0</v>
      </c>
      <c r="J98" s="76">
        <v>0</v>
      </c>
      <c r="K98" s="77">
        <v>0</v>
      </c>
    </row>
    <row r="99" spans="1:11">
      <c r="A99" s="27" t="s">
        <v>108</v>
      </c>
      <c r="B99" s="75">
        <v>1178000000</v>
      </c>
      <c r="C99" s="75">
        <v>1317205757.5900002</v>
      </c>
      <c r="D99" s="75">
        <v>184921016.44000003</v>
      </c>
      <c r="E99" s="75">
        <v>840015237.4199996</v>
      </c>
      <c r="F99" s="75">
        <f t="shared" si="2"/>
        <v>477190520.17000055</v>
      </c>
      <c r="G99" s="75">
        <v>186714412.29999998</v>
      </c>
      <c r="H99" s="75">
        <v>835070872.95999956</v>
      </c>
      <c r="I99" s="75">
        <f t="shared" si="3"/>
        <v>482134884.63000059</v>
      </c>
      <c r="J99" s="75">
        <v>834757258.75999963</v>
      </c>
      <c r="K99" s="77">
        <v>0</v>
      </c>
    </row>
    <row r="100" spans="1:11">
      <c r="A100" s="66" t="s">
        <v>100</v>
      </c>
      <c r="B100" s="78">
        <v>462309000</v>
      </c>
      <c r="C100" s="78">
        <v>566848614</v>
      </c>
      <c r="D100" s="78">
        <v>78422922.75</v>
      </c>
      <c r="E100" s="78">
        <v>318500628.25999951</v>
      </c>
      <c r="F100" s="78">
        <f t="shared" si="2"/>
        <v>248347985.74000049</v>
      </c>
      <c r="G100" s="78">
        <v>79793623.379999995</v>
      </c>
      <c r="H100" s="78">
        <v>315937388.25999951</v>
      </c>
      <c r="I100" s="81">
        <f t="shared" si="3"/>
        <v>250911225.74000049</v>
      </c>
      <c r="J100" s="79">
        <v>315937388.25999951</v>
      </c>
      <c r="K100" s="80">
        <v>0</v>
      </c>
    </row>
    <row r="101" spans="1:11">
      <c r="A101" s="66" t="s">
        <v>101</v>
      </c>
      <c r="B101" s="78">
        <v>15588000</v>
      </c>
      <c r="C101" s="78">
        <v>15588000</v>
      </c>
      <c r="D101" s="78">
        <v>3096854.2</v>
      </c>
      <c r="E101" s="78">
        <v>11436001.619999999</v>
      </c>
      <c r="F101" s="78">
        <f t="shared" si="2"/>
        <v>4151998.3800000008</v>
      </c>
      <c r="G101" s="78">
        <v>3096854.2</v>
      </c>
      <c r="H101" s="78">
        <v>11436001.619999999</v>
      </c>
      <c r="I101" s="81">
        <f t="shared" si="3"/>
        <v>4151998.3800000008</v>
      </c>
      <c r="J101" s="79">
        <v>11436001.619999999</v>
      </c>
      <c r="K101" s="80">
        <v>0</v>
      </c>
    </row>
    <row r="102" spans="1:11">
      <c r="A102" s="66" t="s">
        <v>102</v>
      </c>
      <c r="B102" s="78">
        <v>673603000</v>
      </c>
      <c r="C102" s="78">
        <v>708269143.59000003</v>
      </c>
      <c r="D102" s="78">
        <v>99005748.530000001</v>
      </c>
      <c r="E102" s="78">
        <v>492496643.70000005</v>
      </c>
      <c r="F102" s="78">
        <f t="shared" si="2"/>
        <v>215772499.88999999</v>
      </c>
      <c r="G102" s="78">
        <v>99428443.75999999</v>
      </c>
      <c r="H102" s="78">
        <v>490115519.24000001</v>
      </c>
      <c r="I102" s="81">
        <f t="shared" si="3"/>
        <v>218153624.35000002</v>
      </c>
      <c r="J102" s="79">
        <v>489801905.04000002</v>
      </c>
      <c r="K102" s="80">
        <v>0</v>
      </c>
    </row>
    <row r="103" spans="1:11">
      <c r="A103" s="66" t="s">
        <v>104</v>
      </c>
      <c r="B103" s="78">
        <v>0</v>
      </c>
      <c r="C103" s="78">
        <v>0</v>
      </c>
      <c r="D103" s="78">
        <v>0</v>
      </c>
      <c r="E103" s="78">
        <v>0</v>
      </c>
      <c r="F103" s="78">
        <f t="shared" si="2"/>
        <v>0</v>
      </c>
      <c r="G103" s="78">
        <v>0</v>
      </c>
      <c r="H103" s="78">
        <v>0</v>
      </c>
      <c r="I103" s="81">
        <f t="shared" si="3"/>
        <v>0</v>
      </c>
      <c r="J103" s="79">
        <v>0</v>
      </c>
      <c r="K103" s="80">
        <v>0</v>
      </c>
    </row>
    <row r="104" spans="1:11">
      <c r="A104" s="66" t="s">
        <v>106</v>
      </c>
      <c r="B104" s="78">
        <v>26500000</v>
      </c>
      <c r="C104" s="78">
        <v>26500000</v>
      </c>
      <c r="D104" s="78">
        <v>4395490.96</v>
      </c>
      <c r="E104" s="78">
        <v>17581963.84</v>
      </c>
      <c r="F104" s="78">
        <f t="shared" si="2"/>
        <v>8918036.1600000001</v>
      </c>
      <c r="G104" s="78">
        <v>4395490.96</v>
      </c>
      <c r="H104" s="78">
        <v>17581963.84</v>
      </c>
      <c r="I104" s="81">
        <f t="shared" si="3"/>
        <v>8918036.1600000001</v>
      </c>
      <c r="J104" s="79">
        <v>17581963.84</v>
      </c>
      <c r="K104" s="80">
        <v>0</v>
      </c>
    </row>
    <row r="105" spans="1:11">
      <c r="A105" s="20"/>
      <c r="B105" s="78">
        <v>0</v>
      </c>
      <c r="C105" s="78">
        <v>0</v>
      </c>
      <c r="D105" s="78">
        <v>0</v>
      </c>
      <c r="E105" s="78">
        <v>0</v>
      </c>
      <c r="F105" s="78">
        <f t="shared" si="2"/>
        <v>0</v>
      </c>
      <c r="G105" s="78">
        <v>0</v>
      </c>
      <c r="H105" s="78">
        <v>0</v>
      </c>
      <c r="I105" s="81">
        <f t="shared" si="3"/>
        <v>0</v>
      </c>
      <c r="J105" s="79">
        <v>0</v>
      </c>
      <c r="K105" s="80">
        <v>0</v>
      </c>
    </row>
    <row r="106" spans="1:11">
      <c r="A106" s="38" t="s">
        <v>109</v>
      </c>
      <c r="B106" s="83">
        <v>10218039000</v>
      </c>
      <c r="C106" s="83">
        <v>11842743646.790001</v>
      </c>
      <c r="D106" s="83">
        <v>1718880703.3600001</v>
      </c>
      <c r="E106" s="83">
        <v>6999057062.7199974</v>
      </c>
      <c r="F106" s="83">
        <f t="shared" si="2"/>
        <v>4843686584.0700035</v>
      </c>
      <c r="G106" s="83">
        <v>1733724814.3999999</v>
      </c>
      <c r="H106" s="83">
        <v>6294648383.2700024</v>
      </c>
      <c r="I106" s="63">
        <f t="shared" si="3"/>
        <v>5548095263.5199986</v>
      </c>
      <c r="J106" s="84">
        <v>6246798193.5999994</v>
      </c>
      <c r="K106" s="85">
        <v>0</v>
      </c>
    </row>
    <row r="107" spans="1:11">
      <c r="A107" s="43" t="s">
        <v>110</v>
      </c>
      <c r="B107" s="83">
        <v>0</v>
      </c>
      <c r="C107" s="83">
        <v>0</v>
      </c>
      <c r="D107" s="83">
        <v>0</v>
      </c>
      <c r="E107" s="83">
        <v>0</v>
      </c>
      <c r="F107" s="83">
        <f t="shared" si="2"/>
        <v>0</v>
      </c>
      <c r="G107" s="83">
        <v>0</v>
      </c>
      <c r="H107" s="83">
        <v>0</v>
      </c>
      <c r="I107" s="83">
        <f t="shared" si="3"/>
        <v>0</v>
      </c>
      <c r="J107" s="84">
        <v>0</v>
      </c>
      <c r="K107" s="85">
        <v>0</v>
      </c>
    </row>
    <row r="108" spans="1:11">
      <c r="A108" s="38" t="s">
        <v>111</v>
      </c>
      <c r="B108" s="83">
        <v>10218039000</v>
      </c>
      <c r="C108" s="83">
        <v>11842743646.790001</v>
      </c>
      <c r="D108" s="83">
        <v>1718880703.3600001</v>
      </c>
      <c r="E108" s="83">
        <v>6999057062.7199974</v>
      </c>
      <c r="F108" s="83">
        <f t="shared" si="2"/>
        <v>4843686584.0700035</v>
      </c>
      <c r="G108" s="83">
        <v>1733724814.3999999</v>
      </c>
      <c r="H108" s="83">
        <v>6294648383.2700024</v>
      </c>
      <c r="I108" s="63">
        <f t="shared" si="3"/>
        <v>5548095263.5199986</v>
      </c>
      <c r="J108" s="84">
        <v>6246798193.5999994</v>
      </c>
      <c r="K108" s="85">
        <v>0</v>
      </c>
    </row>
    <row r="109" spans="1:11">
      <c r="A109" s="43" t="s">
        <v>112</v>
      </c>
      <c r="B109" s="83">
        <v>0</v>
      </c>
      <c r="C109" s="83">
        <v>0</v>
      </c>
      <c r="D109" s="83">
        <v>0</v>
      </c>
      <c r="E109" s="83">
        <v>807570311.34000587</v>
      </c>
      <c r="F109" s="83">
        <v>0</v>
      </c>
      <c r="G109" s="83">
        <v>0</v>
      </c>
      <c r="H109" s="86">
        <v>1511978990.7900009</v>
      </c>
      <c r="I109" s="83"/>
      <c r="J109" s="84">
        <v>1559829180.4600039</v>
      </c>
      <c r="K109" s="85">
        <v>0</v>
      </c>
    </row>
    <row r="110" spans="1:11">
      <c r="A110" s="45" t="s">
        <v>113</v>
      </c>
      <c r="B110" s="87">
        <v>10218039000</v>
      </c>
      <c r="C110" s="87">
        <v>11842743646.790001</v>
      </c>
      <c r="D110" s="87">
        <v>1718880703.3600001</v>
      </c>
      <c r="E110" s="87">
        <v>7806627374.0600033</v>
      </c>
      <c r="F110" s="87">
        <f t="shared" si="2"/>
        <v>4036116272.7299976</v>
      </c>
      <c r="G110" s="87">
        <v>1733724814.3999999</v>
      </c>
      <c r="H110" s="87">
        <v>7806627374.0600033</v>
      </c>
      <c r="I110" s="88">
        <f t="shared" si="3"/>
        <v>4036116272.7299976</v>
      </c>
      <c r="J110" s="89">
        <v>7806627374.0600033</v>
      </c>
      <c r="K110" s="90">
        <v>0</v>
      </c>
    </row>
    <row r="111" spans="1:11">
      <c r="A111" s="45" t="s">
        <v>114</v>
      </c>
      <c r="B111" s="87">
        <v>5961000</v>
      </c>
      <c r="C111" s="87">
        <v>5961000</v>
      </c>
      <c r="D111" s="87">
        <v>0</v>
      </c>
      <c r="E111" s="87">
        <v>0</v>
      </c>
      <c r="F111" s="87">
        <f t="shared" si="2"/>
        <v>5961000</v>
      </c>
      <c r="G111" s="87">
        <v>0</v>
      </c>
      <c r="H111" s="87">
        <v>0</v>
      </c>
      <c r="I111" s="87">
        <f t="shared" ref="I111" si="4">I112+I116+I121</f>
        <v>0</v>
      </c>
      <c r="J111" s="89">
        <v>0</v>
      </c>
      <c r="K111" s="90">
        <v>0</v>
      </c>
    </row>
    <row r="112" spans="1:11">
      <c r="A112" s="55" t="s">
        <v>115</v>
      </c>
      <c r="B112" s="57"/>
      <c r="C112" s="57"/>
      <c r="D112" s="57"/>
      <c r="E112" s="57"/>
      <c r="F112" s="57"/>
      <c r="G112" s="57"/>
      <c r="H112" s="57"/>
      <c r="I112" s="57"/>
      <c r="J112" s="57"/>
      <c r="K112" s="57"/>
    </row>
    <row r="113" spans="1:11">
      <c r="A113" s="55" t="s">
        <v>116</v>
      </c>
      <c r="B113" s="57"/>
      <c r="C113" s="57"/>
      <c r="D113" s="57"/>
      <c r="E113" s="57"/>
      <c r="F113" s="57"/>
      <c r="G113" s="57"/>
      <c r="H113" s="57"/>
      <c r="I113" s="57"/>
      <c r="J113" s="57"/>
      <c r="K113" s="57"/>
    </row>
    <row r="114" spans="1:11">
      <c r="A114" s="55" t="s">
        <v>117</v>
      </c>
      <c r="B114" s="57"/>
      <c r="C114" s="57"/>
      <c r="D114" s="57"/>
      <c r="E114" s="57"/>
      <c r="F114" s="57"/>
      <c r="G114" s="57"/>
      <c r="H114" s="57"/>
      <c r="I114" s="57"/>
      <c r="J114" s="57"/>
      <c r="K114" s="57"/>
    </row>
    <row r="115" spans="1:11">
      <c r="A115" s="947" t="s">
        <v>1089</v>
      </c>
      <c r="B115" s="947"/>
      <c r="C115" s="947"/>
      <c r="D115" s="947"/>
      <c r="E115" s="947"/>
      <c r="F115" s="947"/>
      <c r="G115" s="947"/>
      <c r="H115" s="947"/>
      <c r="I115" s="947"/>
      <c r="J115" s="947"/>
      <c r="K115" s="947"/>
    </row>
    <row r="116" spans="1:11">
      <c r="A116" s="947"/>
      <c r="B116" s="947"/>
      <c r="C116" s="947"/>
      <c r="D116" s="947"/>
      <c r="E116" s="947"/>
      <c r="F116" s="947"/>
      <c r="G116" s="947"/>
      <c r="H116" s="947"/>
      <c r="I116" s="947"/>
      <c r="J116" s="947"/>
      <c r="K116" s="947"/>
    </row>
    <row r="117" spans="1:11">
      <c r="A117" s="947" t="str">
        <f>IF(A176="sim"," do superávit do RPPS visa padronizar com o entendimento adotado pelo Tribunal de Contas do Estado do Paraná.","")</f>
        <v/>
      </c>
      <c r="B117" s="947"/>
      <c r="C117" s="947"/>
      <c r="D117" s="947"/>
      <c r="E117" s="947"/>
      <c r="F117" s="947"/>
      <c r="G117" s="947"/>
      <c r="H117" s="947"/>
      <c r="I117" s="947"/>
      <c r="J117" s="947"/>
      <c r="K117" s="947"/>
    </row>
    <row r="118" spans="1:11" ht="19.5">
      <c r="A118" s="91"/>
      <c r="B118" s="91"/>
      <c r="C118" s="92" t="s">
        <v>118</v>
      </c>
      <c r="D118" s="92" t="s">
        <v>78</v>
      </c>
      <c r="E118" s="93"/>
      <c r="F118" s="93"/>
      <c r="G118" s="93"/>
      <c r="H118" s="93"/>
      <c r="I118" s="93"/>
      <c r="J118" s="93"/>
      <c r="K118" s="93"/>
    </row>
    <row r="119" spans="1:11">
      <c r="A119" s="94" t="str">
        <f>IF(C119&lt;0,"Déficit/Superávit do período","Superávit do período")</f>
        <v>Superávit do período</v>
      </c>
      <c r="B119" s="94"/>
      <c r="C119" s="94">
        <v>807570311.34000587</v>
      </c>
      <c r="D119" s="94">
        <f>H109</f>
        <v>1511978990.7900009</v>
      </c>
      <c r="E119" s="93"/>
      <c r="F119" s="93"/>
      <c r="G119" s="93"/>
      <c r="H119" s="93"/>
      <c r="I119" s="93"/>
      <c r="J119" s="93"/>
      <c r="K119" s="93"/>
    </row>
    <row r="120" spans="1:11">
      <c r="A120" s="95" t="str">
        <f>IF(C120&lt;0,"Déficit do RPPS","Superávit do RPPS")</f>
        <v>Déficit do RPPS</v>
      </c>
      <c r="B120" s="93"/>
      <c r="C120" s="93">
        <v>-3486053.4599997997</v>
      </c>
      <c r="D120" s="93">
        <v>-3163812.8299994469</v>
      </c>
      <c r="E120" s="93"/>
      <c r="F120" s="93"/>
      <c r="G120" s="93"/>
      <c r="H120" s="93"/>
      <c r="I120" s="93"/>
      <c r="J120" s="93"/>
      <c r="K120" s="93"/>
    </row>
    <row r="121" spans="1:11">
      <c r="A121" s="95" t="s">
        <v>119</v>
      </c>
      <c r="B121" s="93"/>
      <c r="C121" s="96">
        <v>811056364.80000567</v>
      </c>
      <c r="D121" s="96">
        <f>D119-D120</f>
        <v>1515142803.6200004</v>
      </c>
      <c r="E121" s="93"/>
      <c r="F121" s="93"/>
      <c r="G121" s="93"/>
      <c r="H121" s="93"/>
      <c r="I121" s="93"/>
      <c r="J121" s="93"/>
      <c r="K121" s="93"/>
    </row>
    <row r="122" spans="1:11">
      <c r="A122" s="93"/>
      <c r="B122" s="93"/>
      <c r="C122" s="93"/>
      <c r="D122" s="93"/>
      <c r="E122" s="93"/>
      <c r="F122" s="93"/>
      <c r="G122" s="93"/>
      <c r="H122" s="93"/>
      <c r="I122" s="93"/>
      <c r="J122" s="93"/>
      <c r="K122" s="93"/>
    </row>
    <row r="123" spans="1:11">
      <c r="A123" s="948" t="s">
        <v>120</v>
      </c>
      <c r="B123" s="948"/>
      <c r="C123" s="948"/>
      <c r="D123" s="108">
        <v>1373373381.1000004</v>
      </c>
      <c r="E123" s="948" t="s">
        <v>121</v>
      </c>
      <c r="F123" s="948"/>
      <c r="G123" s="948"/>
      <c r="H123" s="948"/>
      <c r="I123" s="108">
        <v>718023381.16000032</v>
      </c>
      <c r="J123" s="97" t="s">
        <v>122</v>
      </c>
    </row>
    <row r="124" spans="1:11">
      <c r="A124" s="949" t="s">
        <v>123</v>
      </c>
      <c r="B124" s="949"/>
      <c r="C124" s="949"/>
      <c r="D124" s="949"/>
      <c r="E124" s="949"/>
      <c r="F124" s="949"/>
      <c r="G124" s="949"/>
      <c r="H124" s="949"/>
      <c r="I124" s="949"/>
      <c r="J124" s="949"/>
      <c r="K124" s="98"/>
    </row>
    <row r="125" spans="1:11">
      <c r="B125" s="2"/>
      <c r="C125" s="57"/>
      <c r="D125" s="57"/>
      <c r="E125" s="57"/>
      <c r="F125" s="57"/>
      <c r="G125" s="57"/>
      <c r="H125" s="57"/>
      <c r="I125" s="57"/>
      <c r="J125" s="57"/>
      <c r="K125" s="57"/>
    </row>
    <row r="126" spans="1:11">
      <c r="A126" s="939" t="s">
        <v>124</v>
      </c>
      <c r="B126" s="939"/>
      <c r="C126" s="939"/>
      <c r="D126" s="57"/>
      <c r="E126" s="57"/>
      <c r="F126" s="57"/>
      <c r="G126" s="57"/>
      <c r="H126" s="57"/>
      <c r="I126" s="57"/>
      <c r="J126" s="57"/>
      <c r="K126" s="57"/>
    </row>
    <row r="127" spans="1:11">
      <c r="A127" s="99"/>
      <c r="B127" s="100" t="s">
        <v>125</v>
      </c>
      <c r="C127" s="101" t="s">
        <v>126</v>
      </c>
      <c r="D127" s="57"/>
      <c r="E127" s="57"/>
      <c r="F127" s="57"/>
      <c r="G127" s="57"/>
      <c r="H127" s="57"/>
      <c r="I127" s="57"/>
      <c r="J127" s="57"/>
      <c r="K127" s="57"/>
    </row>
    <row r="128" spans="1:11">
      <c r="A128" s="2" t="s">
        <v>127</v>
      </c>
      <c r="B128" s="3">
        <v>10475331265.689999</v>
      </c>
      <c r="C128" s="3">
        <v>7806627374.0600033</v>
      </c>
      <c r="D128" s="57"/>
      <c r="E128" s="57"/>
      <c r="F128" s="57"/>
      <c r="G128" s="57"/>
      <c r="H128" s="57"/>
      <c r="I128" s="57"/>
      <c r="J128" s="57"/>
      <c r="K128" s="57"/>
    </row>
    <row r="129" spans="1:11">
      <c r="B129" s="2"/>
      <c r="C129" s="57"/>
      <c r="D129" s="57"/>
      <c r="E129" s="57"/>
      <c r="F129" s="57"/>
      <c r="G129" s="57"/>
      <c r="H129" s="57"/>
      <c r="I129" s="57"/>
      <c r="J129" s="57"/>
      <c r="K129" s="57"/>
    </row>
    <row r="130" spans="1:11">
      <c r="A130" s="99"/>
      <c r="B130" s="100" t="s">
        <v>128</v>
      </c>
      <c r="C130" s="101" t="s">
        <v>129</v>
      </c>
      <c r="D130" s="57"/>
      <c r="E130" s="57"/>
      <c r="F130" s="57"/>
      <c r="G130" s="57"/>
      <c r="H130" s="57"/>
      <c r="I130" s="57"/>
      <c r="J130" s="57"/>
      <c r="K130" s="57"/>
    </row>
    <row r="131" spans="1:11">
      <c r="A131" s="2" t="s">
        <v>130</v>
      </c>
      <c r="B131" s="3">
        <v>11848704646.790001</v>
      </c>
      <c r="C131" s="102">
        <v>6999057062.7199974</v>
      </c>
      <c r="D131" s="57"/>
      <c r="E131" s="57"/>
      <c r="F131" s="57"/>
      <c r="G131" s="57"/>
      <c r="H131" s="57"/>
      <c r="I131" s="57"/>
      <c r="J131" s="57"/>
      <c r="K131" s="57"/>
    </row>
    <row r="132" spans="1:11">
      <c r="B132" s="3"/>
      <c r="C132" s="3"/>
      <c r="D132" s="57"/>
      <c r="E132" s="57"/>
      <c r="F132" s="57"/>
      <c r="G132" s="57"/>
      <c r="H132" s="57"/>
      <c r="I132" s="57"/>
      <c r="J132" s="57"/>
      <c r="K132" s="57"/>
    </row>
    <row r="133" spans="1:11">
      <c r="A133" s="35" t="s">
        <v>131</v>
      </c>
      <c r="B133" s="3">
        <v>-1373373381.1000023</v>
      </c>
      <c r="C133" s="3">
        <v>807570311.34000587</v>
      </c>
      <c r="D133" s="57"/>
      <c r="E133" s="57"/>
      <c r="F133" s="57"/>
      <c r="G133" s="57"/>
      <c r="H133" s="57"/>
      <c r="I133" s="57"/>
      <c r="J133" s="57"/>
      <c r="K133" s="57"/>
    </row>
    <row r="134" spans="1:11">
      <c r="A134" s="2" t="s">
        <v>132</v>
      </c>
      <c r="B134" s="3">
        <v>1373373381.1000004</v>
      </c>
      <c r="C134" s="102">
        <v>718023381.16000032</v>
      </c>
      <c r="D134" s="57"/>
      <c r="E134" s="57"/>
      <c r="F134" s="57"/>
      <c r="G134" s="57"/>
      <c r="H134" s="57"/>
      <c r="I134" s="57"/>
      <c r="J134" s="57"/>
      <c r="K134" s="57"/>
    </row>
    <row r="135" spans="1:11">
      <c r="A135" s="103" t="s">
        <v>133</v>
      </c>
      <c r="B135" s="104">
        <v>0</v>
      </c>
      <c r="C135" s="104">
        <v>1525593692.5000062</v>
      </c>
      <c r="D135" s="57"/>
      <c r="E135" s="57"/>
      <c r="F135" s="57"/>
      <c r="G135" s="57"/>
      <c r="H135" s="57"/>
      <c r="I135" s="57"/>
      <c r="J135" s="57"/>
      <c r="K135" s="57"/>
    </row>
    <row r="136" spans="1:11">
      <c r="B136" s="26"/>
      <c r="C136" s="58"/>
      <c r="D136" s="57"/>
      <c r="E136" s="57"/>
      <c r="F136" s="57"/>
      <c r="G136" s="57"/>
      <c r="H136" s="57"/>
      <c r="I136" s="57"/>
      <c r="J136" s="57"/>
      <c r="K136" s="57"/>
    </row>
    <row r="137" spans="1:11">
      <c r="A137" s="2" t="s">
        <v>134</v>
      </c>
      <c r="B137" s="26"/>
      <c r="C137" s="58"/>
      <c r="D137" s="57"/>
      <c r="E137" s="57"/>
      <c r="F137" s="57"/>
      <c r="G137" s="57"/>
      <c r="H137" s="57"/>
      <c r="I137" s="57"/>
      <c r="J137" s="57"/>
      <c r="K137" s="57"/>
    </row>
    <row r="138" spans="1:11">
      <c r="B138" s="26"/>
      <c r="C138" s="58"/>
      <c r="D138" s="57"/>
      <c r="E138" s="57"/>
      <c r="F138" s="57"/>
      <c r="G138" s="57"/>
      <c r="H138" s="57"/>
      <c r="I138" s="57"/>
      <c r="J138" s="57"/>
      <c r="K138" s="57"/>
    </row>
    <row r="139" spans="1:11" ht="26.25" customHeight="1">
      <c r="A139" s="940" t="s">
        <v>135</v>
      </c>
      <c r="B139" s="940"/>
      <c r="C139" s="940"/>
      <c r="D139" s="940"/>
      <c r="E139" s="940"/>
      <c r="F139" s="940"/>
      <c r="G139" s="940"/>
      <c r="H139" s="940"/>
      <c r="I139" s="940"/>
      <c r="J139" s="940"/>
      <c r="K139" s="940"/>
    </row>
    <row r="140" spans="1:11">
      <c r="B140" s="26"/>
      <c r="C140" s="58"/>
      <c r="D140" s="57"/>
      <c r="E140" s="57"/>
      <c r="F140" s="57"/>
      <c r="G140" s="57"/>
      <c r="H140" s="57"/>
      <c r="I140" s="57"/>
      <c r="J140" s="57"/>
      <c r="K140" s="57"/>
    </row>
    <row r="141" spans="1:11" ht="34.5" customHeight="1">
      <c r="A141" s="940" t="s">
        <v>136</v>
      </c>
      <c r="B141" s="940"/>
      <c r="C141" s="940"/>
      <c r="D141" s="940"/>
      <c r="E141" s="940"/>
      <c r="F141" s="940"/>
      <c r="G141" s="940"/>
      <c r="H141" s="940"/>
      <c r="I141" s="940"/>
      <c r="J141" s="940"/>
      <c r="K141" s="940"/>
    </row>
    <row r="142" spans="1:11">
      <c r="B142" s="105"/>
      <c r="D142" s="106"/>
      <c r="F142" s="58"/>
      <c r="H142" s="58"/>
      <c r="K142" s="107"/>
    </row>
    <row r="143" spans="1:11">
      <c r="A143" s="2" t="s">
        <v>1090</v>
      </c>
      <c r="B143" s="2"/>
      <c r="D143" s="58"/>
    </row>
    <row r="144" spans="1:11">
      <c r="A144" s="2" t="s">
        <v>1091</v>
      </c>
      <c r="B144" s="2"/>
    </row>
    <row r="145" spans="1:4">
      <c r="A145" s="2" t="s">
        <v>1069</v>
      </c>
      <c r="B145" s="2"/>
    </row>
    <row r="146" spans="1:4">
      <c r="A146" s="2" t="s">
        <v>1092</v>
      </c>
      <c r="B146" s="2"/>
      <c r="D146" s="106"/>
    </row>
  </sheetData>
  <mergeCells count="28">
    <mergeCell ref="H8:H9"/>
    <mergeCell ref="A1:H1"/>
    <mergeCell ref="A2:H2"/>
    <mergeCell ref="A3:H3"/>
    <mergeCell ref="A4:H4"/>
    <mergeCell ref="A5:H5"/>
    <mergeCell ref="A6:H6"/>
    <mergeCell ref="C84:C85"/>
    <mergeCell ref="D84:E84"/>
    <mergeCell ref="B8:B10"/>
    <mergeCell ref="C8:C9"/>
    <mergeCell ref="D8:G8"/>
    <mergeCell ref="A126:C126"/>
    <mergeCell ref="A139:K139"/>
    <mergeCell ref="A141:K141"/>
    <mergeCell ref="A8:A10"/>
    <mergeCell ref="F84:F85"/>
    <mergeCell ref="G84:H84"/>
    <mergeCell ref="I84:I85"/>
    <mergeCell ref="K84:K85"/>
    <mergeCell ref="A115:K115"/>
    <mergeCell ref="A116:K116"/>
    <mergeCell ref="A117:K117"/>
    <mergeCell ref="A123:C123"/>
    <mergeCell ref="E123:H123"/>
    <mergeCell ref="A124:J124"/>
    <mergeCell ref="A84:A86"/>
    <mergeCell ref="B84:B85"/>
  </mergeCells>
  <conditionalFormatting sqref="B65:D65">
    <cfRule type="expression" dxfId="6" priority="8" stopIfTrue="1">
      <formula>B65&lt;&gt;SUM(B66:B70)</formula>
    </cfRule>
  </conditionalFormatting>
  <conditionalFormatting sqref="F65">
    <cfRule type="expression" dxfId="5" priority="4" stopIfTrue="1">
      <formula>F65&lt;&gt;SUM(F66:F70)</formula>
    </cfRule>
  </conditionalFormatting>
  <conditionalFormatting sqref="B99">
    <cfRule type="expression" dxfId="4" priority="2" stopIfTrue="1">
      <formula>B99&lt;&gt;SUM(B100:B104)</formula>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04D7-BFA9-48E8-A0A5-5C7A16F170A7}">
  <sheetPr codeName="Planilha10"/>
  <dimension ref="A1:H50"/>
  <sheetViews>
    <sheetView workbookViewId="0">
      <selection activeCell="C28" sqref="C28"/>
    </sheetView>
  </sheetViews>
  <sheetFormatPr defaultRowHeight="11.25"/>
  <cols>
    <col min="1" max="1" width="44.5703125" style="2" customWidth="1"/>
    <col min="2" max="7" width="16" style="2" customWidth="1"/>
    <col min="8" max="8" width="14.7109375" style="2" customWidth="1"/>
    <col min="9" max="16384" width="9.140625" style="2"/>
  </cols>
  <sheetData>
    <row r="1" spans="1:8">
      <c r="A1" s="957" t="s">
        <v>0</v>
      </c>
      <c r="B1" s="957"/>
      <c r="C1" s="957"/>
      <c r="D1" s="957"/>
      <c r="E1" s="957"/>
      <c r="F1" s="957"/>
      <c r="G1" s="957"/>
      <c r="H1" s="957"/>
    </row>
    <row r="2" spans="1:8">
      <c r="A2" s="958" t="s">
        <v>1</v>
      </c>
      <c r="B2" s="958"/>
      <c r="C2" s="958"/>
      <c r="D2" s="958"/>
      <c r="E2" s="958"/>
      <c r="F2" s="958"/>
      <c r="G2" s="958"/>
      <c r="H2" s="958"/>
    </row>
    <row r="3" spans="1:8">
      <c r="A3" s="957" t="s">
        <v>588</v>
      </c>
      <c r="B3" s="957"/>
      <c r="C3" s="957"/>
      <c r="D3" s="957"/>
      <c r="E3" s="957"/>
      <c r="F3" s="957"/>
      <c r="G3" s="957"/>
      <c r="H3" s="957"/>
    </row>
    <row r="4" spans="1:8">
      <c r="A4" s="958" t="s">
        <v>407</v>
      </c>
      <c r="B4" s="958"/>
      <c r="C4" s="958"/>
      <c r="D4" s="958"/>
      <c r="E4" s="958"/>
      <c r="F4" s="958"/>
      <c r="G4" s="958"/>
      <c r="H4" s="958"/>
    </row>
    <row r="5" spans="1:8">
      <c r="A5" s="958" t="s">
        <v>1066</v>
      </c>
      <c r="B5" s="958"/>
      <c r="C5" s="958"/>
      <c r="D5" s="958"/>
      <c r="E5" s="958"/>
      <c r="F5" s="958"/>
      <c r="G5" s="958"/>
      <c r="H5" s="958"/>
    </row>
    <row r="6" spans="1:8">
      <c r="A6" s="1"/>
      <c r="B6" s="1"/>
      <c r="C6" s="1"/>
      <c r="D6" s="1"/>
      <c r="E6" s="1"/>
      <c r="F6" s="1"/>
      <c r="G6" s="1"/>
      <c r="H6" s="1"/>
    </row>
    <row r="7" spans="1:8">
      <c r="A7" s="2" t="s">
        <v>589</v>
      </c>
      <c r="H7" s="5">
        <v>1</v>
      </c>
    </row>
    <row r="8" spans="1:8" s="55" customFormat="1">
      <c r="A8" s="110" t="s">
        <v>590</v>
      </c>
      <c r="B8" s="1058" t="s">
        <v>411</v>
      </c>
      <c r="C8" s="1059"/>
      <c r="D8" s="1058" t="s">
        <v>8</v>
      </c>
      <c r="E8" s="1059"/>
      <c r="F8" s="1060"/>
      <c r="G8" s="1058" t="s">
        <v>9</v>
      </c>
      <c r="H8" s="1059"/>
    </row>
    <row r="9" spans="1:8" s="55" customFormat="1">
      <c r="A9" s="111"/>
      <c r="B9" s="1061" t="s">
        <v>469</v>
      </c>
      <c r="C9" s="1108"/>
      <c r="D9" s="1061" t="s">
        <v>470</v>
      </c>
      <c r="E9" s="1108"/>
      <c r="F9" s="1107"/>
      <c r="G9" s="1061" t="s">
        <v>591</v>
      </c>
      <c r="H9" s="1108"/>
    </row>
    <row r="10" spans="1:8">
      <c r="A10" s="434"/>
      <c r="B10" s="509"/>
      <c r="C10" s="510"/>
      <c r="D10" s="434"/>
      <c r="E10" s="434"/>
      <c r="F10" s="166"/>
      <c r="G10" s="268"/>
      <c r="H10" s="511"/>
    </row>
    <row r="11" spans="1:8">
      <c r="A11" s="2" t="s">
        <v>592</v>
      </c>
      <c r="B11" s="512"/>
      <c r="C11" s="513">
        <v>0</v>
      </c>
      <c r="D11" s="60"/>
      <c r="E11" s="60"/>
      <c r="F11" s="513">
        <v>1363672.98</v>
      </c>
      <c r="G11" s="512"/>
      <c r="H11" s="60">
        <f>C11-F11</f>
        <v>-1363672.98</v>
      </c>
    </row>
    <row r="12" spans="1:8" hidden="1">
      <c r="A12" s="202" t="s">
        <v>593</v>
      </c>
      <c r="B12" s="512"/>
      <c r="C12" s="513">
        <f>C13+C14</f>
        <v>0</v>
      </c>
      <c r="D12" s="60"/>
      <c r="E12" s="60"/>
      <c r="F12" s="513">
        <v>945600</v>
      </c>
      <c r="G12" s="512"/>
      <c r="H12" s="60">
        <f>H13+H14</f>
        <v>-945600</v>
      </c>
    </row>
    <row r="13" spans="1:8">
      <c r="A13" s="202" t="s">
        <v>594</v>
      </c>
      <c r="B13" s="512"/>
      <c r="C13" s="513">
        <v>0</v>
      </c>
      <c r="D13" s="60"/>
      <c r="E13" s="60"/>
      <c r="F13" s="513">
        <v>0</v>
      </c>
      <c r="G13" s="512"/>
      <c r="H13" s="60">
        <f>C13-F13</f>
        <v>0</v>
      </c>
    </row>
    <row r="14" spans="1:8">
      <c r="A14" s="202" t="s">
        <v>595</v>
      </c>
      <c r="B14" s="512"/>
      <c r="C14" s="513">
        <v>0</v>
      </c>
      <c r="D14" s="60"/>
      <c r="E14" s="60"/>
      <c r="F14" s="513">
        <v>945600</v>
      </c>
      <c r="G14" s="512"/>
      <c r="H14" s="60">
        <f>C14-F14</f>
        <v>-945600</v>
      </c>
    </row>
    <row r="15" spans="1:8">
      <c r="A15" s="202" t="s">
        <v>596</v>
      </c>
      <c r="B15" s="512"/>
      <c r="C15" s="513">
        <v>0</v>
      </c>
      <c r="D15" s="60"/>
      <c r="E15" s="60"/>
      <c r="F15" s="513">
        <v>0</v>
      </c>
      <c r="G15" s="512"/>
      <c r="H15" s="60"/>
    </row>
    <row r="16" spans="1:8">
      <c r="A16" s="514" t="s">
        <v>597</v>
      </c>
      <c r="B16" s="512"/>
      <c r="C16" s="513">
        <v>0</v>
      </c>
      <c r="D16" s="60"/>
      <c r="E16" s="60"/>
      <c r="F16" s="513">
        <v>418072.98</v>
      </c>
      <c r="G16" s="512"/>
      <c r="H16" s="60">
        <f>C16-F16</f>
        <v>-418072.98</v>
      </c>
    </row>
    <row r="17" spans="1:8">
      <c r="A17" s="98"/>
      <c r="B17" s="515"/>
      <c r="C17" s="516"/>
      <c r="D17" s="517"/>
      <c r="E17" s="517"/>
      <c r="F17" s="516"/>
      <c r="G17" s="515"/>
      <c r="H17" s="517"/>
    </row>
    <row r="18" spans="1:8" hidden="1">
      <c r="A18" s="442"/>
      <c r="B18" s="518"/>
      <c r="C18" s="519"/>
      <c r="D18" s="150"/>
      <c r="E18" s="150"/>
      <c r="F18" s="520"/>
      <c r="G18" s="521"/>
      <c r="H18" s="522"/>
    </row>
    <row r="19" spans="1:8">
      <c r="A19" s="160" t="s">
        <v>598</v>
      </c>
      <c r="B19" s="89"/>
      <c r="C19" s="523">
        <f>SUM(C13:C18)</f>
        <v>0</v>
      </c>
      <c r="D19" s="524"/>
      <c r="E19" s="524"/>
      <c r="F19" s="523">
        <f>SUM(F13:F18)</f>
        <v>1363672.98</v>
      </c>
      <c r="G19" s="89"/>
      <c r="H19" s="524">
        <f>SUM(H13:H18)</f>
        <v>-1363672.98</v>
      </c>
    </row>
    <row r="20" spans="1:8">
      <c r="B20" s="152"/>
      <c r="C20" s="152"/>
      <c r="D20" s="152"/>
      <c r="E20" s="152"/>
      <c r="F20" s="152"/>
      <c r="G20" s="152"/>
      <c r="H20" s="152"/>
    </row>
    <row r="21" spans="1:8">
      <c r="A21" s="110"/>
      <c r="B21" s="1147" t="s">
        <v>82</v>
      </c>
      <c r="C21" s="1058" t="s">
        <v>83</v>
      </c>
      <c r="D21" s="1147" t="s">
        <v>85</v>
      </c>
      <c r="E21" s="1058" t="s">
        <v>87</v>
      </c>
      <c r="F21" s="1147" t="s">
        <v>599</v>
      </c>
      <c r="G21" s="1147" t="s">
        <v>600</v>
      </c>
      <c r="H21" s="1059" t="s">
        <v>601</v>
      </c>
    </row>
    <row r="22" spans="1:8">
      <c r="A22" s="1137" t="s">
        <v>602</v>
      </c>
      <c r="B22" s="1148"/>
      <c r="C22" s="1092"/>
      <c r="D22" s="1148"/>
      <c r="E22" s="1092"/>
      <c r="F22" s="1148"/>
      <c r="G22" s="1148"/>
      <c r="H22" s="1149"/>
    </row>
    <row r="23" spans="1:8">
      <c r="A23" s="1137"/>
      <c r="B23" s="1148"/>
      <c r="C23" s="1092"/>
      <c r="D23" s="1148"/>
      <c r="E23" s="1092"/>
      <c r="F23" s="1148"/>
      <c r="G23" s="1148"/>
      <c r="H23" s="1149"/>
    </row>
    <row r="24" spans="1:8">
      <c r="A24" s="111"/>
      <c r="B24" s="462" t="s">
        <v>536</v>
      </c>
      <c r="C24" s="525" t="s">
        <v>537</v>
      </c>
      <c r="D24" s="462"/>
      <c r="E24" s="462" t="s">
        <v>603</v>
      </c>
      <c r="F24" s="462"/>
      <c r="G24" s="462" t="s">
        <v>538</v>
      </c>
      <c r="H24" s="526" t="s">
        <v>604</v>
      </c>
    </row>
    <row r="25" spans="1:8">
      <c r="A25" s="166" t="s">
        <v>605</v>
      </c>
      <c r="B25" s="527">
        <v>3789287.8000000003</v>
      </c>
      <c r="C25" s="527">
        <v>3349085.8000000003</v>
      </c>
      <c r="D25" s="527">
        <v>3349085.8000000007</v>
      </c>
      <c r="E25" s="527">
        <v>3349085.8000000003</v>
      </c>
      <c r="F25" s="527">
        <v>0</v>
      </c>
      <c r="G25" s="527">
        <v>20152.3</v>
      </c>
      <c r="H25" s="319">
        <v>440202</v>
      </c>
    </row>
    <row r="26" spans="1:8">
      <c r="A26" s="66" t="s">
        <v>606</v>
      </c>
      <c r="B26" s="528">
        <v>3789287.8000000003</v>
      </c>
      <c r="C26" s="528">
        <v>3349085.8000000003</v>
      </c>
      <c r="D26" s="528">
        <v>3349085.8000000007</v>
      </c>
      <c r="E26" s="528">
        <v>3349085.8000000003</v>
      </c>
      <c r="F26" s="528">
        <v>0</v>
      </c>
      <c r="G26" s="515">
        <v>20152.3</v>
      </c>
      <c r="H26" s="515">
        <v>440202</v>
      </c>
    </row>
    <row r="27" spans="1:8">
      <c r="A27" s="66" t="s">
        <v>607</v>
      </c>
      <c r="B27" s="528">
        <v>0</v>
      </c>
      <c r="C27" s="528">
        <v>0</v>
      </c>
      <c r="D27" s="528">
        <v>0</v>
      </c>
      <c r="E27" s="528">
        <v>0</v>
      </c>
      <c r="F27" s="528">
        <v>0</v>
      </c>
      <c r="G27" s="515">
        <v>0</v>
      </c>
      <c r="H27" s="515">
        <v>0</v>
      </c>
    </row>
    <row r="28" spans="1:8">
      <c r="A28" s="66" t="s">
        <v>608</v>
      </c>
      <c r="B28" s="528">
        <v>0</v>
      </c>
      <c r="C28" s="528">
        <v>0</v>
      </c>
      <c r="D28" s="528">
        <v>0</v>
      </c>
      <c r="E28" s="528">
        <v>0</v>
      </c>
      <c r="F28" s="528">
        <v>0</v>
      </c>
      <c r="G28" s="515">
        <v>0</v>
      </c>
      <c r="H28" s="512">
        <v>0</v>
      </c>
    </row>
    <row r="29" spans="1:8">
      <c r="A29" s="36" t="s">
        <v>609</v>
      </c>
      <c r="B29" s="78">
        <v>0</v>
      </c>
      <c r="C29" s="78">
        <v>0</v>
      </c>
      <c r="D29" s="78">
        <v>0</v>
      </c>
      <c r="E29" s="78">
        <v>0</v>
      </c>
      <c r="F29" s="78">
        <v>0</v>
      </c>
      <c r="G29" s="78">
        <v>0</v>
      </c>
      <c r="H29" s="512">
        <v>0</v>
      </c>
    </row>
    <row r="30" spans="1:8" hidden="1">
      <c r="A30" s="66" t="s">
        <v>610</v>
      </c>
      <c r="B30" s="78">
        <v>0</v>
      </c>
      <c r="C30" s="78">
        <v>0</v>
      </c>
      <c r="D30" s="78">
        <v>0</v>
      </c>
      <c r="E30" s="78">
        <v>0</v>
      </c>
      <c r="F30" s="78">
        <v>0</v>
      </c>
      <c r="G30" s="512">
        <v>0</v>
      </c>
      <c r="H30" s="512">
        <v>0</v>
      </c>
    </row>
    <row r="31" spans="1:8">
      <c r="A31" s="66" t="s">
        <v>611</v>
      </c>
      <c r="B31" s="78">
        <v>0</v>
      </c>
      <c r="C31" s="78">
        <v>0</v>
      </c>
      <c r="D31" s="78">
        <v>0</v>
      </c>
      <c r="E31" s="78">
        <v>0</v>
      </c>
      <c r="F31" s="78">
        <v>0</v>
      </c>
      <c r="G31" s="512">
        <v>0</v>
      </c>
      <c r="H31" s="512">
        <v>0</v>
      </c>
    </row>
    <row r="32" spans="1:8">
      <c r="A32" s="443"/>
      <c r="B32" s="529"/>
      <c r="C32" s="529"/>
      <c r="D32" s="529"/>
      <c r="E32" s="529"/>
      <c r="F32" s="530"/>
      <c r="G32" s="530"/>
      <c r="H32" s="530"/>
    </row>
    <row r="33" spans="1:8">
      <c r="A33" s="161" t="s">
        <v>598</v>
      </c>
      <c r="B33" s="87">
        <f>B29+B25</f>
        <v>3789287.8000000003</v>
      </c>
      <c r="C33" s="87">
        <f t="shared" ref="C33:H33" si="0">C29+C25</f>
        <v>3349085.8000000003</v>
      </c>
      <c r="D33" s="87">
        <f t="shared" si="0"/>
        <v>3349085.8000000007</v>
      </c>
      <c r="E33" s="87">
        <f t="shared" si="0"/>
        <v>3349085.8000000003</v>
      </c>
      <c r="F33" s="87">
        <f t="shared" si="0"/>
        <v>0</v>
      </c>
      <c r="G33" s="87">
        <f t="shared" si="0"/>
        <v>20152.3</v>
      </c>
      <c r="H33" s="87">
        <f t="shared" si="0"/>
        <v>440202</v>
      </c>
    </row>
    <row r="35" spans="1:8">
      <c r="A35" s="941" t="s">
        <v>612</v>
      </c>
      <c r="B35" s="1058" t="s">
        <v>613</v>
      </c>
      <c r="C35" s="1060"/>
      <c r="D35" s="1058" t="s">
        <v>614</v>
      </c>
      <c r="E35" s="1059"/>
      <c r="F35" s="1060"/>
      <c r="G35" s="1058" t="s">
        <v>615</v>
      </c>
      <c r="H35" s="1059"/>
    </row>
    <row r="36" spans="1:8">
      <c r="A36" s="1089"/>
      <c r="B36" s="1061" t="s">
        <v>616</v>
      </c>
      <c r="C36" s="1107"/>
      <c r="D36" s="1061" t="s">
        <v>617</v>
      </c>
      <c r="E36" s="1108"/>
      <c r="F36" s="1107"/>
      <c r="G36" s="1061" t="s">
        <v>618</v>
      </c>
      <c r="H36" s="1108"/>
    </row>
    <row r="37" spans="1:8">
      <c r="A37" s="1138" t="s">
        <v>499</v>
      </c>
      <c r="B37" s="1140">
        <v>21861062.629999999</v>
      </c>
      <c r="C37" s="1141">
        <v>0</v>
      </c>
      <c r="D37" s="531"/>
      <c r="E37" s="1144">
        <f>F19-E33-G33</f>
        <v>-2005565.1200000003</v>
      </c>
      <c r="F37" s="532"/>
      <c r="G37" s="533"/>
      <c r="H37" s="1146">
        <f>B37+E37</f>
        <v>19855497.509999998</v>
      </c>
    </row>
    <row r="38" spans="1:8">
      <c r="A38" s="1139"/>
      <c r="B38" s="1142">
        <v>0</v>
      </c>
      <c r="C38" s="1143">
        <v>0</v>
      </c>
      <c r="D38" s="534"/>
      <c r="E38" s="1145"/>
      <c r="F38" s="535"/>
      <c r="G38" s="536"/>
      <c r="H38" s="1146"/>
    </row>
    <row r="39" spans="1:8">
      <c r="A39" s="426" t="s">
        <v>115</v>
      </c>
    </row>
    <row r="40" spans="1:8">
      <c r="A40" s="377" t="s">
        <v>545</v>
      </c>
    </row>
    <row r="41" spans="1:8">
      <c r="A41" s="377" t="s">
        <v>619</v>
      </c>
    </row>
    <row r="42" spans="1:8">
      <c r="A42" s="1106" t="s">
        <v>620</v>
      </c>
      <c r="B42" s="1106"/>
      <c r="C42" s="1106"/>
      <c r="D42" s="1106"/>
      <c r="E42" s="1106"/>
      <c r="F42" s="1106"/>
      <c r="G42" s="1106"/>
      <c r="H42" s="1106"/>
    </row>
    <row r="43" spans="1:8">
      <c r="A43" s="377" t="s">
        <v>621</v>
      </c>
      <c r="B43" s="377"/>
      <c r="C43" s="377"/>
      <c r="D43" s="377"/>
      <c r="E43" s="377"/>
      <c r="F43" s="377"/>
      <c r="G43" s="377"/>
      <c r="H43" s="377"/>
    </row>
    <row r="44" spans="1:8">
      <c r="A44" s="1136" t="s">
        <v>622</v>
      </c>
      <c r="B44" s="1136"/>
      <c r="C44" s="1136"/>
      <c r="D44" s="1136"/>
      <c r="E44" s="1136"/>
      <c r="F44" s="1136"/>
      <c r="G44" s="1136"/>
      <c r="H44" s="1136"/>
    </row>
    <row r="45" spans="1:8">
      <c r="A45" s="377"/>
    </row>
    <row r="46" spans="1:8">
      <c r="A46" s="377"/>
    </row>
    <row r="47" spans="1:8">
      <c r="A47" s="2" t="s">
        <v>1067</v>
      </c>
    </row>
    <row r="48" spans="1:8">
      <c r="A48" s="2" t="s">
        <v>1068</v>
      </c>
    </row>
    <row r="49" spans="1:1">
      <c r="A49" s="2" t="s">
        <v>1069</v>
      </c>
    </row>
    <row r="50" spans="1:1">
      <c r="A50" s="2" t="s">
        <v>1070</v>
      </c>
    </row>
  </sheetData>
  <mergeCells count="32">
    <mergeCell ref="B8:C8"/>
    <mergeCell ref="D8:F8"/>
    <mergeCell ref="G8:H8"/>
    <mergeCell ref="A1:H1"/>
    <mergeCell ref="A2:H2"/>
    <mergeCell ref="A3:H3"/>
    <mergeCell ref="A4:H4"/>
    <mergeCell ref="A5:H5"/>
    <mergeCell ref="B9:C9"/>
    <mergeCell ref="D9:F9"/>
    <mergeCell ref="G9:H9"/>
    <mergeCell ref="B21:B23"/>
    <mergeCell ref="C21:C23"/>
    <mergeCell ref="D21:D23"/>
    <mergeCell ref="E21:E23"/>
    <mergeCell ref="F21:F23"/>
    <mergeCell ref="G21:G23"/>
    <mergeCell ref="H21:H23"/>
    <mergeCell ref="A44:H44"/>
    <mergeCell ref="A22:A23"/>
    <mergeCell ref="A35:A36"/>
    <mergeCell ref="B35:C35"/>
    <mergeCell ref="D35:F35"/>
    <mergeCell ref="G35:H35"/>
    <mergeCell ref="B36:C36"/>
    <mergeCell ref="D36:F36"/>
    <mergeCell ref="G36:H36"/>
    <mergeCell ref="A37:A38"/>
    <mergeCell ref="B37:C38"/>
    <mergeCell ref="E37:E38"/>
    <mergeCell ref="H37:H38"/>
    <mergeCell ref="A42:H42"/>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854E-3FEF-4F45-A924-F39993660765}">
  <sheetPr codeName="Planilha11"/>
  <dimension ref="A1:K167"/>
  <sheetViews>
    <sheetView workbookViewId="0">
      <selection sqref="A1:K1"/>
    </sheetView>
  </sheetViews>
  <sheetFormatPr defaultColWidth="6.85546875" defaultRowHeight="11.25"/>
  <cols>
    <col min="1" max="1" width="43.42578125" style="433" customWidth="1"/>
    <col min="2" max="2" width="17.85546875" style="433" customWidth="1"/>
    <col min="3" max="4" width="16.85546875" style="433" customWidth="1"/>
    <col min="5" max="7" width="16.85546875" style="538" customWidth="1"/>
    <col min="8" max="9" width="16.85546875" style="433" customWidth="1"/>
    <col min="10" max="11" width="16.85546875" style="538" customWidth="1"/>
    <col min="12" max="16384" width="6.85546875" style="433"/>
  </cols>
  <sheetData>
    <row r="1" spans="1:11" s="537" customFormat="1" ht="12" customHeight="1">
      <c r="A1" s="1194" t="s">
        <v>623</v>
      </c>
      <c r="B1" s="1194"/>
      <c r="C1" s="1194"/>
      <c r="D1" s="1194"/>
      <c r="E1" s="1194"/>
      <c r="F1" s="1194"/>
      <c r="G1" s="1194"/>
      <c r="H1" s="1194"/>
      <c r="I1" s="1194"/>
      <c r="J1" s="1194"/>
      <c r="K1" s="1194"/>
    </row>
    <row r="2" spans="1:11" s="537" customFormat="1" ht="12" customHeight="1">
      <c r="A2" s="1194" t="s">
        <v>1</v>
      </c>
      <c r="B2" s="1194"/>
      <c r="C2" s="1194"/>
      <c r="D2" s="1194"/>
      <c r="E2" s="1194"/>
      <c r="F2" s="1194"/>
      <c r="G2" s="1194"/>
      <c r="H2" s="1194"/>
      <c r="I2" s="1194"/>
      <c r="J2" s="1194"/>
      <c r="K2" s="1194"/>
    </row>
    <row r="3" spans="1:11" s="537" customFormat="1" ht="12" customHeight="1">
      <c r="A3" s="1195" t="s">
        <v>624</v>
      </c>
      <c r="B3" s="1195"/>
      <c r="C3" s="1195"/>
      <c r="D3" s="1195"/>
      <c r="E3" s="1195"/>
      <c r="F3" s="1195"/>
      <c r="G3" s="1195"/>
      <c r="H3" s="1195"/>
      <c r="I3" s="1195"/>
      <c r="J3" s="1195"/>
      <c r="K3" s="1195"/>
    </row>
    <row r="4" spans="1:11" s="537" customFormat="1" ht="12" customHeight="1">
      <c r="A4" s="1194" t="s">
        <v>3</v>
      </c>
      <c r="B4" s="1194"/>
      <c r="C4" s="1194"/>
      <c r="D4" s="1194"/>
      <c r="E4" s="1194"/>
      <c r="F4" s="1194"/>
      <c r="G4" s="1194"/>
      <c r="H4" s="1194"/>
      <c r="I4" s="1194"/>
      <c r="J4" s="1194"/>
      <c r="K4" s="1194"/>
    </row>
    <row r="5" spans="1:11" s="537" customFormat="1" ht="12" customHeight="1">
      <c r="A5" s="1194" t="s">
        <v>1087</v>
      </c>
      <c r="B5" s="1194"/>
      <c r="C5" s="1194"/>
      <c r="D5" s="1194"/>
      <c r="E5" s="1194"/>
      <c r="F5" s="1194"/>
      <c r="G5" s="1194"/>
      <c r="H5" s="1194"/>
      <c r="I5" s="1194"/>
      <c r="J5" s="1194"/>
      <c r="K5" s="1194"/>
    </row>
    <row r="6" spans="1:11" ht="11.25" customHeight="1">
      <c r="A6" s="1196"/>
      <c r="B6" s="1196"/>
      <c r="C6" s="1196"/>
      <c r="D6" s="1196"/>
      <c r="E6" s="1196"/>
      <c r="F6" s="1196"/>
      <c r="G6" s="1196"/>
    </row>
    <row r="7" spans="1:11" ht="12" customHeight="1">
      <c r="A7" s="377" t="s">
        <v>625</v>
      </c>
      <c r="B7" s="377"/>
      <c r="C7" s="539"/>
      <c r="D7" s="539"/>
      <c r="E7" s="540"/>
      <c r="F7" s="540"/>
      <c r="I7" s="541"/>
      <c r="J7" s="542"/>
      <c r="K7" s="5">
        <v>1</v>
      </c>
    </row>
    <row r="8" spans="1:11" ht="11.25" customHeight="1">
      <c r="A8" s="1059" t="s">
        <v>549</v>
      </c>
      <c r="B8" s="1059"/>
      <c r="C8" s="1059"/>
      <c r="D8" s="1060"/>
      <c r="E8" s="1058" t="s">
        <v>6</v>
      </c>
      <c r="F8" s="1060"/>
      <c r="G8" s="1058" t="s">
        <v>411</v>
      </c>
      <c r="H8" s="1060"/>
      <c r="I8" s="1064" t="s">
        <v>8</v>
      </c>
      <c r="J8" s="1065"/>
      <c r="K8" s="1065"/>
    </row>
    <row r="9" spans="1:11" ht="12.95" customHeight="1">
      <c r="A9" s="1149"/>
      <c r="B9" s="1149"/>
      <c r="C9" s="1149"/>
      <c r="D9" s="1137"/>
      <c r="E9" s="1092"/>
      <c r="F9" s="1137"/>
      <c r="G9" s="1092"/>
      <c r="H9" s="1137"/>
      <c r="I9" s="944" t="s">
        <v>524</v>
      </c>
      <c r="J9" s="1170"/>
      <c r="K9" s="543" t="s">
        <v>11</v>
      </c>
    </row>
    <row r="10" spans="1:11" ht="15.75" customHeight="1">
      <c r="A10" s="1108"/>
      <c r="B10" s="1108"/>
      <c r="C10" s="1108"/>
      <c r="D10" s="1107"/>
      <c r="E10" s="1061"/>
      <c r="F10" s="1107"/>
      <c r="G10" s="1061" t="s">
        <v>469</v>
      </c>
      <c r="H10" s="1107"/>
      <c r="I10" s="1061" t="s">
        <v>470</v>
      </c>
      <c r="J10" s="1107"/>
      <c r="K10" s="525" t="s">
        <v>626</v>
      </c>
    </row>
    <row r="11" spans="1:11" s="266" customFormat="1" ht="12.95" customHeight="1">
      <c r="A11" s="544" t="s">
        <v>627</v>
      </c>
      <c r="B11" s="544"/>
      <c r="C11" s="545"/>
      <c r="D11" s="546"/>
      <c r="E11" s="907"/>
      <c r="F11" s="908">
        <v>3479606000</v>
      </c>
      <c r="G11" s="907"/>
      <c r="H11" s="908">
        <v>3479606000</v>
      </c>
      <c r="I11" s="907"/>
      <c r="J11" s="908">
        <v>2730495011.9099998</v>
      </c>
      <c r="K11" s="547">
        <v>78.471384746146541</v>
      </c>
    </row>
    <row r="12" spans="1:11" ht="12.95" customHeight="1">
      <c r="A12" s="1190" t="s">
        <v>628</v>
      </c>
      <c r="B12" s="1190"/>
      <c r="C12" s="1190"/>
      <c r="D12" s="1191"/>
      <c r="E12" s="906"/>
      <c r="F12" s="480">
        <v>1051900000</v>
      </c>
      <c r="G12" s="906"/>
      <c r="H12" s="480">
        <v>1051900000</v>
      </c>
      <c r="I12" s="906"/>
      <c r="J12" s="480">
        <v>902052701.8100003</v>
      </c>
      <c r="K12" s="549">
        <v>85.754606123205662</v>
      </c>
    </row>
    <row r="13" spans="1:11" ht="12.95" customHeight="1">
      <c r="A13" s="1192" t="s">
        <v>74</v>
      </c>
      <c r="B13" s="1192"/>
      <c r="C13" s="1192"/>
      <c r="D13" s="1193"/>
      <c r="E13" s="901"/>
      <c r="F13" s="902">
        <v>947000000</v>
      </c>
      <c r="G13" s="901"/>
      <c r="H13" s="902">
        <v>947000000</v>
      </c>
      <c r="I13" s="901"/>
      <c r="J13" s="902">
        <v>787788249.4400003</v>
      </c>
      <c r="K13" s="549">
        <v>83.187777131995816</v>
      </c>
    </row>
    <row r="14" spans="1:11" ht="12.95" customHeight="1">
      <c r="A14" s="1192" t="s">
        <v>629</v>
      </c>
      <c r="B14" s="1192"/>
      <c r="C14" s="1192"/>
      <c r="D14" s="1193"/>
      <c r="E14" s="901"/>
      <c r="F14" s="902">
        <v>104900000</v>
      </c>
      <c r="G14" s="901"/>
      <c r="H14" s="902">
        <v>104900000</v>
      </c>
      <c r="I14" s="901"/>
      <c r="J14" s="902">
        <v>114264452.37000002</v>
      </c>
      <c r="K14" s="549">
        <v>108.92702799809344</v>
      </c>
    </row>
    <row r="15" spans="1:11" ht="12.95" customHeight="1">
      <c r="A15" s="1190" t="s">
        <v>630</v>
      </c>
      <c r="B15" s="1190"/>
      <c r="C15" s="1190"/>
      <c r="D15" s="1191"/>
      <c r="E15" s="906"/>
      <c r="F15" s="480">
        <v>437606000</v>
      </c>
      <c r="G15" s="906"/>
      <c r="H15" s="480">
        <v>437606000</v>
      </c>
      <c r="I15" s="906"/>
      <c r="J15" s="480">
        <v>316734035.93000001</v>
      </c>
      <c r="K15" s="549">
        <v>72.378814716891455</v>
      </c>
    </row>
    <row r="16" spans="1:11" ht="12.95" customHeight="1">
      <c r="A16" s="1192" t="s">
        <v>75</v>
      </c>
      <c r="B16" s="1192"/>
      <c r="C16" s="1192"/>
      <c r="D16" s="1193"/>
      <c r="E16" s="901"/>
      <c r="F16" s="902">
        <v>437000000</v>
      </c>
      <c r="G16" s="901"/>
      <c r="H16" s="902">
        <v>437000000</v>
      </c>
      <c r="I16" s="901"/>
      <c r="J16" s="902">
        <v>316356610.91000003</v>
      </c>
      <c r="K16" s="549">
        <v>72.392817141876435</v>
      </c>
    </row>
    <row r="17" spans="1:11" ht="12.95" customHeight="1">
      <c r="A17" s="1192" t="s">
        <v>631</v>
      </c>
      <c r="B17" s="1192"/>
      <c r="C17" s="1192"/>
      <c r="D17" s="1193"/>
      <c r="E17" s="901"/>
      <c r="F17" s="902">
        <v>606000</v>
      </c>
      <c r="G17" s="901"/>
      <c r="H17" s="902">
        <v>606000</v>
      </c>
      <c r="I17" s="901"/>
      <c r="J17" s="902">
        <v>377425.0199999999</v>
      </c>
      <c r="K17" s="549">
        <v>62.281356435643552</v>
      </c>
    </row>
    <row r="18" spans="1:11" ht="12.95" customHeight="1">
      <c r="A18" s="1190" t="s">
        <v>632</v>
      </c>
      <c r="B18" s="1190"/>
      <c r="C18" s="1190"/>
      <c r="D18" s="1191"/>
      <c r="E18" s="906"/>
      <c r="F18" s="480">
        <v>1548100000</v>
      </c>
      <c r="G18" s="906"/>
      <c r="H18" s="480">
        <v>1548100000</v>
      </c>
      <c r="I18" s="906"/>
      <c r="J18" s="480">
        <v>1205792671.55</v>
      </c>
      <c r="K18" s="549">
        <v>77.888551873264007</v>
      </c>
    </row>
    <row r="19" spans="1:11" ht="12.95" customHeight="1">
      <c r="A19" s="1192" t="s">
        <v>76</v>
      </c>
      <c r="B19" s="1192"/>
      <c r="C19" s="1192"/>
      <c r="D19" s="1193"/>
      <c r="E19" s="901"/>
      <c r="F19" s="902">
        <v>1472000000</v>
      </c>
      <c r="G19" s="901"/>
      <c r="H19" s="902">
        <v>1472000000</v>
      </c>
      <c r="I19" s="901"/>
      <c r="J19" s="902">
        <v>1143700565.2</v>
      </c>
      <c r="K19" s="549">
        <v>77.697049266304347</v>
      </c>
    </row>
    <row r="20" spans="1:11" ht="12.95" customHeight="1">
      <c r="A20" s="1192" t="s">
        <v>633</v>
      </c>
      <c r="B20" s="1192"/>
      <c r="C20" s="1192"/>
      <c r="D20" s="1193"/>
      <c r="E20" s="901"/>
      <c r="F20" s="902">
        <v>76100000</v>
      </c>
      <c r="G20" s="901"/>
      <c r="H20" s="902">
        <v>76100000</v>
      </c>
      <c r="I20" s="901"/>
      <c r="J20" s="902">
        <v>62092106.349999987</v>
      </c>
      <c r="K20" s="549">
        <v>81.592781011826531</v>
      </c>
    </row>
    <row r="21" spans="1:11" ht="12.95" customHeight="1">
      <c r="A21" s="1190" t="s">
        <v>634</v>
      </c>
      <c r="B21" s="1190"/>
      <c r="C21" s="1190"/>
      <c r="D21" s="1191"/>
      <c r="E21" s="906"/>
      <c r="F21" s="480">
        <v>442000000</v>
      </c>
      <c r="G21" s="906"/>
      <c r="H21" s="909">
        <v>442000000</v>
      </c>
      <c r="I21" s="906"/>
      <c r="J21" s="480">
        <v>305915602.61999983</v>
      </c>
      <c r="K21" s="549">
        <v>69.211674800904945</v>
      </c>
    </row>
    <row r="22" spans="1:11" s="266" customFormat="1" ht="12.75" customHeight="1">
      <c r="A22" s="1160" t="s">
        <v>635</v>
      </c>
      <c r="B22" s="1160"/>
      <c r="C22" s="1160"/>
      <c r="D22" s="1161"/>
      <c r="E22" s="907"/>
      <c r="F22" s="908">
        <v>1829098000</v>
      </c>
      <c r="G22" s="907"/>
      <c r="H22" s="911">
        <v>1829098000</v>
      </c>
      <c r="I22" s="907"/>
      <c r="J22" s="908">
        <v>1588836517.05</v>
      </c>
      <c r="K22" s="547">
        <v>86.8644827696493</v>
      </c>
    </row>
    <row r="23" spans="1:11" ht="18" customHeight="1">
      <c r="A23" s="1190" t="s">
        <v>636</v>
      </c>
      <c r="B23" s="1190"/>
      <c r="C23" s="1190"/>
      <c r="D23" s="1191"/>
      <c r="E23" s="906"/>
      <c r="F23" s="480">
        <v>411000000</v>
      </c>
      <c r="G23" s="906"/>
      <c r="H23" s="909">
        <v>411000000</v>
      </c>
      <c r="I23" s="906"/>
      <c r="J23" s="480">
        <v>342139691.97000003</v>
      </c>
      <c r="K23" s="549">
        <v>83.245667145985408</v>
      </c>
    </row>
    <row r="24" spans="1:11" ht="12" customHeight="1">
      <c r="A24" s="1190" t="s">
        <v>637</v>
      </c>
      <c r="B24" s="1190"/>
      <c r="C24" s="1190"/>
      <c r="D24" s="1191"/>
      <c r="E24" s="906"/>
      <c r="F24" s="480">
        <v>168000</v>
      </c>
      <c r="G24" s="906"/>
      <c r="H24" s="909">
        <v>168000</v>
      </c>
      <c r="I24" s="906"/>
      <c r="J24" s="480">
        <v>456136.76999999996</v>
      </c>
      <c r="K24" s="549">
        <v>271.50998214285715</v>
      </c>
    </row>
    <row r="25" spans="1:11" ht="12" customHeight="1">
      <c r="A25" s="1190" t="s">
        <v>638</v>
      </c>
      <c r="B25" s="1190"/>
      <c r="C25" s="1190"/>
      <c r="D25" s="1191"/>
      <c r="E25" s="906"/>
      <c r="F25" s="480">
        <v>577000000</v>
      </c>
      <c r="G25" s="906"/>
      <c r="H25" s="909">
        <v>577000000</v>
      </c>
      <c r="I25" s="906"/>
      <c r="J25" s="480">
        <v>614298692.23000002</v>
      </c>
      <c r="K25" s="549">
        <v>106.46424475389948</v>
      </c>
    </row>
    <row r="26" spans="1:11" ht="12" customHeight="1">
      <c r="A26" s="1190" t="s">
        <v>639</v>
      </c>
      <c r="B26" s="1190"/>
      <c r="C26" s="1190"/>
      <c r="D26" s="1191"/>
      <c r="E26" s="906"/>
      <c r="F26" s="480">
        <v>828000000</v>
      </c>
      <c r="G26" s="906"/>
      <c r="H26" s="909">
        <v>828000000</v>
      </c>
      <c r="I26" s="906"/>
      <c r="J26" s="480">
        <v>624839435.61000001</v>
      </c>
      <c r="K26" s="549">
        <v>75.463699952898551</v>
      </c>
    </row>
    <row r="27" spans="1:11" s="266" customFormat="1" ht="11.25" customHeight="1">
      <c r="A27" s="1190" t="s">
        <v>640</v>
      </c>
      <c r="B27" s="1190"/>
      <c r="C27" s="1190"/>
      <c r="D27" s="1191"/>
      <c r="E27" s="906"/>
      <c r="F27" s="480">
        <v>12930000</v>
      </c>
      <c r="G27" s="906"/>
      <c r="H27" s="909">
        <v>12930000</v>
      </c>
      <c r="I27" s="906"/>
      <c r="J27" s="480">
        <v>7102560.4699999997</v>
      </c>
      <c r="K27" s="549">
        <v>54.930862103634958</v>
      </c>
    </row>
    <row r="28" spans="1:11" s="266" customFormat="1" ht="12.95" customHeight="1">
      <c r="A28" s="1190" t="s">
        <v>641</v>
      </c>
      <c r="B28" s="1190"/>
      <c r="C28" s="1190"/>
      <c r="D28" s="1191"/>
      <c r="E28" s="906"/>
      <c r="F28" s="902">
        <v>0</v>
      </c>
      <c r="G28" s="906"/>
      <c r="H28" s="909">
        <v>0</v>
      </c>
      <c r="I28" s="906"/>
      <c r="J28" s="480">
        <v>0</v>
      </c>
      <c r="K28" s="549">
        <v>0</v>
      </c>
    </row>
    <row r="29" spans="1:11" s="266" customFormat="1" ht="12.95" customHeight="1">
      <c r="A29" s="1190" t="s">
        <v>642</v>
      </c>
      <c r="B29" s="1190"/>
      <c r="C29" s="1190"/>
      <c r="D29" s="1191"/>
      <c r="E29" s="906"/>
      <c r="F29" s="902">
        <v>0</v>
      </c>
      <c r="G29" s="906"/>
      <c r="H29" s="909">
        <v>0</v>
      </c>
      <c r="I29" s="906"/>
      <c r="J29" s="480">
        <v>0</v>
      </c>
      <c r="K29" s="549">
        <v>0</v>
      </c>
    </row>
    <row r="30" spans="1:11" s="266" customFormat="1" ht="15" customHeight="1">
      <c r="A30" s="1190" t="s">
        <v>643</v>
      </c>
      <c r="B30" s="1190"/>
      <c r="C30" s="1190"/>
      <c r="D30" s="1191"/>
      <c r="E30" s="906"/>
      <c r="F30" s="902">
        <v>0</v>
      </c>
      <c r="G30" s="906"/>
      <c r="H30" s="909">
        <v>0</v>
      </c>
      <c r="I30" s="906"/>
      <c r="J30" s="480">
        <v>0</v>
      </c>
      <c r="K30" s="549">
        <v>0</v>
      </c>
    </row>
    <row r="31" spans="1:11" s="266" customFormat="1" ht="27" customHeight="1">
      <c r="A31" s="1018" t="s">
        <v>644</v>
      </c>
      <c r="B31" s="1018"/>
      <c r="C31" s="1018"/>
      <c r="D31" s="1151"/>
      <c r="E31" s="496"/>
      <c r="F31" s="492">
        <v>5308704000</v>
      </c>
      <c r="G31" s="496"/>
      <c r="H31" s="910">
        <v>5308704000</v>
      </c>
      <c r="I31" s="496"/>
      <c r="J31" s="492">
        <v>4319331528.96</v>
      </c>
      <c r="K31" s="551">
        <v>81.363201432213955</v>
      </c>
    </row>
    <row r="32" spans="1:11" ht="15.75" customHeight="1">
      <c r="A32" s="1164"/>
      <c r="B32" s="1164"/>
      <c r="C32" s="1164"/>
      <c r="D32" s="1164"/>
      <c r="E32" s="470"/>
      <c r="F32" s="433"/>
      <c r="G32" s="470"/>
      <c r="I32" s="541"/>
      <c r="J32" s="470"/>
      <c r="K32" s="552"/>
    </row>
    <row r="33" spans="1:11" ht="19.5" customHeight="1">
      <c r="A33" s="1059" t="s">
        <v>645</v>
      </c>
      <c r="B33" s="1060"/>
      <c r="C33" s="1155" t="s">
        <v>81</v>
      </c>
      <c r="D33" s="1155" t="s">
        <v>82</v>
      </c>
      <c r="E33" s="1157" t="s">
        <v>83</v>
      </c>
      <c r="F33" s="1158"/>
      <c r="G33" s="1157" t="s">
        <v>85</v>
      </c>
      <c r="H33" s="1158"/>
      <c r="I33" s="1157" t="s">
        <v>87</v>
      </c>
      <c r="J33" s="1159"/>
      <c r="K33" s="1153" t="s">
        <v>535</v>
      </c>
    </row>
    <row r="34" spans="1:11" ht="15.75" customHeight="1">
      <c r="A34" s="1149"/>
      <c r="B34" s="1137"/>
      <c r="C34" s="1156"/>
      <c r="D34" s="1156"/>
      <c r="E34" s="553" t="s">
        <v>524</v>
      </c>
      <c r="F34" s="554" t="s">
        <v>11</v>
      </c>
      <c r="G34" s="553" t="str">
        <f>E34</f>
        <v>Até o Bimestre</v>
      </c>
      <c r="H34" s="554" t="s">
        <v>11</v>
      </c>
      <c r="I34" s="553" t="str">
        <f>G34</f>
        <v>Até o Bimestre</v>
      </c>
      <c r="J34" s="554" t="s">
        <v>11</v>
      </c>
      <c r="K34" s="1154"/>
    </row>
    <row r="35" spans="1:11" ht="15.75" customHeight="1">
      <c r="A35" s="1108"/>
      <c r="B35" s="1107"/>
      <c r="C35" s="555"/>
      <c r="D35" s="555" t="s">
        <v>646</v>
      </c>
      <c r="E35" s="556" t="s">
        <v>536</v>
      </c>
      <c r="F35" s="557" t="s">
        <v>647</v>
      </c>
      <c r="G35" s="556" t="s">
        <v>537</v>
      </c>
      <c r="H35" s="557" t="s">
        <v>648</v>
      </c>
      <c r="I35" s="556" t="s">
        <v>603</v>
      </c>
      <c r="J35" s="557" t="s">
        <v>649</v>
      </c>
      <c r="K35" s="432" t="s">
        <v>538</v>
      </c>
    </row>
    <row r="36" spans="1:11" ht="15.75" customHeight="1">
      <c r="A36" s="558" t="s">
        <v>650</v>
      </c>
      <c r="B36" s="558"/>
      <c r="C36" s="559">
        <v>789674000</v>
      </c>
      <c r="D36" s="559">
        <v>791598100</v>
      </c>
      <c r="E36" s="559">
        <v>483945863.56000006</v>
      </c>
      <c r="F36" s="560">
        <v>61.135298778508954</v>
      </c>
      <c r="G36" s="559">
        <v>477906124.86999995</v>
      </c>
      <c r="H36" s="560">
        <v>60.372318335529094</v>
      </c>
      <c r="I36" s="559">
        <v>474933378.32000005</v>
      </c>
      <c r="J36" s="560">
        <v>59.996780982672902</v>
      </c>
      <c r="K36" s="561">
        <v>0</v>
      </c>
    </row>
    <row r="37" spans="1:11" ht="15.75" customHeight="1">
      <c r="A37" s="562" t="s">
        <v>651</v>
      </c>
      <c r="B37" s="562"/>
      <c r="C37" s="563">
        <v>784445000</v>
      </c>
      <c r="D37" s="563">
        <v>785444100</v>
      </c>
      <c r="E37" s="563">
        <v>481745839.14000005</v>
      </c>
      <c r="F37" s="564">
        <v>61.33419795756312</v>
      </c>
      <c r="G37" s="563">
        <v>477632170.44999993</v>
      </c>
      <c r="H37" s="564">
        <v>60.810460025099168</v>
      </c>
      <c r="I37" s="563">
        <v>474659423.90000004</v>
      </c>
      <c r="J37" s="564">
        <v>60.43198031534007</v>
      </c>
      <c r="K37" s="561">
        <v>0</v>
      </c>
    </row>
    <row r="38" spans="1:11" ht="15.75" customHeight="1">
      <c r="A38" s="562" t="s">
        <v>652</v>
      </c>
      <c r="B38" s="562"/>
      <c r="C38" s="563">
        <v>5229000</v>
      </c>
      <c r="D38" s="563">
        <v>6154000</v>
      </c>
      <c r="E38" s="563">
        <v>2200024.42</v>
      </c>
      <c r="F38" s="564">
        <v>35.749503087422809</v>
      </c>
      <c r="G38" s="563">
        <v>273954.42</v>
      </c>
      <c r="H38" s="564">
        <v>4.4516480337991551</v>
      </c>
      <c r="I38" s="563">
        <v>273954.42</v>
      </c>
      <c r="J38" s="564">
        <v>4.4516480337991551</v>
      </c>
      <c r="K38" s="561">
        <v>0</v>
      </c>
    </row>
    <row r="39" spans="1:11" ht="15.75" customHeight="1">
      <c r="A39" s="558" t="s">
        <v>653</v>
      </c>
      <c r="B39" s="558"/>
      <c r="C39" s="563">
        <v>402121000</v>
      </c>
      <c r="D39" s="563">
        <v>400196900</v>
      </c>
      <c r="E39" s="563">
        <v>340670271.92000002</v>
      </c>
      <c r="F39" s="564">
        <v>85.125664871467023</v>
      </c>
      <c r="G39" s="563">
        <v>335365767.86999995</v>
      </c>
      <c r="H39" s="564">
        <v>83.800191323321087</v>
      </c>
      <c r="I39" s="563">
        <v>334934364.22999984</v>
      </c>
      <c r="J39" s="564">
        <v>83.692393476811006</v>
      </c>
      <c r="K39" s="561">
        <v>0</v>
      </c>
    </row>
    <row r="40" spans="1:11" ht="15.75" customHeight="1">
      <c r="A40" s="562" t="s">
        <v>651</v>
      </c>
      <c r="B40" s="562"/>
      <c r="C40" s="563">
        <v>385059000</v>
      </c>
      <c r="D40" s="563">
        <v>382654900</v>
      </c>
      <c r="E40" s="563">
        <v>332006469.31999999</v>
      </c>
      <c r="F40" s="564">
        <v>86.763940385971793</v>
      </c>
      <c r="G40" s="563">
        <v>329459553.17999995</v>
      </c>
      <c r="H40" s="564">
        <v>86.098349499771189</v>
      </c>
      <c r="I40" s="563">
        <v>329028149.53999984</v>
      </c>
      <c r="J40" s="564">
        <v>85.985609890269231</v>
      </c>
      <c r="K40" s="561">
        <v>0</v>
      </c>
    </row>
    <row r="41" spans="1:11" ht="15.75" customHeight="1">
      <c r="A41" s="562" t="s">
        <v>652</v>
      </c>
      <c r="B41" s="562"/>
      <c r="C41" s="563">
        <v>17062000</v>
      </c>
      <c r="D41" s="563">
        <v>17542000</v>
      </c>
      <c r="E41" s="563">
        <v>8663802.5999999996</v>
      </c>
      <c r="F41" s="564">
        <v>49.388910044464716</v>
      </c>
      <c r="G41" s="563">
        <v>5906214.6899999995</v>
      </c>
      <c r="H41" s="564">
        <v>33.668992646220495</v>
      </c>
      <c r="I41" s="563">
        <v>5906214.6899999995</v>
      </c>
      <c r="J41" s="564">
        <v>33.668992646220495</v>
      </c>
      <c r="K41" s="561">
        <v>0</v>
      </c>
    </row>
    <row r="42" spans="1:11" ht="15.75" customHeight="1">
      <c r="A42" s="558" t="s">
        <v>654</v>
      </c>
      <c r="B42" s="558"/>
      <c r="C42" s="563">
        <v>0</v>
      </c>
      <c r="D42" s="563">
        <v>0</v>
      </c>
      <c r="E42" s="563">
        <v>0</v>
      </c>
      <c r="F42" s="564">
        <v>0</v>
      </c>
      <c r="G42" s="563">
        <v>0</v>
      </c>
      <c r="H42" s="564">
        <v>0</v>
      </c>
      <c r="I42" s="563">
        <v>0</v>
      </c>
      <c r="J42" s="564">
        <v>0</v>
      </c>
      <c r="K42" s="561">
        <v>0</v>
      </c>
    </row>
    <row r="43" spans="1:11" ht="15.75" customHeight="1">
      <c r="A43" s="562" t="s">
        <v>651</v>
      </c>
      <c r="B43" s="562"/>
      <c r="C43" s="563">
        <v>0</v>
      </c>
      <c r="D43" s="563">
        <v>0</v>
      </c>
      <c r="E43" s="563">
        <v>0</v>
      </c>
      <c r="F43" s="564">
        <v>0</v>
      </c>
      <c r="G43" s="563">
        <v>0</v>
      </c>
      <c r="H43" s="564">
        <v>0</v>
      </c>
      <c r="I43" s="563">
        <v>0</v>
      </c>
      <c r="J43" s="564">
        <v>0</v>
      </c>
      <c r="K43" s="561">
        <v>0</v>
      </c>
    </row>
    <row r="44" spans="1:11" ht="15.75" customHeight="1">
      <c r="A44" s="562" t="s">
        <v>652</v>
      </c>
      <c r="B44" s="562"/>
      <c r="C44" s="563">
        <v>0</v>
      </c>
      <c r="D44" s="563">
        <v>0</v>
      </c>
      <c r="E44" s="563">
        <v>0</v>
      </c>
      <c r="F44" s="564">
        <v>0</v>
      </c>
      <c r="G44" s="563">
        <v>0</v>
      </c>
      <c r="H44" s="564">
        <v>0</v>
      </c>
      <c r="I44" s="563">
        <v>0</v>
      </c>
      <c r="J44" s="564">
        <v>0</v>
      </c>
      <c r="K44" s="561">
        <v>0</v>
      </c>
    </row>
    <row r="45" spans="1:11" ht="15.75" customHeight="1">
      <c r="A45" s="558" t="s">
        <v>655</v>
      </c>
      <c r="B45" s="558"/>
      <c r="C45" s="563">
        <v>8848000</v>
      </c>
      <c r="D45" s="563">
        <v>8848000</v>
      </c>
      <c r="E45" s="563">
        <v>5596925.0100000007</v>
      </c>
      <c r="F45" s="564">
        <v>63.256385736889698</v>
      </c>
      <c r="G45" s="563">
        <v>5596925.0100000007</v>
      </c>
      <c r="H45" s="564">
        <v>63.256385736889698</v>
      </c>
      <c r="I45" s="563">
        <v>5567385.75</v>
      </c>
      <c r="J45" s="564">
        <v>62.922533340867993</v>
      </c>
      <c r="K45" s="561">
        <v>0</v>
      </c>
    </row>
    <row r="46" spans="1:11" ht="15.75" customHeight="1">
      <c r="A46" s="562" t="s">
        <v>651</v>
      </c>
      <c r="B46" s="562"/>
      <c r="C46" s="563">
        <v>8848000</v>
      </c>
      <c r="D46" s="563">
        <v>8848000</v>
      </c>
      <c r="E46" s="563">
        <v>5596925.0100000007</v>
      </c>
      <c r="F46" s="564">
        <v>63.256385736889698</v>
      </c>
      <c r="G46" s="563">
        <v>5596925.0100000007</v>
      </c>
      <c r="H46" s="564">
        <v>63.256385736889698</v>
      </c>
      <c r="I46" s="563">
        <v>5567385.75</v>
      </c>
      <c r="J46" s="564">
        <v>62.922533340867993</v>
      </c>
      <c r="K46" s="561">
        <v>0</v>
      </c>
    </row>
    <row r="47" spans="1:11" ht="15.75" customHeight="1">
      <c r="A47" s="562" t="s">
        <v>652</v>
      </c>
      <c r="B47" s="562"/>
      <c r="C47" s="563">
        <v>0</v>
      </c>
      <c r="D47" s="563">
        <v>0</v>
      </c>
      <c r="E47" s="563">
        <v>0</v>
      </c>
      <c r="F47" s="564">
        <v>0</v>
      </c>
      <c r="G47" s="563">
        <v>0</v>
      </c>
      <c r="H47" s="564">
        <v>0</v>
      </c>
      <c r="I47" s="563">
        <v>0</v>
      </c>
      <c r="J47" s="564">
        <v>0</v>
      </c>
      <c r="K47" s="561">
        <v>0</v>
      </c>
    </row>
    <row r="48" spans="1:11" ht="15.75" customHeight="1">
      <c r="A48" s="558" t="s">
        <v>656</v>
      </c>
      <c r="B48" s="558"/>
      <c r="C48" s="563">
        <v>11779000</v>
      </c>
      <c r="D48" s="563">
        <v>11779000</v>
      </c>
      <c r="E48" s="563">
        <v>7860227.1899999995</v>
      </c>
      <c r="F48" s="564">
        <v>66.730853128448928</v>
      </c>
      <c r="G48" s="563">
        <v>7860227.1899999995</v>
      </c>
      <c r="H48" s="564">
        <v>66.730853128448928</v>
      </c>
      <c r="I48" s="563">
        <v>7860227.1900000004</v>
      </c>
      <c r="J48" s="564">
        <v>66.730853128448942</v>
      </c>
      <c r="K48" s="561">
        <v>0</v>
      </c>
    </row>
    <row r="49" spans="1:11" ht="15.75" customHeight="1">
      <c r="A49" s="562" t="s">
        <v>651</v>
      </c>
      <c r="B49" s="562"/>
      <c r="C49" s="563">
        <v>11779000</v>
      </c>
      <c r="D49" s="563">
        <v>11779000</v>
      </c>
      <c r="E49" s="563">
        <v>7860227.1899999995</v>
      </c>
      <c r="F49" s="564">
        <v>66.730853128448928</v>
      </c>
      <c r="G49" s="563">
        <v>7860227.1899999995</v>
      </c>
      <c r="H49" s="564">
        <v>66.730853128448928</v>
      </c>
      <c r="I49" s="563">
        <v>7860227.1900000004</v>
      </c>
      <c r="J49" s="564">
        <v>66.730853128448942</v>
      </c>
      <c r="K49" s="561">
        <v>0</v>
      </c>
    </row>
    <row r="50" spans="1:11" ht="15.75" customHeight="1">
      <c r="A50" s="562" t="s">
        <v>652</v>
      </c>
      <c r="B50" s="562"/>
      <c r="C50" s="563">
        <v>0</v>
      </c>
      <c r="D50" s="563">
        <v>0</v>
      </c>
      <c r="E50" s="563">
        <v>0</v>
      </c>
      <c r="F50" s="564">
        <v>0</v>
      </c>
      <c r="G50" s="563">
        <v>0</v>
      </c>
      <c r="H50" s="564">
        <v>0</v>
      </c>
      <c r="I50" s="563">
        <v>0</v>
      </c>
      <c r="J50" s="564">
        <v>0</v>
      </c>
      <c r="K50" s="561">
        <v>0</v>
      </c>
    </row>
    <row r="51" spans="1:11" ht="15.75" customHeight="1">
      <c r="A51" s="558" t="s">
        <v>657</v>
      </c>
      <c r="B51" s="558"/>
      <c r="C51" s="563">
        <v>0</v>
      </c>
      <c r="D51" s="563">
        <v>0</v>
      </c>
      <c r="E51" s="563">
        <v>0</v>
      </c>
      <c r="F51" s="564">
        <v>0</v>
      </c>
      <c r="G51" s="563">
        <v>0</v>
      </c>
      <c r="H51" s="564">
        <v>0</v>
      </c>
      <c r="I51" s="563">
        <v>0</v>
      </c>
      <c r="J51" s="564">
        <v>0</v>
      </c>
      <c r="K51" s="561">
        <v>0</v>
      </c>
    </row>
    <row r="52" spans="1:11" ht="15.75" customHeight="1">
      <c r="A52" s="562" t="s">
        <v>651</v>
      </c>
      <c r="B52" s="562"/>
      <c r="C52" s="563">
        <v>0</v>
      </c>
      <c r="D52" s="563">
        <v>0</v>
      </c>
      <c r="E52" s="563">
        <v>0</v>
      </c>
      <c r="F52" s="564">
        <v>0</v>
      </c>
      <c r="G52" s="563">
        <v>0</v>
      </c>
      <c r="H52" s="564">
        <v>0</v>
      </c>
      <c r="I52" s="563">
        <v>0</v>
      </c>
      <c r="J52" s="564">
        <v>0</v>
      </c>
      <c r="K52" s="561">
        <v>0</v>
      </c>
    </row>
    <row r="53" spans="1:11" ht="15.75" customHeight="1">
      <c r="A53" s="562" t="s">
        <v>652</v>
      </c>
      <c r="B53" s="562"/>
      <c r="C53" s="563">
        <v>0</v>
      </c>
      <c r="D53" s="563">
        <v>0</v>
      </c>
      <c r="E53" s="563">
        <v>0</v>
      </c>
      <c r="F53" s="564">
        <v>0</v>
      </c>
      <c r="G53" s="563">
        <v>0</v>
      </c>
      <c r="H53" s="564">
        <v>0</v>
      </c>
      <c r="I53" s="563">
        <v>0</v>
      </c>
      <c r="J53" s="564">
        <v>0</v>
      </c>
      <c r="K53" s="561">
        <v>0</v>
      </c>
    </row>
    <row r="54" spans="1:11" ht="15.75" customHeight="1">
      <c r="A54" s="558" t="s">
        <v>658</v>
      </c>
      <c r="B54" s="558"/>
      <c r="C54" s="563">
        <v>0</v>
      </c>
      <c r="D54" s="563">
        <v>0</v>
      </c>
      <c r="E54" s="563">
        <v>0</v>
      </c>
      <c r="F54" s="564">
        <v>0</v>
      </c>
      <c r="G54" s="563">
        <v>0</v>
      </c>
      <c r="H54" s="564">
        <v>0</v>
      </c>
      <c r="I54" s="563">
        <v>0</v>
      </c>
      <c r="J54" s="564">
        <v>0</v>
      </c>
      <c r="K54" s="561">
        <v>0</v>
      </c>
    </row>
    <row r="55" spans="1:11" ht="15.75" customHeight="1">
      <c r="A55" s="562" t="s">
        <v>651</v>
      </c>
      <c r="B55" s="562"/>
      <c r="C55" s="563">
        <v>0</v>
      </c>
      <c r="D55" s="563">
        <v>0</v>
      </c>
      <c r="E55" s="563">
        <v>0</v>
      </c>
      <c r="F55" s="564">
        <v>0</v>
      </c>
      <c r="G55" s="563">
        <v>0</v>
      </c>
      <c r="H55" s="564">
        <v>0</v>
      </c>
      <c r="I55" s="563">
        <v>0</v>
      </c>
      <c r="J55" s="564">
        <v>0</v>
      </c>
      <c r="K55" s="561">
        <v>0</v>
      </c>
    </row>
    <row r="56" spans="1:11" ht="15.75" customHeight="1">
      <c r="A56" s="562" t="s">
        <v>652</v>
      </c>
      <c r="B56" s="562"/>
      <c r="C56" s="563">
        <v>0</v>
      </c>
      <c r="D56" s="563">
        <v>0</v>
      </c>
      <c r="E56" s="563">
        <v>0</v>
      </c>
      <c r="F56" s="564">
        <v>0</v>
      </c>
      <c r="G56" s="563">
        <v>0</v>
      </c>
      <c r="H56" s="564">
        <v>0</v>
      </c>
      <c r="I56" s="563">
        <v>0</v>
      </c>
      <c r="J56" s="564">
        <v>0</v>
      </c>
      <c r="K56" s="561">
        <v>0</v>
      </c>
    </row>
    <row r="57" spans="1:11" ht="15.75" customHeight="1">
      <c r="A57" s="565" t="s">
        <v>659</v>
      </c>
      <c r="B57" s="565"/>
      <c r="C57" s="566">
        <v>1212422000</v>
      </c>
      <c r="D57" s="566">
        <v>1212422000</v>
      </c>
      <c r="E57" s="566">
        <v>838073287.68000007</v>
      </c>
      <c r="F57" s="566">
        <v>69.123893139517435</v>
      </c>
      <c r="G57" s="566">
        <v>826729044.93999982</v>
      </c>
      <c r="H57" s="566">
        <v>68.188225299441925</v>
      </c>
      <c r="I57" s="566">
        <v>823295355.48999989</v>
      </c>
      <c r="J57" s="566">
        <v>67.905016198155423</v>
      </c>
      <c r="K57" s="567">
        <v>0</v>
      </c>
    </row>
    <row r="58" spans="1:11" ht="15.75" customHeight="1">
      <c r="A58" s="568"/>
      <c r="B58" s="568"/>
      <c r="C58" s="568"/>
      <c r="D58" s="568"/>
      <c r="E58" s="470"/>
      <c r="F58" s="433"/>
      <c r="G58" s="470"/>
      <c r="I58" s="541"/>
      <c r="J58" s="470"/>
      <c r="K58" s="552"/>
    </row>
    <row r="59" spans="1:11" ht="15.75" customHeight="1">
      <c r="A59" s="1059" t="s">
        <v>660</v>
      </c>
      <c r="B59" s="1059"/>
      <c r="C59" s="1059"/>
      <c r="D59" s="1059"/>
      <c r="E59" s="1060"/>
      <c r="F59" s="1109" t="s">
        <v>83</v>
      </c>
      <c r="G59" s="1110"/>
      <c r="H59" s="1109" t="s">
        <v>85</v>
      </c>
      <c r="I59" s="1110"/>
      <c r="J59" s="1109" t="s">
        <v>87</v>
      </c>
      <c r="K59" s="1186"/>
    </row>
    <row r="60" spans="1:11" ht="15.75" customHeight="1">
      <c r="A60" s="1108"/>
      <c r="B60" s="1108"/>
      <c r="C60" s="1108"/>
      <c r="D60" s="1108"/>
      <c r="E60" s="1107"/>
      <c r="F60" s="1187" t="s">
        <v>536</v>
      </c>
      <c r="G60" s="1188"/>
      <c r="H60" s="1187" t="s">
        <v>537</v>
      </c>
      <c r="I60" s="1188"/>
      <c r="J60" s="1187" t="s">
        <v>603</v>
      </c>
      <c r="K60" s="1189"/>
    </row>
    <row r="61" spans="1:11" ht="15.75" customHeight="1">
      <c r="A61" s="1183" t="s">
        <v>661</v>
      </c>
      <c r="B61" s="1183"/>
      <c r="C61" s="1183"/>
      <c r="D61" s="1183"/>
      <c r="E61" s="1183"/>
      <c r="F61" s="879"/>
      <c r="G61" s="880">
        <v>838073287.68000007</v>
      </c>
      <c r="H61" s="879"/>
      <c r="I61" s="881">
        <v>826729044.93999982</v>
      </c>
      <c r="J61" s="882"/>
      <c r="K61" s="882">
        <v>823295355.48999989</v>
      </c>
    </row>
    <row r="62" spans="1:11" ht="15.75" customHeight="1">
      <c r="A62" s="1184" t="s">
        <v>662</v>
      </c>
      <c r="B62" s="1184"/>
      <c r="C62" s="1184"/>
      <c r="D62" s="1184"/>
      <c r="E62" s="1184"/>
      <c r="F62" s="883"/>
      <c r="G62" s="891">
        <v>-2.9616057872772217E-7</v>
      </c>
      <c r="H62" s="892"/>
      <c r="I62" s="893">
        <v>-2.9616057872772217E-7</v>
      </c>
      <c r="J62" s="894"/>
      <c r="K62" s="894">
        <v>-2.9616057872772217E-7</v>
      </c>
    </row>
    <row r="63" spans="1:11" ht="21" customHeight="1">
      <c r="A63" s="1184" t="s">
        <v>663</v>
      </c>
      <c r="B63" s="1184"/>
      <c r="C63" s="1184"/>
      <c r="D63" s="1184"/>
      <c r="E63" s="1184"/>
      <c r="F63" s="883"/>
      <c r="G63" s="891">
        <v>0</v>
      </c>
      <c r="H63" s="892"/>
      <c r="I63" s="893">
        <v>0</v>
      </c>
      <c r="J63" s="894"/>
      <c r="K63" s="894">
        <v>0</v>
      </c>
    </row>
    <row r="64" spans="1:11" ht="15.75" customHeight="1">
      <c r="A64" s="1184" t="s">
        <v>664</v>
      </c>
      <c r="B64" s="1184"/>
      <c r="C64" s="1184"/>
      <c r="D64" s="1184"/>
      <c r="E64" s="1184"/>
      <c r="F64" s="883"/>
      <c r="G64" s="897">
        <v>-584974.09</v>
      </c>
      <c r="H64" s="898"/>
      <c r="I64" s="899">
        <v>-584974.09</v>
      </c>
      <c r="J64" s="900"/>
      <c r="K64" s="900">
        <v>-584974.09</v>
      </c>
    </row>
    <row r="65" spans="1:11" ht="15.75" customHeight="1">
      <c r="A65" s="1185" t="s">
        <v>665</v>
      </c>
      <c r="B65" s="1185"/>
      <c r="C65" s="1185"/>
      <c r="D65" s="1185"/>
      <c r="E65" s="1185"/>
      <c r="F65" s="570"/>
      <c r="G65" s="571">
        <v>837488313.58999979</v>
      </c>
      <c r="H65" s="570"/>
      <c r="I65" s="572">
        <v>826144070.84999955</v>
      </c>
      <c r="J65" s="573"/>
      <c r="K65" s="573">
        <v>822710381.39999962</v>
      </c>
    </row>
    <row r="66" spans="1:11" ht="15.75" customHeight="1">
      <c r="A66" s="1182" t="s">
        <v>666</v>
      </c>
      <c r="B66" s="1182"/>
      <c r="C66" s="1182"/>
      <c r="D66" s="1182"/>
      <c r="E66" s="1182"/>
      <c r="F66" s="574"/>
      <c r="G66" s="575"/>
      <c r="H66" s="903"/>
      <c r="I66" s="903">
        <v>647899729.34399998</v>
      </c>
      <c r="J66" s="575"/>
      <c r="K66" s="575"/>
    </row>
    <row r="67" spans="1:11" ht="15.75" customHeight="1">
      <c r="A67" s="1182" t="s">
        <v>667</v>
      </c>
      <c r="B67" s="1182"/>
      <c r="C67" s="1182"/>
      <c r="D67" s="1182"/>
      <c r="E67" s="1182"/>
      <c r="F67" s="574"/>
      <c r="G67" s="575"/>
      <c r="H67" s="903"/>
      <c r="I67" s="903">
        <v>647899729.34399998</v>
      </c>
      <c r="J67" s="575"/>
      <c r="K67" s="575"/>
    </row>
    <row r="68" spans="1:11" ht="15.75" customHeight="1">
      <c r="A68" s="1182" t="s">
        <v>668</v>
      </c>
      <c r="B68" s="1182"/>
      <c r="C68" s="1182"/>
      <c r="D68" s="1182"/>
      <c r="E68" s="1182"/>
      <c r="F68" s="576"/>
      <c r="G68" s="577">
        <v>189588584.24599981</v>
      </c>
      <c r="H68" s="576"/>
      <c r="I68" s="577">
        <v>178244341.50599957</v>
      </c>
      <c r="J68" s="578"/>
      <c r="K68" s="579">
        <v>174810652.05599964</v>
      </c>
    </row>
    <row r="69" spans="1:11" ht="15.75" customHeight="1">
      <c r="A69" s="948" t="s">
        <v>669</v>
      </c>
      <c r="B69" s="948"/>
      <c r="C69" s="948"/>
      <c r="D69" s="948"/>
      <c r="E69" s="948"/>
      <c r="F69" s="466"/>
      <c r="G69" s="469">
        <v>0</v>
      </c>
      <c r="H69" s="580"/>
      <c r="I69" s="581"/>
      <c r="J69" s="582"/>
      <c r="K69" s="583"/>
    </row>
    <row r="70" spans="1:11" ht="27" customHeight="1">
      <c r="A70" s="1018" t="s">
        <v>670</v>
      </c>
      <c r="B70" s="1018"/>
      <c r="C70" s="1018"/>
      <c r="D70" s="1018"/>
      <c r="E70" s="1018"/>
      <c r="F70" s="584"/>
      <c r="G70" s="585">
        <v>0</v>
      </c>
      <c r="H70" s="584"/>
      <c r="I70" s="585">
        <v>19.126664978386525</v>
      </c>
      <c r="J70" s="586"/>
      <c r="K70" s="587"/>
    </row>
    <row r="71" spans="1:11" ht="15.75" customHeight="1">
      <c r="A71" s="568"/>
      <c r="B71" s="568"/>
      <c r="C71" s="568"/>
      <c r="D71" s="568"/>
      <c r="E71" s="470"/>
      <c r="F71" s="433"/>
      <c r="G71" s="470"/>
      <c r="I71" s="541"/>
      <c r="J71" s="470"/>
      <c r="K71" s="552"/>
    </row>
    <row r="72" spans="1:11" ht="15.75" customHeight="1">
      <c r="A72" s="1059" t="s">
        <v>671</v>
      </c>
      <c r="B72" s="1059"/>
      <c r="C72" s="1059"/>
      <c r="D72" s="1059"/>
      <c r="E72" s="1059"/>
      <c r="F72" s="1060"/>
      <c r="G72" s="1065" t="s">
        <v>672</v>
      </c>
      <c r="H72" s="1065"/>
      <c r="I72" s="1065"/>
      <c r="J72" s="1065"/>
      <c r="K72" s="1065"/>
    </row>
    <row r="73" spans="1:11" ht="15.75" customHeight="1">
      <c r="A73" s="1149"/>
      <c r="B73" s="1149"/>
      <c r="C73" s="1149"/>
      <c r="D73" s="1149"/>
      <c r="E73" s="1149"/>
      <c r="F73" s="1137"/>
      <c r="G73" s="588" t="s">
        <v>673</v>
      </c>
      <c r="H73" s="1149" t="s">
        <v>674</v>
      </c>
      <c r="I73" s="1149"/>
      <c r="J73" s="1149"/>
      <c r="K73" s="589" t="s">
        <v>675</v>
      </c>
    </row>
    <row r="74" spans="1:11" ht="15.75" customHeight="1">
      <c r="A74" s="1149"/>
      <c r="B74" s="1149"/>
      <c r="C74" s="1149"/>
      <c r="D74" s="1149"/>
      <c r="E74" s="1149"/>
      <c r="F74" s="1137"/>
      <c r="G74" s="590" t="s">
        <v>676</v>
      </c>
      <c r="H74" s="460" t="s">
        <v>677</v>
      </c>
      <c r="I74" s="591" t="s">
        <v>678</v>
      </c>
      <c r="J74" s="592" t="s">
        <v>679</v>
      </c>
      <c r="K74" s="593" t="s">
        <v>680</v>
      </c>
    </row>
    <row r="75" spans="1:11" ht="15.75" customHeight="1">
      <c r="A75" s="1108"/>
      <c r="B75" s="1108"/>
      <c r="C75" s="1108"/>
      <c r="D75" s="1108"/>
      <c r="E75" s="1108"/>
      <c r="F75" s="1107"/>
      <c r="G75" s="594" t="s">
        <v>616</v>
      </c>
      <c r="H75" s="462" t="s">
        <v>539</v>
      </c>
      <c r="I75" s="595" t="s">
        <v>681</v>
      </c>
      <c r="J75" s="596" t="s">
        <v>682</v>
      </c>
      <c r="K75" s="597" t="s">
        <v>683</v>
      </c>
    </row>
    <row r="76" spans="1:11" ht="15.75" customHeight="1">
      <c r="A76" s="1171">
        <v>0</v>
      </c>
      <c r="B76" s="1171" t="s">
        <v>1084</v>
      </c>
      <c r="C76" s="1171">
        <v>0</v>
      </c>
      <c r="D76" s="1171">
        <v>0</v>
      </c>
      <c r="E76" s="1171">
        <v>0</v>
      </c>
      <c r="F76" s="1172">
        <v>0</v>
      </c>
      <c r="G76" s="598"/>
      <c r="H76" s="599"/>
      <c r="I76" s="600"/>
      <c r="J76" s="598"/>
      <c r="K76" s="569">
        <v>0</v>
      </c>
    </row>
    <row r="77" spans="1:11" ht="15.75" customHeight="1">
      <c r="A77" s="948">
        <v>0</v>
      </c>
      <c r="B77" s="948" t="s">
        <v>1085</v>
      </c>
      <c r="C77" s="948">
        <v>0</v>
      </c>
      <c r="D77" s="948">
        <v>0</v>
      </c>
      <c r="E77" s="948">
        <v>0</v>
      </c>
      <c r="F77" s="1173">
        <v>0</v>
      </c>
      <c r="G77" s="601">
        <v>0</v>
      </c>
      <c r="H77" s="602">
        <v>0</v>
      </c>
      <c r="I77" s="603">
        <v>0</v>
      </c>
      <c r="J77" s="601">
        <v>0</v>
      </c>
      <c r="K77" s="569">
        <v>0</v>
      </c>
    </row>
    <row r="78" spans="1:11" ht="15.75" customHeight="1">
      <c r="A78" s="1174">
        <v>0</v>
      </c>
      <c r="B78" s="1174" t="s">
        <v>1086</v>
      </c>
      <c r="C78" s="1174">
        <v>0</v>
      </c>
      <c r="D78" s="1174">
        <v>0</v>
      </c>
      <c r="E78" s="1174">
        <v>0</v>
      </c>
      <c r="F78" s="1175">
        <v>0</v>
      </c>
      <c r="G78" s="604">
        <v>0</v>
      </c>
      <c r="H78" s="605">
        <v>0</v>
      </c>
      <c r="I78" s="606">
        <v>0</v>
      </c>
      <c r="J78" s="604">
        <v>0</v>
      </c>
      <c r="K78" s="569">
        <v>0</v>
      </c>
    </row>
    <row r="79" spans="1:11" ht="15.75" customHeight="1">
      <c r="A79" s="1018" t="s">
        <v>684</v>
      </c>
      <c r="B79" s="1018"/>
      <c r="C79" s="1018"/>
      <c r="D79" s="1018"/>
      <c r="E79" s="1018"/>
      <c r="F79" s="1151"/>
      <c r="G79" s="607">
        <v>0</v>
      </c>
      <c r="H79" s="607">
        <v>0</v>
      </c>
      <c r="I79" s="607">
        <v>0</v>
      </c>
      <c r="J79" s="607">
        <v>0</v>
      </c>
      <c r="K79" s="567">
        <v>0</v>
      </c>
    </row>
    <row r="80" spans="1:11" ht="15.75" hidden="1" customHeight="1">
      <c r="A80" s="568"/>
      <c r="B80" s="568"/>
      <c r="C80" s="568"/>
      <c r="D80" s="568"/>
      <c r="E80" s="470"/>
      <c r="F80" s="433"/>
      <c r="G80" s="470"/>
      <c r="I80" s="541"/>
      <c r="J80" s="470"/>
      <c r="K80" s="552"/>
    </row>
    <row r="81" spans="1:11" ht="15.75" hidden="1" customHeight="1">
      <c r="A81" s="568"/>
      <c r="B81" s="568"/>
      <c r="C81" s="568"/>
      <c r="D81" s="568"/>
      <c r="E81" s="470"/>
      <c r="F81" s="433"/>
      <c r="G81" s="470"/>
      <c r="I81" s="541"/>
      <c r="J81" s="470"/>
      <c r="K81" s="552"/>
    </row>
    <row r="82" spans="1:11" ht="15.75" customHeight="1">
      <c r="A82" s="568"/>
      <c r="B82" s="568"/>
      <c r="C82" s="568"/>
      <c r="D82" s="568"/>
      <c r="E82" s="470"/>
      <c r="F82" s="433"/>
      <c r="G82" s="470"/>
      <c r="I82" s="541"/>
      <c r="J82" s="470"/>
      <c r="K82" s="552"/>
    </row>
    <row r="83" spans="1:11" ht="15.75" customHeight="1">
      <c r="A83" s="1065" t="s">
        <v>685</v>
      </c>
      <c r="B83" s="1065"/>
      <c r="C83" s="1065"/>
      <c r="D83" s="1065"/>
      <c r="E83" s="1065"/>
      <c r="F83" s="1065"/>
      <c r="G83" s="1065"/>
      <c r="H83" s="1065"/>
      <c r="I83" s="1065"/>
      <c r="J83" s="1065"/>
      <c r="K83" s="1065"/>
    </row>
    <row r="84" spans="1:11" ht="62.25" customHeight="1">
      <c r="A84" s="1059" t="s">
        <v>686</v>
      </c>
      <c r="B84" s="460" t="s">
        <v>687</v>
      </c>
      <c r="C84" s="460" t="s">
        <v>688</v>
      </c>
      <c r="D84" s="460" t="s">
        <v>689</v>
      </c>
      <c r="E84" s="608" t="s">
        <v>690</v>
      </c>
      <c r="F84" s="460" t="s">
        <v>691</v>
      </c>
      <c r="G84" s="608" t="s">
        <v>692</v>
      </c>
      <c r="H84" s="460" t="s">
        <v>693</v>
      </c>
      <c r="I84" s="609" t="s">
        <v>694</v>
      </c>
      <c r="J84" s="608" t="s">
        <v>695</v>
      </c>
      <c r="K84" s="610" t="s">
        <v>696</v>
      </c>
    </row>
    <row r="85" spans="1:11" ht="24.75" customHeight="1">
      <c r="A85" s="1108"/>
      <c r="B85" s="462" t="s">
        <v>697</v>
      </c>
      <c r="C85" s="462" t="s">
        <v>698</v>
      </c>
      <c r="D85" s="462" t="s">
        <v>699</v>
      </c>
      <c r="E85" s="611" t="s">
        <v>700</v>
      </c>
      <c r="F85" s="462" t="s">
        <v>701</v>
      </c>
      <c r="G85" s="611" t="s">
        <v>702</v>
      </c>
      <c r="H85" s="462" t="s">
        <v>703</v>
      </c>
      <c r="I85" s="612" t="s">
        <v>704</v>
      </c>
      <c r="J85" s="611" t="s">
        <v>705</v>
      </c>
      <c r="K85" s="613" t="s">
        <v>706</v>
      </c>
    </row>
    <row r="86" spans="1:11" ht="15.75" customHeight="1">
      <c r="A86" s="614" t="s">
        <v>1120</v>
      </c>
      <c r="B86" s="615">
        <v>837548343.62</v>
      </c>
      <c r="C86" s="616">
        <v>1163124948.1400001</v>
      </c>
      <c r="D86" s="615">
        <v>325576604.5200001</v>
      </c>
      <c r="E86" s="476">
        <v>8530049.6699999999</v>
      </c>
      <c r="F86" s="617">
        <v>0</v>
      </c>
      <c r="G86" s="476">
        <v>0</v>
      </c>
      <c r="H86" s="602">
        <v>5550503.7299999995</v>
      </c>
      <c r="I86" s="603">
        <v>2508244.7400000002</v>
      </c>
      <c r="J86" s="467">
        <v>471301.2</v>
      </c>
      <c r="K86" s="619">
        <v>325105303.32000011</v>
      </c>
    </row>
    <row r="87" spans="1:11" ht="15.75" customHeight="1">
      <c r="A87" s="568" t="s">
        <v>1121</v>
      </c>
      <c r="B87" s="620">
        <v>681653754.16999996</v>
      </c>
      <c r="C87" s="620">
        <v>914026528.03999996</v>
      </c>
      <c r="D87" s="620">
        <v>232372773.87</v>
      </c>
      <c r="E87" s="601">
        <v>7545142.0600000015</v>
      </c>
      <c r="F87" s="602">
        <v>0</v>
      </c>
      <c r="G87" s="601">
        <v>0</v>
      </c>
      <c r="H87" s="602">
        <v>263573.11</v>
      </c>
      <c r="I87" s="603">
        <v>7197281.3100000015</v>
      </c>
      <c r="J87" s="467">
        <v>84287.64</v>
      </c>
      <c r="K87" s="569">
        <v>232288486.23000002</v>
      </c>
    </row>
    <row r="88" spans="1:11" ht="15.75" customHeight="1">
      <c r="A88" s="568" t="s">
        <v>1122</v>
      </c>
      <c r="B88" s="620">
        <v>682169754.66299999</v>
      </c>
      <c r="C88" s="620">
        <v>993440951.00999999</v>
      </c>
      <c r="D88" s="620">
        <v>311271196.347</v>
      </c>
      <c r="E88" s="601">
        <v>65810.5</v>
      </c>
      <c r="F88" s="602">
        <v>0</v>
      </c>
      <c r="G88" s="601">
        <v>0</v>
      </c>
      <c r="H88" s="602">
        <v>0</v>
      </c>
      <c r="I88" s="603">
        <v>0</v>
      </c>
      <c r="J88" s="467">
        <v>65810.5</v>
      </c>
      <c r="K88" s="569">
        <v>311205385.847</v>
      </c>
    </row>
    <row r="89" spans="1:11" ht="15.75" customHeight="1">
      <c r="A89" s="568" t="s">
        <v>1123</v>
      </c>
      <c r="B89" s="620">
        <v>635078720.41799998</v>
      </c>
      <c r="C89" s="620">
        <v>926580189.41999996</v>
      </c>
      <c r="D89" s="620">
        <v>291501469.00199997</v>
      </c>
      <c r="E89" s="601">
        <v>250879.96</v>
      </c>
      <c r="F89" s="602">
        <v>0</v>
      </c>
      <c r="G89" s="601">
        <v>0</v>
      </c>
      <c r="H89" s="602">
        <v>0</v>
      </c>
      <c r="I89" s="603">
        <v>0</v>
      </c>
      <c r="J89" s="467">
        <v>250879.96</v>
      </c>
      <c r="K89" s="569">
        <v>291250589.042</v>
      </c>
    </row>
    <row r="90" spans="1:11" ht="15.75" customHeight="1">
      <c r="A90" s="621" t="s">
        <v>1124</v>
      </c>
      <c r="B90" s="622">
        <v>608739707.20050001</v>
      </c>
      <c r="C90" s="622">
        <v>893300371.99000001</v>
      </c>
      <c r="D90" s="622">
        <v>284560664.7895</v>
      </c>
      <c r="E90" s="604">
        <v>183995.99</v>
      </c>
      <c r="F90" s="605">
        <v>0</v>
      </c>
      <c r="G90" s="604">
        <v>0</v>
      </c>
      <c r="H90" s="605">
        <v>0</v>
      </c>
      <c r="I90" s="606">
        <v>0</v>
      </c>
      <c r="J90" s="623">
        <v>183995.99</v>
      </c>
      <c r="K90" s="624">
        <v>284376668.79949999</v>
      </c>
    </row>
    <row r="91" spans="1:11" ht="15.75" customHeight="1">
      <c r="A91" s="1176" t="s">
        <v>707</v>
      </c>
      <c r="B91" s="1177"/>
      <c r="C91" s="1177"/>
      <c r="D91" s="1177"/>
      <c r="E91" s="1177"/>
      <c r="F91" s="1177"/>
      <c r="G91" s="1177"/>
      <c r="H91" s="1177"/>
      <c r="I91" s="1177"/>
      <c r="J91" s="1178">
        <v>0</v>
      </c>
      <c r="K91" s="1179">
        <v>0</v>
      </c>
    </row>
    <row r="92" spans="1:11" ht="15.75" customHeight="1">
      <c r="A92" s="1176" t="s">
        <v>708</v>
      </c>
      <c r="B92" s="1177"/>
      <c r="C92" s="1177"/>
      <c r="D92" s="1177"/>
      <c r="E92" s="1177"/>
      <c r="F92" s="1177"/>
      <c r="G92" s="1177"/>
      <c r="H92" s="1177"/>
      <c r="I92" s="1177"/>
      <c r="J92" s="1178">
        <v>0</v>
      </c>
      <c r="K92" s="1179">
        <v>0</v>
      </c>
    </row>
    <row r="93" spans="1:11" ht="15.75" customHeight="1">
      <c r="A93" s="1176" t="s">
        <v>709</v>
      </c>
      <c r="B93" s="1177"/>
      <c r="C93" s="1177"/>
      <c r="D93" s="1177"/>
      <c r="E93" s="1177"/>
      <c r="F93" s="1177"/>
      <c r="G93" s="1177"/>
      <c r="H93" s="1177"/>
      <c r="I93" s="1177"/>
      <c r="J93" s="1178">
        <v>0</v>
      </c>
      <c r="K93" s="1179">
        <v>0</v>
      </c>
    </row>
    <row r="94" spans="1:11" ht="15.75" customHeight="1">
      <c r="A94" s="568"/>
      <c r="B94" s="568"/>
      <c r="C94" s="568"/>
      <c r="D94" s="568"/>
      <c r="E94" s="470"/>
      <c r="F94" s="433"/>
      <c r="G94" s="470"/>
      <c r="I94" s="541"/>
      <c r="J94" s="470"/>
      <c r="K94" s="552"/>
    </row>
    <row r="95" spans="1:11" ht="15.75" customHeight="1">
      <c r="A95" s="1059" t="s">
        <v>710</v>
      </c>
      <c r="B95" s="1059"/>
      <c r="C95" s="1059"/>
      <c r="D95" s="1059"/>
      <c r="E95" s="1059"/>
      <c r="F95" s="1060"/>
      <c r="G95" s="1065" t="s">
        <v>711</v>
      </c>
      <c r="H95" s="1065"/>
      <c r="I95" s="1065"/>
      <c r="J95" s="1065"/>
      <c r="K95" s="1065"/>
    </row>
    <row r="96" spans="1:11" ht="15.75" customHeight="1">
      <c r="A96" s="1149"/>
      <c r="B96" s="1149"/>
      <c r="C96" s="1149"/>
      <c r="D96" s="1149"/>
      <c r="E96" s="1149"/>
      <c r="F96" s="1137"/>
      <c r="G96" s="1180" t="s">
        <v>673</v>
      </c>
      <c r="H96" s="1149" t="s">
        <v>674</v>
      </c>
      <c r="I96" s="1149"/>
      <c r="J96" s="1149"/>
      <c r="K96" s="589" t="s">
        <v>675</v>
      </c>
    </row>
    <row r="97" spans="1:11" ht="15.75" customHeight="1">
      <c r="A97" s="1149"/>
      <c r="B97" s="1149"/>
      <c r="C97" s="1149"/>
      <c r="D97" s="1149"/>
      <c r="E97" s="1149"/>
      <c r="F97" s="1137"/>
      <c r="G97" s="1181"/>
      <c r="H97" s="460" t="s">
        <v>677</v>
      </c>
      <c r="I97" s="591" t="s">
        <v>678</v>
      </c>
      <c r="J97" s="592" t="s">
        <v>679</v>
      </c>
      <c r="K97" s="593" t="s">
        <v>680</v>
      </c>
    </row>
    <row r="98" spans="1:11" ht="15.75" customHeight="1">
      <c r="A98" s="1108"/>
      <c r="B98" s="1108"/>
      <c r="C98" s="1108"/>
      <c r="D98" s="1108"/>
      <c r="E98" s="1108"/>
      <c r="F98" s="1107"/>
      <c r="G98" s="594" t="s">
        <v>712</v>
      </c>
      <c r="H98" s="462" t="s">
        <v>713</v>
      </c>
      <c r="I98" s="595" t="s">
        <v>714</v>
      </c>
      <c r="J98" s="596" t="s">
        <v>715</v>
      </c>
      <c r="K98" s="597" t="s">
        <v>716</v>
      </c>
    </row>
    <row r="99" spans="1:11" ht="15.75" customHeight="1">
      <c r="A99" s="1171" t="s">
        <v>717</v>
      </c>
      <c r="B99" s="1171"/>
      <c r="C99" s="1171"/>
      <c r="D99" s="1171"/>
      <c r="E99" s="1171"/>
      <c r="F99" s="1172"/>
      <c r="G99" s="625">
        <v>0</v>
      </c>
      <c r="H99" s="617">
        <v>0</v>
      </c>
      <c r="I99" s="618">
        <v>0</v>
      </c>
      <c r="J99" s="625">
        <v>0</v>
      </c>
      <c r="K99" s="569">
        <v>0</v>
      </c>
    </row>
    <row r="100" spans="1:11" ht="15.75" customHeight="1">
      <c r="A100" s="948" t="s">
        <v>718</v>
      </c>
      <c r="B100" s="948"/>
      <c r="C100" s="948"/>
      <c r="D100" s="948"/>
      <c r="E100" s="948"/>
      <c r="F100" s="1173"/>
      <c r="G100" s="601">
        <v>0</v>
      </c>
      <c r="H100" s="602">
        <v>0</v>
      </c>
      <c r="I100" s="603">
        <v>0</v>
      </c>
      <c r="J100" s="601">
        <v>0</v>
      </c>
      <c r="K100" s="569">
        <v>0</v>
      </c>
    </row>
    <row r="101" spans="1:11" ht="15.75" customHeight="1">
      <c r="A101" s="1174" t="s">
        <v>719</v>
      </c>
      <c r="B101" s="1174"/>
      <c r="C101" s="1174"/>
      <c r="D101" s="1174"/>
      <c r="E101" s="1174"/>
      <c r="F101" s="1175"/>
      <c r="G101" s="604">
        <v>0</v>
      </c>
      <c r="H101" s="605">
        <v>0</v>
      </c>
      <c r="I101" s="606">
        <v>0</v>
      </c>
      <c r="J101" s="604">
        <v>0</v>
      </c>
      <c r="K101" s="569">
        <v>0</v>
      </c>
    </row>
    <row r="102" spans="1:11" ht="15.75" customHeight="1">
      <c r="A102" s="1018" t="s">
        <v>720</v>
      </c>
      <c r="B102" s="1018"/>
      <c r="C102" s="1018"/>
      <c r="D102" s="1018"/>
      <c r="E102" s="1018"/>
      <c r="F102" s="1151"/>
      <c r="G102" s="566">
        <v>0</v>
      </c>
      <c r="H102" s="642">
        <v>0</v>
      </c>
      <c r="I102" s="643">
        <v>0</v>
      </c>
      <c r="J102" s="566">
        <v>0</v>
      </c>
      <c r="K102" s="567">
        <v>0</v>
      </c>
    </row>
    <row r="103" spans="1:11" ht="15.75" customHeight="1">
      <c r="A103" s="621"/>
      <c r="B103" s="621"/>
      <c r="C103" s="621"/>
      <c r="D103" s="621"/>
      <c r="E103" s="470"/>
      <c r="F103" s="433"/>
      <c r="G103" s="470"/>
      <c r="I103" s="541"/>
      <c r="J103" s="470"/>
      <c r="K103" s="552" t="s">
        <v>394</v>
      </c>
    </row>
    <row r="104" spans="1:11" ht="12" customHeight="1">
      <c r="A104" s="1059" t="s">
        <v>721</v>
      </c>
      <c r="B104" s="1059"/>
      <c r="C104" s="1059"/>
      <c r="D104" s="1060"/>
      <c r="E104" s="1058" t="s">
        <v>6</v>
      </c>
      <c r="F104" s="1060"/>
      <c r="G104" s="1058" t="s">
        <v>411</v>
      </c>
      <c r="H104" s="1060"/>
      <c r="I104" s="1064" t="s">
        <v>8</v>
      </c>
      <c r="J104" s="1065"/>
      <c r="K104" s="1065"/>
    </row>
    <row r="105" spans="1:11" ht="12" customHeight="1">
      <c r="A105" s="1149"/>
      <c r="B105" s="1149"/>
      <c r="C105" s="1149"/>
      <c r="D105" s="1137"/>
      <c r="E105" s="1092"/>
      <c r="F105" s="1137"/>
      <c r="G105" s="1092"/>
      <c r="H105" s="1137"/>
      <c r="I105" s="944" t="s">
        <v>524</v>
      </c>
      <c r="J105" s="1170"/>
      <c r="K105" s="543" t="s">
        <v>11</v>
      </c>
    </row>
    <row r="106" spans="1:11" ht="12" customHeight="1">
      <c r="A106" s="1108"/>
      <c r="B106" s="1108"/>
      <c r="C106" s="1108"/>
      <c r="D106" s="1107"/>
      <c r="E106" s="1061"/>
      <c r="F106" s="1107"/>
      <c r="G106" s="1061" t="s">
        <v>469</v>
      </c>
      <c r="H106" s="1107"/>
      <c r="I106" s="1061" t="s">
        <v>470</v>
      </c>
      <c r="J106" s="1107"/>
      <c r="K106" s="525" t="s">
        <v>722</v>
      </c>
    </row>
    <row r="107" spans="1:11" ht="12" customHeight="1">
      <c r="A107" s="1164"/>
      <c r="B107" s="1164"/>
      <c r="C107" s="1164"/>
      <c r="D107" s="1165"/>
      <c r="E107" s="914"/>
      <c r="F107" s="477"/>
      <c r="G107" s="1166"/>
      <c r="H107" s="1167"/>
      <c r="I107" s="1168"/>
      <c r="J107" s="1169"/>
      <c r="K107" s="549"/>
    </row>
    <row r="108" spans="1:11" ht="12" customHeight="1">
      <c r="A108" s="1160" t="s">
        <v>723</v>
      </c>
      <c r="B108" s="1160"/>
      <c r="C108" s="1160"/>
      <c r="D108" s="1161"/>
      <c r="E108" s="907"/>
      <c r="F108" s="908">
        <v>968476000</v>
      </c>
      <c r="G108" s="907"/>
      <c r="H108" s="911">
        <v>983686969</v>
      </c>
      <c r="I108" s="907"/>
      <c r="J108" s="908">
        <v>766656512.43000031</v>
      </c>
      <c r="K108" s="547">
        <v>77.937040602395157</v>
      </c>
    </row>
    <row r="109" spans="1:11" ht="12" customHeight="1">
      <c r="A109" s="1162" t="s">
        <v>724</v>
      </c>
      <c r="B109" s="1162"/>
      <c r="C109" s="1162"/>
      <c r="D109" s="1163"/>
      <c r="E109" s="906"/>
      <c r="F109" s="480">
        <v>917026000</v>
      </c>
      <c r="G109" s="906"/>
      <c r="H109" s="480">
        <v>930906969</v>
      </c>
      <c r="I109" s="906"/>
      <c r="J109" s="480">
        <v>698158609.16000032</v>
      </c>
      <c r="K109" s="549">
        <v>74.99767779265602</v>
      </c>
    </row>
    <row r="110" spans="1:11" ht="12" customHeight="1">
      <c r="A110" s="1162" t="s">
        <v>725</v>
      </c>
      <c r="B110" s="1162"/>
      <c r="C110" s="1162"/>
      <c r="D110" s="1163"/>
      <c r="E110" s="906"/>
      <c r="F110" s="480">
        <v>51450000</v>
      </c>
      <c r="G110" s="906"/>
      <c r="H110" s="480">
        <v>52780000</v>
      </c>
      <c r="I110" s="906"/>
      <c r="J110" s="480">
        <v>68497903.269999996</v>
      </c>
      <c r="K110" s="549">
        <v>129.7800365100417</v>
      </c>
    </row>
    <row r="111" spans="1:11" ht="12" customHeight="1">
      <c r="A111" s="1162" t="s">
        <v>726</v>
      </c>
      <c r="B111" s="1162"/>
      <c r="C111" s="1162"/>
      <c r="D111" s="1163"/>
      <c r="E111" s="906"/>
      <c r="F111" s="480">
        <v>0</v>
      </c>
      <c r="G111" s="906"/>
      <c r="H111" s="480">
        <v>0</v>
      </c>
      <c r="I111" s="906"/>
      <c r="J111" s="480">
        <v>0</v>
      </c>
      <c r="K111" s="549">
        <v>0</v>
      </c>
    </row>
    <row r="112" spans="1:11" ht="12" customHeight="1">
      <c r="A112" s="1160" t="s">
        <v>727</v>
      </c>
      <c r="B112" s="1160"/>
      <c r="C112" s="1160"/>
      <c r="D112" s="1161"/>
      <c r="E112" s="907"/>
      <c r="F112" s="908">
        <v>0</v>
      </c>
      <c r="G112" s="907"/>
      <c r="H112" s="908">
        <v>0</v>
      </c>
      <c r="I112" s="907"/>
      <c r="J112" s="908">
        <v>0</v>
      </c>
      <c r="K112" s="547">
        <v>0</v>
      </c>
    </row>
    <row r="113" spans="1:11" ht="12" customHeight="1">
      <c r="A113" s="1160" t="s">
        <v>728</v>
      </c>
      <c r="B113" s="1160"/>
      <c r="C113" s="1160"/>
      <c r="D113" s="1161"/>
      <c r="E113" s="915"/>
      <c r="F113" s="916">
        <v>845000</v>
      </c>
      <c r="G113" s="915"/>
      <c r="H113" s="916">
        <v>16055969</v>
      </c>
      <c r="I113" s="915"/>
      <c r="J113" s="916">
        <v>18510517.700000167</v>
      </c>
      <c r="K113" s="547">
        <v>115.28745290925866</v>
      </c>
    </row>
    <row r="114" spans="1:11" ht="12" customHeight="1">
      <c r="A114" s="1018" t="s">
        <v>729</v>
      </c>
      <c r="B114" s="1018"/>
      <c r="C114" s="1018"/>
      <c r="D114" s="1151"/>
      <c r="E114" s="912"/>
      <c r="F114" s="913">
        <v>969321000</v>
      </c>
      <c r="G114" s="912"/>
      <c r="H114" s="913">
        <v>999742938</v>
      </c>
      <c r="I114" s="912"/>
      <c r="J114" s="913">
        <v>785167030.13000047</v>
      </c>
      <c r="K114" s="551">
        <v>78.536891863496265</v>
      </c>
    </row>
    <row r="115" spans="1:11" s="266" customFormat="1" ht="12.75" customHeight="1">
      <c r="A115" s="627"/>
      <c r="B115" s="627"/>
      <c r="C115" s="627"/>
      <c r="D115" s="627"/>
      <c r="E115" s="628"/>
      <c r="F115" s="628"/>
      <c r="G115" s="628"/>
      <c r="H115" s="629"/>
      <c r="I115" s="630"/>
    </row>
    <row r="116" spans="1:11" s="266" customFormat="1" ht="16.5" customHeight="1">
      <c r="A116" s="1059" t="s">
        <v>730</v>
      </c>
      <c r="B116" s="1060"/>
      <c r="C116" s="1155" t="s">
        <v>81</v>
      </c>
      <c r="D116" s="1155" t="s">
        <v>82</v>
      </c>
      <c r="E116" s="1157" t="s">
        <v>83</v>
      </c>
      <c r="F116" s="1158"/>
      <c r="G116" s="1157" t="s">
        <v>85</v>
      </c>
      <c r="H116" s="1158"/>
      <c r="I116" s="1157" t="s">
        <v>87</v>
      </c>
      <c r="J116" s="1159"/>
      <c r="K116" s="1153" t="s">
        <v>535</v>
      </c>
    </row>
    <row r="117" spans="1:11" s="266" customFormat="1" ht="12.75" customHeight="1">
      <c r="A117" s="1149"/>
      <c r="B117" s="1137"/>
      <c r="C117" s="1156"/>
      <c r="D117" s="1156"/>
      <c r="E117" s="553" t="s">
        <v>524</v>
      </c>
      <c r="F117" s="554" t="s">
        <v>11</v>
      </c>
      <c r="G117" s="553" t="str">
        <f>E117</f>
        <v>Até o Bimestre</v>
      </c>
      <c r="H117" s="554" t="s">
        <v>11</v>
      </c>
      <c r="I117" s="553" t="str">
        <f>G117</f>
        <v>Até o Bimestre</v>
      </c>
      <c r="J117" s="554" t="s">
        <v>11</v>
      </c>
      <c r="K117" s="1154"/>
    </row>
    <row r="118" spans="1:11" s="266" customFormat="1" ht="12.75" customHeight="1">
      <c r="A118" s="1108"/>
      <c r="B118" s="1107"/>
      <c r="C118" s="555"/>
      <c r="D118" s="555" t="s">
        <v>646</v>
      </c>
      <c r="E118" s="556" t="s">
        <v>536</v>
      </c>
      <c r="F118" s="557" t="s">
        <v>647</v>
      </c>
      <c r="G118" s="556" t="s">
        <v>537</v>
      </c>
      <c r="H118" s="557" t="s">
        <v>648</v>
      </c>
      <c r="I118" s="556" t="s">
        <v>603</v>
      </c>
      <c r="J118" s="557" t="s">
        <v>649</v>
      </c>
      <c r="K118" s="432" t="s">
        <v>538</v>
      </c>
    </row>
    <row r="119" spans="1:11" s="266" customFormat="1" ht="12.75" customHeight="1">
      <c r="A119" s="558" t="s">
        <v>731</v>
      </c>
      <c r="B119" s="558"/>
      <c r="C119" s="559">
        <v>122729027.12</v>
      </c>
      <c r="D119" s="559">
        <v>151668292.24000001</v>
      </c>
      <c r="E119" s="559">
        <v>112275782.40999998</v>
      </c>
      <c r="F119" s="560">
        <v>74.027194973841134</v>
      </c>
      <c r="G119" s="559">
        <v>88651005.910000026</v>
      </c>
      <c r="H119" s="560">
        <v>58.450586210675212</v>
      </c>
      <c r="I119" s="559">
        <v>85563406.390000001</v>
      </c>
      <c r="J119" s="560">
        <v>56.414828126767858</v>
      </c>
      <c r="K119" s="561">
        <v>0</v>
      </c>
    </row>
    <row r="120" spans="1:11" s="266" customFormat="1" ht="12.75" customHeight="1">
      <c r="A120" s="562" t="s">
        <v>651</v>
      </c>
      <c r="B120" s="562"/>
      <c r="C120" s="563">
        <v>120039027.12</v>
      </c>
      <c r="D120" s="563">
        <v>144065757.99000001</v>
      </c>
      <c r="E120" s="563">
        <v>108356763.52999999</v>
      </c>
      <c r="F120" s="564">
        <v>75.213406045815077</v>
      </c>
      <c r="G120" s="563">
        <v>87440355.740000024</v>
      </c>
      <c r="H120" s="564">
        <v>60.694752840622613</v>
      </c>
      <c r="I120" s="563">
        <v>84352756.219999999</v>
      </c>
      <c r="J120" s="564">
        <v>58.551565199729936</v>
      </c>
      <c r="K120" s="561">
        <v>0</v>
      </c>
    </row>
    <row r="121" spans="1:11" s="266" customFormat="1" ht="12.75" customHeight="1">
      <c r="A121" s="562" t="s">
        <v>652</v>
      </c>
      <c r="B121" s="562"/>
      <c r="C121" s="563">
        <v>2690000</v>
      </c>
      <c r="D121" s="563">
        <v>7602534.25</v>
      </c>
      <c r="E121" s="563">
        <v>3919018.88</v>
      </c>
      <c r="F121" s="564">
        <v>51.548848727646316</v>
      </c>
      <c r="G121" s="563">
        <v>1210650.17</v>
      </c>
      <c r="H121" s="564">
        <v>15.924297480146175</v>
      </c>
      <c r="I121" s="563">
        <v>1210650.17</v>
      </c>
      <c r="J121" s="564">
        <v>15.924297480146175</v>
      </c>
      <c r="K121" s="561">
        <v>0</v>
      </c>
    </row>
    <row r="122" spans="1:11" s="266" customFormat="1" ht="12.75" customHeight="1">
      <c r="A122" s="558" t="s">
        <v>732</v>
      </c>
      <c r="B122" s="558"/>
      <c r="C122" s="563">
        <v>847658488</v>
      </c>
      <c r="D122" s="563">
        <v>917136133.24000001</v>
      </c>
      <c r="E122" s="563">
        <v>666961221.01999998</v>
      </c>
      <c r="F122" s="564">
        <v>72.722161612344493</v>
      </c>
      <c r="G122" s="563">
        <v>622782420.99000013</v>
      </c>
      <c r="H122" s="564">
        <v>67.905123178374211</v>
      </c>
      <c r="I122" s="563">
        <v>621557156.09000003</v>
      </c>
      <c r="J122" s="564">
        <v>67.771526337557177</v>
      </c>
      <c r="K122" s="561">
        <v>0</v>
      </c>
    </row>
    <row r="123" spans="1:11" s="266" customFormat="1" ht="12.75" customHeight="1">
      <c r="A123" s="562" t="s">
        <v>651</v>
      </c>
      <c r="B123" s="562"/>
      <c r="C123" s="563">
        <v>847343488</v>
      </c>
      <c r="D123" s="563">
        <v>916553364.87</v>
      </c>
      <c r="E123" s="563">
        <v>666961221.01999998</v>
      </c>
      <c r="F123" s="564">
        <v>72.768400246351064</v>
      </c>
      <c r="G123" s="563">
        <v>622782420.99000013</v>
      </c>
      <c r="H123" s="564">
        <v>67.948299014573237</v>
      </c>
      <c r="I123" s="563">
        <v>621557156.09000003</v>
      </c>
      <c r="J123" s="564">
        <v>67.814617229424385</v>
      </c>
      <c r="K123" s="561">
        <v>0</v>
      </c>
    </row>
    <row r="124" spans="1:11" s="266" customFormat="1" ht="12.75" customHeight="1">
      <c r="A124" s="562" t="s">
        <v>652</v>
      </c>
      <c r="B124" s="562"/>
      <c r="C124" s="563">
        <v>315000</v>
      </c>
      <c r="D124" s="563">
        <v>582768.37</v>
      </c>
      <c r="E124" s="563">
        <v>0</v>
      </c>
      <c r="F124" s="564">
        <v>0</v>
      </c>
      <c r="G124" s="563">
        <v>0</v>
      </c>
      <c r="H124" s="564">
        <v>0</v>
      </c>
      <c r="I124" s="563">
        <v>0</v>
      </c>
      <c r="J124" s="564">
        <v>0</v>
      </c>
      <c r="K124" s="561">
        <v>0</v>
      </c>
    </row>
    <row r="125" spans="1:11" s="266" customFormat="1" ht="12.75" customHeight="1">
      <c r="A125" s="558" t="s">
        <v>733</v>
      </c>
      <c r="B125" s="558"/>
      <c r="C125" s="563">
        <v>0</v>
      </c>
      <c r="D125" s="563">
        <v>0</v>
      </c>
      <c r="E125" s="563">
        <v>0</v>
      </c>
      <c r="F125" s="564">
        <v>0</v>
      </c>
      <c r="G125" s="563">
        <v>0</v>
      </c>
      <c r="H125" s="564">
        <v>0</v>
      </c>
      <c r="I125" s="563">
        <v>0</v>
      </c>
      <c r="J125" s="564">
        <v>0</v>
      </c>
      <c r="K125" s="561">
        <v>0</v>
      </c>
    </row>
    <row r="126" spans="1:11" s="266" customFormat="1" ht="12.75" customHeight="1">
      <c r="A126" s="562" t="s">
        <v>651</v>
      </c>
      <c r="B126" s="562"/>
      <c r="C126" s="563">
        <v>0</v>
      </c>
      <c r="D126" s="563">
        <v>0</v>
      </c>
      <c r="E126" s="563">
        <v>0</v>
      </c>
      <c r="F126" s="564">
        <v>0</v>
      </c>
      <c r="G126" s="563">
        <v>0</v>
      </c>
      <c r="H126" s="564">
        <v>0</v>
      </c>
      <c r="I126" s="563">
        <v>0</v>
      </c>
      <c r="J126" s="564">
        <v>0</v>
      </c>
      <c r="K126" s="561">
        <v>0</v>
      </c>
    </row>
    <row r="127" spans="1:11" s="266" customFormat="1" ht="12.75" customHeight="1">
      <c r="A127" s="562" t="s">
        <v>652</v>
      </c>
      <c r="B127" s="562"/>
      <c r="C127" s="563">
        <v>0</v>
      </c>
      <c r="D127" s="563">
        <v>0</v>
      </c>
      <c r="E127" s="563">
        <v>0</v>
      </c>
      <c r="F127" s="564">
        <v>0</v>
      </c>
      <c r="G127" s="563">
        <v>0</v>
      </c>
      <c r="H127" s="564">
        <v>0</v>
      </c>
      <c r="I127" s="563">
        <v>0</v>
      </c>
      <c r="J127" s="564">
        <v>0</v>
      </c>
      <c r="K127" s="561">
        <v>0</v>
      </c>
    </row>
    <row r="128" spans="1:11" s="266" customFormat="1" ht="12.75" customHeight="1">
      <c r="A128" s="558" t="s">
        <v>734</v>
      </c>
      <c r="B128" s="558"/>
      <c r="C128" s="563">
        <v>12730000</v>
      </c>
      <c r="D128" s="563">
        <v>10801641.879999999</v>
      </c>
      <c r="E128" s="563">
        <v>6046753.3199999994</v>
      </c>
      <c r="F128" s="564">
        <v>55.979946263502676</v>
      </c>
      <c r="G128" s="563">
        <v>4597208.93</v>
      </c>
      <c r="H128" s="564">
        <v>42.560279086016131</v>
      </c>
      <c r="I128" s="563">
        <v>4434745.01</v>
      </c>
      <c r="J128" s="564">
        <v>41.056212187623466</v>
      </c>
      <c r="K128" s="561">
        <v>0</v>
      </c>
    </row>
    <row r="129" spans="1:11" s="266" customFormat="1" ht="12.75" customHeight="1">
      <c r="A129" s="562" t="s">
        <v>651</v>
      </c>
      <c r="B129" s="562"/>
      <c r="C129" s="563">
        <v>12180000</v>
      </c>
      <c r="D129" s="563">
        <v>10251641.879999999</v>
      </c>
      <c r="E129" s="563">
        <v>5988608.3199999994</v>
      </c>
      <c r="F129" s="564">
        <v>58.416089735666809</v>
      </c>
      <c r="G129" s="563">
        <v>4552548.93</v>
      </c>
      <c r="H129" s="564">
        <v>44.40799808742441</v>
      </c>
      <c r="I129" s="563">
        <v>4411445.01</v>
      </c>
      <c r="J129" s="564">
        <v>43.031594954622044</v>
      </c>
      <c r="K129" s="561">
        <v>0</v>
      </c>
    </row>
    <row r="130" spans="1:11" s="266" customFormat="1" ht="12.75" customHeight="1">
      <c r="A130" s="562" t="s">
        <v>652</v>
      </c>
      <c r="B130" s="562"/>
      <c r="C130" s="563">
        <v>550000</v>
      </c>
      <c r="D130" s="563">
        <v>550000</v>
      </c>
      <c r="E130" s="563">
        <v>58145</v>
      </c>
      <c r="F130" s="564">
        <v>10.571818181818182</v>
      </c>
      <c r="G130" s="563">
        <v>44660</v>
      </c>
      <c r="H130" s="564">
        <v>8.1199999999999992</v>
      </c>
      <c r="I130" s="563">
        <v>23300</v>
      </c>
      <c r="J130" s="564">
        <v>4.2363636363636363</v>
      </c>
      <c r="K130" s="561">
        <v>0</v>
      </c>
    </row>
    <row r="131" spans="1:11" s="266" customFormat="1" ht="12.75" customHeight="1">
      <c r="A131" s="558" t="s">
        <v>735</v>
      </c>
      <c r="B131" s="558"/>
      <c r="C131" s="563">
        <v>2670000</v>
      </c>
      <c r="D131" s="563">
        <v>3576978.27</v>
      </c>
      <c r="E131" s="563">
        <v>2025470.6799999995</v>
      </c>
      <c r="F131" s="564">
        <v>56.625188276584062</v>
      </c>
      <c r="G131" s="563">
        <v>1792606.9999999995</v>
      </c>
      <c r="H131" s="564">
        <v>50.115121331167586</v>
      </c>
      <c r="I131" s="563">
        <v>1784206.9999999995</v>
      </c>
      <c r="J131" s="564">
        <v>49.880286245071304</v>
      </c>
      <c r="K131" s="561">
        <v>0</v>
      </c>
    </row>
    <row r="132" spans="1:11" s="266" customFormat="1" ht="12.75" customHeight="1">
      <c r="A132" s="562" t="s">
        <v>651</v>
      </c>
      <c r="B132" s="562"/>
      <c r="C132" s="563">
        <v>2220000</v>
      </c>
      <c r="D132" s="563">
        <v>3126978.27</v>
      </c>
      <c r="E132" s="563">
        <v>2025470.6799999995</v>
      </c>
      <c r="F132" s="564">
        <v>64.774056776544199</v>
      </c>
      <c r="G132" s="563">
        <v>1792606.9999999995</v>
      </c>
      <c r="H132" s="564">
        <v>57.327133264664468</v>
      </c>
      <c r="I132" s="563">
        <v>1784206.9999999995</v>
      </c>
      <c r="J132" s="564">
        <v>57.058503319883947</v>
      </c>
      <c r="K132" s="561">
        <v>0</v>
      </c>
    </row>
    <row r="133" spans="1:11" s="266" customFormat="1" ht="12.75" customHeight="1">
      <c r="A133" s="562" t="s">
        <v>652</v>
      </c>
      <c r="B133" s="562"/>
      <c r="C133" s="563">
        <v>450000</v>
      </c>
      <c r="D133" s="563">
        <v>450000</v>
      </c>
      <c r="E133" s="563">
        <v>0</v>
      </c>
      <c r="F133" s="564">
        <v>0</v>
      </c>
      <c r="G133" s="563">
        <v>0</v>
      </c>
      <c r="H133" s="564">
        <v>0</v>
      </c>
      <c r="I133" s="563">
        <v>0</v>
      </c>
      <c r="J133" s="564">
        <v>0</v>
      </c>
      <c r="K133" s="561">
        <v>0</v>
      </c>
    </row>
    <row r="134" spans="1:11" s="266" customFormat="1" ht="12.75" customHeight="1">
      <c r="A134" s="558" t="s">
        <v>736</v>
      </c>
      <c r="B134" s="558"/>
      <c r="C134" s="563">
        <v>0</v>
      </c>
      <c r="D134" s="563">
        <v>0</v>
      </c>
      <c r="E134" s="563">
        <v>0</v>
      </c>
      <c r="F134" s="564">
        <v>0</v>
      </c>
      <c r="G134" s="563">
        <v>0</v>
      </c>
      <c r="H134" s="564">
        <v>0</v>
      </c>
      <c r="I134" s="563">
        <v>0</v>
      </c>
      <c r="J134" s="564">
        <v>0</v>
      </c>
      <c r="K134" s="561">
        <v>0</v>
      </c>
    </row>
    <row r="135" spans="1:11" s="266" customFormat="1" ht="12.75" customHeight="1">
      <c r="A135" s="562" t="s">
        <v>651</v>
      </c>
      <c r="B135" s="562"/>
      <c r="C135" s="563">
        <v>0</v>
      </c>
      <c r="D135" s="563">
        <v>0</v>
      </c>
      <c r="E135" s="563">
        <v>0</v>
      </c>
      <c r="F135" s="564">
        <v>0</v>
      </c>
      <c r="G135" s="563">
        <v>0</v>
      </c>
      <c r="H135" s="564">
        <v>0</v>
      </c>
      <c r="I135" s="563">
        <v>0</v>
      </c>
      <c r="J135" s="564">
        <v>0</v>
      </c>
      <c r="K135" s="561">
        <v>0</v>
      </c>
    </row>
    <row r="136" spans="1:11" s="266" customFormat="1" ht="12.75" customHeight="1">
      <c r="A136" s="562" t="s">
        <v>652</v>
      </c>
      <c r="B136" s="562"/>
      <c r="C136" s="563">
        <v>0</v>
      </c>
      <c r="D136" s="563">
        <v>0</v>
      </c>
      <c r="E136" s="563">
        <v>0</v>
      </c>
      <c r="F136" s="564">
        <v>0</v>
      </c>
      <c r="G136" s="563">
        <v>0</v>
      </c>
      <c r="H136" s="564">
        <v>0</v>
      </c>
      <c r="I136" s="563">
        <v>0</v>
      </c>
      <c r="J136" s="564">
        <v>0</v>
      </c>
      <c r="K136" s="561">
        <v>0</v>
      </c>
    </row>
    <row r="137" spans="1:11" s="266" customFormat="1" ht="12.75" customHeight="1">
      <c r="A137" s="558" t="s">
        <v>737</v>
      </c>
      <c r="B137" s="558"/>
      <c r="C137" s="563">
        <v>0</v>
      </c>
      <c r="D137" s="563">
        <v>0</v>
      </c>
      <c r="E137" s="563">
        <v>0</v>
      </c>
      <c r="F137" s="564">
        <v>0</v>
      </c>
      <c r="G137" s="563">
        <v>0</v>
      </c>
      <c r="H137" s="564">
        <v>0</v>
      </c>
      <c r="I137" s="563">
        <v>0</v>
      </c>
      <c r="J137" s="564">
        <v>0</v>
      </c>
      <c r="K137" s="561">
        <v>0</v>
      </c>
    </row>
    <row r="138" spans="1:11" s="266" customFormat="1" ht="12.75" customHeight="1">
      <c r="A138" s="562" t="s">
        <v>651</v>
      </c>
      <c r="B138" s="562"/>
      <c r="C138" s="563">
        <v>0</v>
      </c>
      <c r="D138" s="563">
        <v>0</v>
      </c>
      <c r="E138" s="563">
        <v>0</v>
      </c>
      <c r="F138" s="564">
        <v>0</v>
      </c>
      <c r="G138" s="563">
        <v>0</v>
      </c>
      <c r="H138" s="564">
        <v>0</v>
      </c>
      <c r="I138" s="563">
        <v>0</v>
      </c>
      <c r="J138" s="564">
        <v>0</v>
      </c>
      <c r="K138" s="561">
        <v>0</v>
      </c>
    </row>
    <row r="139" spans="1:11" s="266" customFormat="1" ht="12.75" customHeight="1">
      <c r="A139" s="562" t="s">
        <v>652</v>
      </c>
      <c r="B139" s="562"/>
      <c r="C139" s="563">
        <v>0</v>
      </c>
      <c r="D139" s="563">
        <v>0</v>
      </c>
      <c r="E139" s="563">
        <v>0</v>
      </c>
      <c r="F139" s="564">
        <v>0</v>
      </c>
      <c r="G139" s="563">
        <v>0</v>
      </c>
      <c r="H139" s="564">
        <v>0</v>
      </c>
      <c r="I139" s="563">
        <v>0</v>
      </c>
      <c r="J139" s="564">
        <v>0</v>
      </c>
      <c r="K139" s="561">
        <v>0</v>
      </c>
    </row>
    <row r="140" spans="1:11" s="266" customFormat="1" ht="37.5" customHeight="1">
      <c r="A140" s="1018" t="s">
        <v>738</v>
      </c>
      <c r="B140" s="1151"/>
      <c r="C140" s="566">
        <v>985787515.12</v>
      </c>
      <c r="D140" s="566">
        <v>1083183045.6300001</v>
      </c>
      <c r="E140" s="566">
        <v>787309227.42999995</v>
      </c>
      <c r="F140" s="566">
        <v>72.684781266317344</v>
      </c>
      <c r="G140" s="566">
        <v>717823242.83000016</v>
      </c>
      <c r="H140" s="566">
        <v>66.269800448409015</v>
      </c>
      <c r="I140" s="566">
        <v>713339514.49000001</v>
      </c>
      <c r="J140" s="566">
        <v>65.855860407703119</v>
      </c>
      <c r="K140" s="567">
        <v>0</v>
      </c>
    </row>
    <row r="141" spans="1:11" s="266" customFormat="1" ht="12.75" customHeight="1">
      <c r="A141" s="631"/>
      <c r="B141" s="631"/>
      <c r="C141" s="631"/>
      <c r="D141" s="631"/>
      <c r="E141" s="632"/>
      <c r="F141" s="632"/>
      <c r="G141" s="632"/>
      <c r="H141" s="630"/>
      <c r="I141" s="630"/>
    </row>
    <row r="142" spans="1:11" s="266" customFormat="1" ht="12.75" customHeight="1">
      <c r="A142" s="1059" t="s">
        <v>739</v>
      </c>
      <c r="B142" s="1060"/>
      <c r="C142" s="1155" t="s">
        <v>81</v>
      </c>
      <c r="D142" s="1155" t="s">
        <v>82</v>
      </c>
      <c r="E142" s="1157" t="s">
        <v>83</v>
      </c>
      <c r="F142" s="1158"/>
      <c r="G142" s="1157" t="s">
        <v>85</v>
      </c>
      <c r="H142" s="1158"/>
      <c r="I142" s="1157" t="s">
        <v>87</v>
      </c>
      <c r="J142" s="1159"/>
      <c r="K142" s="1153" t="s">
        <v>535</v>
      </c>
    </row>
    <row r="143" spans="1:11" s="266" customFormat="1" ht="12.75" customHeight="1">
      <c r="A143" s="1149"/>
      <c r="B143" s="1137"/>
      <c r="C143" s="1156"/>
      <c r="D143" s="1156"/>
      <c r="E143" s="553" t="s">
        <v>524</v>
      </c>
      <c r="F143" s="554" t="s">
        <v>11</v>
      </c>
      <c r="G143" s="553" t="str">
        <f>E143</f>
        <v>Até o Bimestre</v>
      </c>
      <c r="H143" s="554" t="s">
        <v>11</v>
      </c>
      <c r="I143" s="553" t="str">
        <f>G143</f>
        <v>Até o Bimestre</v>
      </c>
      <c r="J143" s="554" t="s">
        <v>11</v>
      </c>
      <c r="K143" s="1154"/>
    </row>
    <row r="144" spans="1:11" s="266" customFormat="1" ht="12.75" customHeight="1">
      <c r="A144" s="1108"/>
      <c r="B144" s="1107"/>
      <c r="C144" s="555"/>
      <c r="D144" s="555" t="s">
        <v>646</v>
      </c>
      <c r="E144" s="556" t="s">
        <v>536</v>
      </c>
      <c r="F144" s="557" t="s">
        <v>647</v>
      </c>
      <c r="G144" s="556" t="s">
        <v>537</v>
      </c>
      <c r="H144" s="557" t="s">
        <v>648</v>
      </c>
      <c r="I144" s="556" t="s">
        <v>603</v>
      </c>
      <c r="J144" s="557" t="s">
        <v>649</v>
      </c>
      <c r="K144" s="432" t="s">
        <v>538</v>
      </c>
    </row>
    <row r="145" spans="1:11" s="266" customFormat="1" ht="12.75" customHeight="1">
      <c r="A145" s="558" t="s">
        <v>740</v>
      </c>
      <c r="B145" s="558"/>
      <c r="C145" s="559">
        <v>912403027.12</v>
      </c>
      <c r="D145" s="559">
        <v>943266392.24000001</v>
      </c>
      <c r="E145" s="559">
        <v>596221645.97000003</v>
      </c>
      <c r="F145" s="560">
        <v>63.20819345149534</v>
      </c>
      <c r="G145" s="559">
        <v>566557130.77999997</v>
      </c>
      <c r="H145" s="560">
        <v>60.063322030861457</v>
      </c>
      <c r="I145" s="559">
        <v>560496784.71000004</v>
      </c>
      <c r="J145" s="560">
        <v>59.420836925926437</v>
      </c>
      <c r="K145" s="633">
        <v>0</v>
      </c>
    </row>
    <row r="146" spans="1:11" s="266" customFormat="1" ht="12.75" customHeight="1">
      <c r="A146" s="558" t="s">
        <v>741</v>
      </c>
      <c r="B146" s="558"/>
      <c r="C146" s="563">
        <v>1249779488</v>
      </c>
      <c r="D146" s="563">
        <v>1317333033.24</v>
      </c>
      <c r="E146" s="563">
        <v>1007631492.9400001</v>
      </c>
      <c r="F146" s="564">
        <v>76.490262334173437</v>
      </c>
      <c r="G146" s="563">
        <v>958148188.86000013</v>
      </c>
      <c r="H146" s="564">
        <v>72.733937788185614</v>
      </c>
      <c r="I146" s="563">
        <v>956491520.31999993</v>
      </c>
      <c r="J146" s="564">
        <v>72.608178508018966</v>
      </c>
      <c r="K146" s="633">
        <v>0</v>
      </c>
    </row>
    <row r="147" spans="1:11" s="266" customFormat="1" ht="12.75" customHeight="1">
      <c r="A147" s="558" t="s">
        <v>742</v>
      </c>
      <c r="B147" s="558"/>
      <c r="C147" s="563">
        <v>0</v>
      </c>
      <c r="D147" s="563">
        <v>0</v>
      </c>
      <c r="E147" s="563">
        <v>0</v>
      </c>
      <c r="F147" s="564">
        <v>0</v>
      </c>
      <c r="G147" s="563">
        <v>0</v>
      </c>
      <c r="H147" s="564">
        <v>0</v>
      </c>
      <c r="I147" s="563">
        <v>0</v>
      </c>
      <c r="J147" s="564">
        <v>0</v>
      </c>
      <c r="K147" s="633">
        <v>0</v>
      </c>
    </row>
    <row r="148" spans="1:11" s="266" customFormat="1" ht="12.75" customHeight="1">
      <c r="A148" s="558" t="s">
        <v>743</v>
      </c>
      <c r="B148" s="558"/>
      <c r="C148" s="563">
        <v>21578000</v>
      </c>
      <c r="D148" s="563">
        <v>19649641.879999999</v>
      </c>
      <c r="E148" s="563">
        <v>11643678.33</v>
      </c>
      <c r="F148" s="564">
        <v>59.256440402872123</v>
      </c>
      <c r="G148" s="563">
        <v>10194133.940000001</v>
      </c>
      <c r="H148" s="564">
        <v>51.879489724318582</v>
      </c>
      <c r="I148" s="563">
        <v>10002130.76</v>
      </c>
      <c r="J148" s="564">
        <v>50.902356496280333</v>
      </c>
      <c r="K148" s="633">
        <v>0</v>
      </c>
    </row>
    <row r="149" spans="1:11" s="266" customFormat="1" ht="12.75" customHeight="1">
      <c r="A149" s="558" t="s">
        <v>744</v>
      </c>
      <c r="B149" s="558"/>
      <c r="C149" s="563">
        <v>14449000</v>
      </c>
      <c r="D149" s="563">
        <v>15355978.27</v>
      </c>
      <c r="E149" s="563">
        <v>9885697.8699999992</v>
      </c>
      <c r="F149" s="564">
        <v>64.376868058696459</v>
      </c>
      <c r="G149" s="563">
        <v>9652834.1899999995</v>
      </c>
      <c r="H149" s="564">
        <v>62.860431424666238</v>
      </c>
      <c r="I149" s="563">
        <v>9644434.1899999995</v>
      </c>
      <c r="J149" s="564">
        <v>62.805729602012519</v>
      </c>
      <c r="K149" s="633">
        <v>0</v>
      </c>
    </row>
    <row r="150" spans="1:11" s="266" customFormat="1" ht="12.75" customHeight="1">
      <c r="A150" s="558" t="s">
        <v>745</v>
      </c>
      <c r="B150" s="558"/>
      <c r="C150" s="563">
        <v>0</v>
      </c>
      <c r="D150" s="563">
        <v>0</v>
      </c>
      <c r="E150" s="563">
        <v>0</v>
      </c>
      <c r="F150" s="564">
        <v>0</v>
      </c>
      <c r="G150" s="563">
        <v>0</v>
      </c>
      <c r="H150" s="564">
        <v>0</v>
      </c>
      <c r="I150" s="563">
        <v>0</v>
      </c>
      <c r="J150" s="564">
        <v>0</v>
      </c>
      <c r="K150" s="633">
        <v>0</v>
      </c>
    </row>
    <row r="151" spans="1:11" s="266" customFormat="1" ht="12.75" customHeight="1">
      <c r="A151" s="558" t="s">
        <v>746</v>
      </c>
      <c r="B151" s="558"/>
      <c r="C151" s="563">
        <v>0</v>
      </c>
      <c r="D151" s="563">
        <v>0</v>
      </c>
      <c r="E151" s="563">
        <v>0</v>
      </c>
      <c r="F151" s="564">
        <v>0</v>
      </c>
      <c r="G151" s="563">
        <v>0</v>
      </c>
      <c r="H151" s="564">
        <v>0</v>
      </c>
      <c r="I151" s="563">
        <v>0</v>
      </c>
      <c r="J151" s="564">
        <v>0</v>
      </c>
      <c r="K151" s="633">
        <v>0</v>
      </c>
    </row>
    <row r="152" spans="1:11" s="266" customFormat="1" ht="22.5">
      <c r="A152" s="565" t="s">
        <v>747</v>
      </c>
      <c r="B152" s="565"/>
      <c r="C152" s="566">
        <v>2198209515.1199999</v>
      </c>
      <c r="D152" s="566">
        <v>2295605045.6300001</v>
      </c>
      <c r="E152" s="566">
        <v>1625382515.1100001</v>
      </c>
      <c r="F152" s="566">
        <v>70.804101001787714</v>
      </c>
      <c r="G152" s="566">
        <v>1544552287.77</v>
      </c>
      <c r="H152" s="566">
        <v>67.283015025178997</v>
      </c>
      <c r="I152" s="566">
        <v>1536634869.98</v>
      </c>
      <c r="J152" s="566">
        <v>66.938120427344245</v>
      </c>
      <c r="K152" s="567">
        <v>0</v>
      </c>
    </row>
    <row r="153" spans="1:11" s="266" customFormat="1" ht="21" customHeight="1">
      <c r="A153" s="1150" t="s">
        <v>748</v>
      </c>
      <c r="B153" s="1150"/>
      <c r="C153" s="634">
        <v>985787515.12</v>
      </c>
      <c r="D153" s="634">
        <v>1083183045.6300001</v>
      </c>
      <c r="E153" s="634">
        <v>787309227.42999995</v>
      </c>
      <c r="F153" s="635">
        <v>72.684781266317344</v>
      </c>
      <c r="G153" s="634">
        <v>717823242.83000016</v>
      </c>
      <c r="H153" s="634">
        <v>66.269800448409015</v>
      </c>
      <c r="I153" s="634">
        <v>713339514.49000001</v>
      </c>
      <c r="J153" s="634">
        <v>65.855860407703119</v>
      </c>
      <c r="K153" s="548">
        <v>0</v>
      </c>
    </row>
    <row r="154" spans="1:11" s="266" customFormat="1" ht="22.5" customHeight="1">
      <c r="A154" s="1018" t="s">
        <v>749</v>
      </c>
      <c r="B154" s="1151"/>
      <c r="C154" s="566">
        <v>1212422000</v>
      </c>
      <c r="D154" s="566">
        <v>1212422000</v>
      </c>
      <c r="E154" s="566">
        <v>838073287.68000019</v>
      </c>
      <c r="F154" s="566">
        <v>69.123893139517449</v>
      </c>
      <c r="G154" s="566">
        <v>826729044.93999982</v>
      </c>
      <c r="H154" s="566">
        <v>68.188225299441925</v>
      </c>
      <c r="I154" s="566">
        <v>823295355.49000001</v>
      </c>
      <c r="J154" s="566">
        <v>67.905016198155437</v>
      </c>
      <c r="K154" s="567">
        <v>0</v>
      </c>
    </row>
    <row r="155" spans="1:11" s="266" customFormat="1" ht="12.75" hidden="1" customHeight="1">
      <c r="A155" s="636"/>
      <c r="B155" s="636"/>
      <c r="C155" s="637">
        <f>C152-C140-C57</f>
        <v>0</v>
      </c>
      <c r="D155" s="637">
        <f t="shared" ref="D155:E155" si="0">D152-D140-D57</f>
        <v>0</v>
      </c>
      <c r="E155" s="637">
        <f t="shared" si="0"/>
        <v>0</v>
      </c>
      <c r="F155" s="638"/>
      <c r="G155" s="637">
        <f>G152-G140-G57</f>
        <v>0</v>
      </c>
      <c r="H155" s="639"/>
      <c r="I155" s="637">
        <f>I152-I140-I57</f>
        <v>0</v>
      </c>
      <c r="J155" s="640"/>
      <c r="K155" s="637">
        <f>K152-K140-K57</f>
        <v>0</v>
      </c>
    </row>
    <row r="156" spans="1:11">
      <c r="A156" s="426" t="s">
        <v>115</v>
      </c>
      <c r="B156" s="426"/>
    </row>
    <row r="157" spans="1:11">
      <c r="A157" s="960" t="s">
        <v>1125</v>
      </c>
      <c r="B157" s="960"/>
      <c r="C157" s="960"/>
      <c r="D157" s="960"/>
      <c r="E157" s="960"/>
      <c r="F157" s="960"/>
      <c r="G157" s="960"/>
      <c r="H157" s="960"/>
      <c r="I157" s="641"/>
    </row>
    <row r="158" spans="1:11" ht="11.25" customHeight="1">
      <c r="A158" s="960" t="s">
        <v>1126</v>
      </c>
      <c r="B158" s="960"/>
      <c r="C158" s="960"/>
      <c r="D158" s="931">
        <v>0.19389303830346372</v>
      </c>
      <c r="E158" s="930"/>
      <c r="F158" s="930"/>
      <c r="G158" s="930"/>
      <c r="H158" s="930"/>
      <c r="I158" s="641"/>
    </row>
    <row r="159" spans="1:11">
      <c r="A159" s="1152" t="s">
        <v>750</v>
      </c>
      <c r="B159" s="1152"/>
      <c r="C159" s="1152"/>
      <c r="D159" s="1152"/>
      <c r="E159" s="1152"/>
      <c r="F159" s="1152"/>
      <c r="G159" s="1152"/>
      <c r="H159" s="1152"/>
      <c r="I159" s="1152"/>
      <c r="J159" s="1152"/>
      <c r="K159" s="186"/>
    </row>
    <row r="160" spans="1:11" ht="11.25" customHeight="1">
      <c r="A160" s="1152" t="s">
        <v>751</v>
      </c>
      <c r="B160" s="1152"/>
      <c r="C160" s="1152"/>
      <c r="D160" s="1152"/>
      <c r="E160" s="1152"/>
      <c r="F160" s="1152"/>
      <c r="G160" s="1152"/>
      <c r="H160" s="1152"/>
      <c r="I160" s="186"/>
      <c r="J160" s="186"/>
      <c r="K160" s="186"/>
    </row>
    <row r="161" spans="1:11" ht="11.25" customHeight="1">
      <c r="A161" s="1152"/>
      <c r="B161" s="1152"/>
      <c r="C161" s="1152"/>
      <c r="D161" s="1152"/>
      <c r="E161" s="1152"/>
      <c r="F161" s="1152"/>
      <c r="G161" s="1152"/>
      <c r="H161" s="1152"/>
      <c r="I161" s="186"/>
      <c r="J161" s="186"/>
      <c r="K161" s="186"/>
    </row>
    <row r="162" spans="1:11">
      <c r="A162" s="377"/>
      <c r="B162" s="377"/>
    </row>
    <row r="163" spans="1:11">
      <c r="A163" s="377"/>
      <c r="B163" s="377"/>
    </row>
    <row r="164" spans="1:11">
      <c r="A164" s="377" t="s">
        <v>1090</v>
      </c>
      <c r="B164" s="377"/>
    </row>
    <row r="165" spans="1:11">
      <c r="A165" s="377" t="s">
        <v>1091</v>
      </c>
      <c r="B165" s="377"/>
      <c r="G165" s="433"/>
    </row>
    <row r="166" spans="1:11">
      <c r="A166" s="377" t="s">
        <v>1069</v>
      </c>
      <c r="B166" s="377"/>
      <c r="H166" s="550"/>
      <c r="I166" s="550"/>
    </row>
    <row r="167" spans="1:11">
      <c r="A167" s="377" t="s">
        <v>1092</v>
      </c>
      <c r="H167" s="550"/>
      <c r="I167" s="550"/>
    </row>
  </sheetData>
  <mergeCells count="122">
    <mergeCell ref="G8:H9"/>
    <mergeCell ref="I8:K8"/>
    <mergeCell ref="I9:J9"/>
    <mergeCell ref="E10:F10"/>
    <mergeCell ref="G10:H10"/>
    <mergeCell ref="I10:J10"/>
    <mergeCell ref="A1:K1"/>
    <mergeCell ref="A2:K2"/>
    <mergeCell ref="A3:K3"/>
    <mergeCell ref="A4:K4"/>
    <mergeCell ref="A5:K5"/>
    <mergeCell ref="A6:G6"/>
    <mergeCell ref="A16:D16"/>
    <mergeCell ref="A17:D17"/>
    <mergeCell ref="A18:D18"/>
    <mergeCell ref="A13:D13"/>
    <mergeCell ref="A14:D14"/>
    <mergeCell ref="A15:D15"/>
    <mergeCell ref="A12:D12"/>
    <mergeCell ref="A8:D10"/>
    <mergeCell ref="E8:F9"/>
    <mergeCell ref="A26:D26"/>
    <mergeCell ref="A27:D27"/>
    <mergeCell ref="A24:D24"/>
    <mergeCell ref="A25:D25"/>
    <mergeCell ref="A22:D22"/>
    <mergeCell ref="A23:D23"/>
    <mergeCell ref="A19:D19"/>
    <mergeCell ref="A20:D20"/>
    <mergeCell ref="A21:D21"/>
    <mergeCell ref="A32:D32"/>
    <mergeCell ref="A33:B35"/>
    <mergeCell ref="C33:C34"/>
    <mergeCell ref="D33:D34"/>
    <mergeCell ref="E33:F33"/>
    <mergeCell ref="G33:H33"/>
    <mergeCell ref="A30:D30"/>
    <mergeCell ref="A31:D31"/>
    <mergeCell ref="A28:D28"/>
    <mergeCell ref="A29:D29"/>
    <mergeCell ref="A61:E61"/>
    <mergeCell ref="A62:E62"/>
    <mergeCell ref="A63:E63"/>
    <mergeCell ref="A64:E64"/>
    <mergeCell ref="A65:E65"/>
    <mergeCell ref="A66:E66"/>
    <mergeCell ref="I33:J33"/>
    <mergeCell ref="K33:K34"/>
    <mergeCell ref="A59:E60"/>
    <mergeCell ref="F59:G59"/>
    <mergeCell ref="H59:I59"/>
    <mergeCell ref="J59:K59"/>
    <mergeCell ref="F60:G60"/>
    <mergeCell ref="H60:I60"/>
    <mergeCell ref="J60:K60"/>
    <mergeCell ref="A72:F75"/>
    <mergeCell ref="G72:K72"/>
    <mergeCell ref="H73:J73"/>
    <mergeCell ref="A76:F76"/>
    <mergeCell ref="A77:F77"/>
    <mergeCell ref="A78:F78"/>
    <mergeCell ref="A67:E67"/>
    <mergeCell ref="A68:E68"/>
    <mergeCell ref="A69:E69"/>
    <mergeCell ref="A70:E70"/>
    <mergeCell ref="A93:I93"/>
    <mergeCell ref="J93:K93"/>
    <mergeCell ref="A95:F98"/>
    <mergeCell ref="G95:K95"/>
    <mergeCell ref="G96:G97"/>
    <mergeCell ref="H96:J96"/>
    <mergeCell ref="A79:F79"/>
    <mergeCell ref="A83:K83"/>
    <mergeCell ref="A84:A85"/>
    <mergeCell ref="A91:I91"/>
    <mergeCell ref="J91:K91"/>
    <mergeCell ref="A92:I92"/>
    <mergeCell ref="J92:K92"/>
    <mergeCell ref="G104:H105"/>
    <mergeCell ref="I104:K104"/>
    <mergeCell ref="I105:J105"/>
    <mergeCell ref="E106:F106"/>
    <mergeCell ref="G106:H106"/>
    <mergeCell ref="I106:J106"/>
    <mergeCell ref="A99:F99"/>
    <mergeCell ref="A100:F100"/>
    <mergeCell ref="A101:F101"/>
    <mergeCell ref="A102:F102"/>
    <mergeCell ref="A104:D106"/>
    <mergeCell ref="E104:F105"/>
    <mergeCell ref="A113:D113"/>
    <mergeCell ref="A114:D114"/>
    <mergeCell ref="A111:D111"/>
    <mergeCell ref="A112:D112"/>
    <mergeCell ref="A109:D109"/>
    <mergeCell ref="A110:D110"/>
    <mergeCell ref="A107:D107"/>
    <mergeCell ref="G107:H107"/>
    <mergeCell ref="I107:J107"/>
    <mergeCell ref="A108:D108"/>
    <mergeCell ref="A153:B153"/>
    <mergeCell ref="A154:B154"/>
    <mergeCell ref="A157:H157"/>
    <mergeCell ref="A159:J159"/>
    <mergeCell ref="A160:H160"/>
    <mergeCell ref="A161:H161"/>
    <mergeCell ref="K116:K117"/>
    <mergeCell ref="A140:B140"/>
    <mergeCell ref="A142:B144"/>
    <mergeCell ref="C142:C143"/>
    <mergeCell ref="D142:D143"/>
    <mergeCell ref="E142:F142"/>
    <mergeCell ref="G142:H142"/>
    <mergeCell ref="I142:J142"/>
    <mergeCell ref="K142:K143"/>
    <mergeCell ref="A116:B118"/>
    <mergeCell ref="C116:C117"/>
    <mergeCell ref="D116:D117"/>
    <mergeCell ref="E116:F116"/>
    <mergeCell ref="G116:H116"/>
    <mergeCell ref="I116:J116"/>
    <mergeCell ref="A158:C158"/>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75E3-3E75-4301-AF01-CBBA0DDEBCD5}">
  <sheetPr codeName="Planilha12"/>
  <dimension ref="A1:M67"/>
  <sheetViews>
    <sheetView workbookViewId="0">
      <selection activeCell="A64" sqref="A64"/>
    </sheetView>
  </sheetViews>
  <sheetFormatPr defaultRowHeight="15"/>
  <cols>
    <col min="1" max="1" width="40.28515625" style="390" customWidth="1"/>
    <col min="2" max="5" width="13.5703125" style="390" customWidth="1"/>
    <col min="6" max="13" width="13.42578125" style="390" customWidth="1"/>
    <col min="14" max="16384" width="9.140625" style="390"/>
  </cols>
  <sheetData>
    <row r="1" spans="1:13">
      <c r="A1" s="1104" t="s">
        <v>0</v>
      </c>
      <c r="B1" s="1104"/>
      <c r="C1" s="1104"/>
      <c r="D1" s="1104"/>
      <c r="E1" s="1104"/>
      <c r="F1" s="1104"/>
      <c r="G1" s="1104"/>
      <c r="H1" s="1104"/>
      <c r="I1" s="1104"/>
      <c r="J1" s="1104"/>
      <c r="K1" s="1104"/>
      <c r="L1" s="1104"/>
      <c r="M1" s="1104"/>
    </row>
    <row r="2" spans="1:13">
      <c r="A2" s="1103" t="s">
        <v>1</v>
      </c>
      <c r="B2" s="1103"/>
      <c r="C2" s="1103"/>
      <c r="D2" s="1103"/>
      <c r="E2" s="1103"/>
      <c r="F2" s="1103"/>
      <c r="G2" s="1103"/>
      <c r="H2" s="1103"/>
      <c r="I2" s="1103"/>
      <c r="J2" s="1103"/>
      <c r="K2" s="1103"/>
      <c r="L2" s="1103"/>
      <c r="M2" s="1103"/>
    </row>
    <row r="3" spans="1:13">
      <c r="A3" s="1104" t="s">
        <v>753</v>
      </c>
      <c r="B3" s="1104"/>
      <c r="C3" s="1104"/>
      <c r="D3" s="1104"/>
      <c r="E3" s="1104"/>
      <c r="F3" s="1104"/>
      <c r="G3" s="1104"/>
      <c r="H3" s="1104"/>
      <c r="I3" s="1104"/>
      <c r="J3" s="1104"/>
      <c r="K3" s="1104"/>
      <c r="L3" s="1104"/>
      <c r="M3" s="1104"/>
    </row>
    <row r="4" spans="1:13">
      <c r="A4" s="1103" t="s">
        <v>407</v>
      </c>
      <c r="B4" s="1103"/>
      <c r="C4" s="1103"/>
      <c r="D4" s="1103"/>
      <c r="E4" s="1103"/>
      <c r="F4" s="1103"/>
      <c r="G4" s="1103"/>
      <c r="H4" s="1103"/>
      <c r="I4" s="1103"/>
      <c r="J4" s="1103"/>
      <c r="K4" s="1103"/>
      <c r="L4" s="1103"/>
      <c r="M4" s="1103"/>
    </row>
    <row r="5" spans="1:13">
      <c r="A5" s="1103" t="s">
        <v>1087</v>
      </c>
      <c r="B5" s="1103"/>
      <c r="C5" s="1103"/>
      <c r="D5" s="1103"/>
      <c r="E5" s="1103"/>
      <c r="F5" s="1103"/>
      <c r="G5" s="1103"/>
      <c r="H5" s="1103"/>
      <c r="I5" s="1103"/>
      <c r="J5" s="1103"/>
      <c r="K5" s="1103"/>
      <c r="L5" s="1103"/>
      <c r="M5" s="1103"/>
    </row>
    <row r="7" spans="1:13">
      <c r="A7" s="390" t="s">
        <v>754</v>
      </c>
      <c r="M7" s="644">
        <v>1</v>
      </c>
    </row>
    <row r="8" spans="1:13">
      <c r="A8" s="1216" t="s">
        <v>755</v>
      </c>
      <c r="B8" s="1219" t="s">
        <v>756</v>
      </c>
      <c r="C8" s="1220"/>
      <c r="D8" s="1221"/>
      <c r="E8" s="1222" t="s">
        <v>757</v>
      </c>
      <c r="F8" s="1223"/>
      <c r="G8" s="1223"/>
      <c r="H8" s="1223"/>
      <c r="I8" s="1223"/>
      <c r="J8" s="1223"/>
      <c r="K8" s="1222" t="s">
        <v>758</v>
      </c>
      <c r="L8" s="1223"/>
      <c r="M8" s="1223"/>
    </row>
    <row r="9" spans="1:13">
      <c r="A9" s="1217"/>
      <c r="B9" s="1224" t="str">
        <f>CONCATENATE("DEZEMBRO DE ",E9-1)</f>
        <v>DEZEMBRO DE 2021</v>
      </c>
      <c r="C9" s="1225"/>
      <c r="D9" s="1217"/>
      <c r="E9" s="1226">
        <v>2022</v>
      </c>
      <c r="F9" s="1227"/>
      <c r="G9" s="1227"/>
      <c r="H9" s="1227"/>
      <c r="I9" s="1227"/>
      <c r="J9" s="1227"/>
      <c r="K9" s="1224"/>
      <c r="L9" s="1225"/>
      <c r="M9" s="1225"/>
    </row>
    <row r="10" spans="1:13">
      <c r="A10" s="1217"/>
      <c r="B10" s="1228"/>
      <c r="C10" s="1229"/>
      <c r="D10" s="1230"/>
      <c r="E10" s="1231" t="s">
        <v>759</v>
      </c>
      <c r="F10" s="1232"/>
      <c r="G10" s="1233"/>
      <c r="H10" s="1231" t="s">
        <v>524</v>
      </c>
      <c r="I10" s="1232"/>
      <c r="J10" s="1232"/>
      <c r="K10" s="1224"/>
      <c r="L10" s="1225"/>
      <c r="M10" s="1225"/>
    </row>
    <row r="11" spans="1:13">
      <c r="A11" s="1218"/>
      <c r="B11" s="1214" t="s">
        <v>469</v>
      </c>
      <c r="C11" s="1215"/>
      <c r="D11" s="1234"/>
      <c r="E11" s="1214"/>
      <c r="F11" s="1215"/>
      <c r="G11" s="1234"/>
      <c r="H11" s="1214" t="s">
        <v>470</v>
      </c>
      <c r="I11" s="1215"/>
      <c r="J11" s="1215"/>
      <c r="K11" s="1214" t="s">
        <v>760</v>
      </c>
      <c r="L11" s="1215"/>
      <c r="M11" s="1215"/>
    </row>
    <row r="12" spans="1:13">
      <c r="A12" s="645"/>
      <c r="B12" s="1212"/>
      <c r="C12" s="1212"/>
      <c r="D12" s="1212"/>
      <c r="E12" s="1212"/>
      <c r="F12" s="1212"/>
      <c r="G12" s="1212"/>
      <c r="H12" s="1212"/>
      <c r="I12" s="1212"/>
      <c r="J12" s="1212"/>
      <c r="K12" s="1212"/>
      <c r="L12" s="1212"/>
      <c r="M12" s="1213"/>
    </row>
    <row r="13" spans="1:13">
      <c r="A13" s="646" t="s">
        <v>761</v>
      </c>
      <c r="B13" s="1210">
        <v>0</v>
      </c>
      <c r="C13" s="1210"/>
      <c r="D13" s="1210"/>
      <c r="E13" s="1210">
        <v>0</v>
      </c>
      <c r="F13" s="1210"/>
      <c r="G13" s="1210"/>
      <c r="H13" s="1210">
        <v>0</v>
      </c>
      <c r="I13" s="1210"/>
      <c r="J13" s="1210"/>
      <c r="K13" s="1210">
        <v>0</v>
      </c>
      <c r="L13" s="1210"/>
      <c r="M13" s="1211"/>
    </row>
    <row r="14" spans="1:13">
      <c r="A14" s="647" t="s">
        <v>762</v>
      </c>
      <c r="B14" s="1210"/>
      <c r="C14" s="1210"/>
      <c r="D14" s="1210"/>
      <c r="E14" s="1210"/>
      <c r="F14" s="1210"/>
      <c r="G14" s="1210"/>
      <c r="H14" s="1210"/>
      <c r="I14" s="1210"/>
      <c r="J14" s="1210"/>
      <c r="K14" s="1210"/>
      <c r="L14" s="1210"/>
      <c r="M14" s="1211"/>
    </row>
    <row r="15" spans="1:13">
      <c r="A15" s="648"/>
      <c r="B15" s="1204"/>
      <c r="C15" s="1204"/>
      <c r="D15" s="1204"/>
      <c r="E15" s="1204"/>
      <c r="F15" s="1204"/>
      <c r="G15" s="1204"/>
      <c r="H15" s="1204"/>
      <c r="I15" s="1204"/>
      <c r="J15" s="1204"/>
      <c r="K15" s="1204"/>
      <c r="L15" s="1204"/>
      <c r="M15" s="1205"/>
    </row>
    <row r="16" spans="1:13">
      <c r="A16" s="645"/>
      <c r="B16" s="1212"/>
      <c r="C16" s="1212"/>
      <c r="D16" s="1212"/>
      <c r="E16" s="1212"/>
      <c r="F16" s="1212"/>
      <c r="G16" s="1212"/>
      <c r="H16" s="1212"/>
      <c r="I16" s="1212"/>
      <c r="J16" s="1212"/>
      <c r="K16" s="1212"/>
      <c r="L16" s="1212"/>
      <c r="M16" s="1213"/>
    </row>
    <row r="17" spans="1:13">
      <c r="A17" s="646" t="s">
        <v>763</v>
      </c>
      <c r="B17" s="1210">
        <v>0</v>
      </c>
      <c r="C17" s="1210"/>
      <c r="D17" s="1210"/>
      <c r="E17" s="1210">
        <v>0</v>
      </c>
      <c r="F17" s="1210"/>
      <c r="G17" s="1210"/>
      <c r="H17" s="1210">
        <v>0</v>
      </c>
      <c r="I17" s="1210"/>
      <c r="J17" s="1210"/>
      <c r="K17" s="1210">
        <v>0</v>
      </c>
      <c r="L17" s="1210"/>
      <c r="M17" s="1211"/>
    </row>
    <row r="18" spans="1:13" ht="24" customHeight="1">
      <c r="A18" s="649" t="s">
        <v>764</v>
      </c>
      <c r="B18" s="1210">
        <v>0</v>
      </c>
      <c r="C18" s="1210"/>
      <c r="D18" s="1210"/>
      <c r="E18" s="1210">
        <v>0</v>
      </c>
      <c r="F18" s="1210"/>
      <c r="G18" s="1210"/>
      <c r="H18" s="1210">
        <v>0</v>
      </c>
      <c r="I18" s="1210"/>
      <c r="J18" s="1210"/>
      <c r="K18" s="1210">
        <v>0</v>
      </c>
      <c r="L18" s="1210"/>
      <c r="M18" s="1211"/>
    </row>
    <row r="19" spans="1:13">
      <c r="A19" s="650" t="s">
        <v>765</v>
      </c>
      <c r="B19" s="1210">
        <v>0</v>
      </c>
      <c r="C19" s="1210"/>
      <c r="D19" s="1210"/>
      <c r="E19" s="1210">
        <v>0</v>
      </c>
      <c r="F19" s="1210"/>
      <c r="G19" s="1210"/>
      <c r="H19" s="1210">
        <v>0</v>
      </c>
      <c r="I19" s="1210"/>
      <c r="J19" s="1210"/>
      <c r="K19" s="1210">
        <v>0</v>
      </c>
      <c r="L19" s="1210"/>
      <c r="M19" s="1211"/>
    </row>
    <row r="20" spans="1:13">
      <c r="A20" s="647" t="s">
        <v>766</v>
      </c>
      <c r="B20" s="1210">
        <v>0</v>
      </c>
      <c r="C20" s="1210"/>
      <c r="D20" s="1210"/>
      <c r="E20" s="1210">
        <v>0</v>
      </c>
      <c r="F20" s="1210"/>
      <c r="G20" s="1210"/>
      <c r="H20" s="1210">
        <v>0</v>
      </c>
      <c r="I20" s="1210"/>
      <c r="J20" s="1210"/>
      <c r="K20" s="1210">
        <v>0</v>
      </c>
      <c r="L20" s="1210"/>
      <c r="M20" s="1211"/>
    </row>
    <row r="21" spans="1:13">
      <c r="A21" s="648"/>
      <c r="B21" s="1204"/>
      <c r="C21" s="1204"/>
      <c r="D21" s="1204"/>
      <c r="E21" s="1204"/>
      <c r="F21" s="1204"/>
      <c r="G21" s="1204"/>
      <c r="H21" s="1204"/>
      <c r="I21" s="1204"/>
      <c r="J21" s="1204"/>
      <c r="K21" s="1204"/>
      <c r="L21" s="1204"/>
      <c r="M21" s="1205"/>
    </row>
    <row r="22" spans="1:13">
      <c r="A22" s="645"/>
      <c r="B22" s="1212"/>
      <c r="C22" s="1212"/>
      <c r="D22" s="1212"/>
      <c r="E22" s="1212"/>
      <c r="F22" s="1212"/>
      <c r="G22" s="1212"/>
      <c r="H22" s="1212"/>
      <c r="I22" s="1212"/>
      <c r="J22" s="1212"/>
      <c r="K22" s="1212"/>
      <c r="L22" s="1212"/>
      <c r="M22" s="1213"/>
    </row>
    <row r="23" spans="1:13">
      <c r="A23" s="651" t="s">
        <v>767</v>
      </c>
      <c r="B23" s="1210">
        <v>0</v>
      </c>
      <c r="C23" s="1210"/>
      <c r="D23" s="1210"/>
      <c r="E23" s="1210">
        <v>0</v>
      </c>
      <c r="F23" s="1210"/>
      <c r="G23" s="1210"/>
      <c r="H23" s="1210">
        <v>0</v>
      </c>
      <c r="I23" s="1210"/>
      <c r="J23" s="1210"/>
      <c r="K23" s="1210">
        <v>0</v>
      </c>
      <c r="L23" s="1210"/>
      <c r="M23" s="1211"/>
    </row>
    <row r="24" spans="1:13">
      <c r="A24" s="647" t="s">
        <v>768</v>
      </c>
      <c r="B24" s="1210">
        <v>0</v>
      </c>
      <c r="C24" s="1210"/>
      <c r="D24" s="1210"/>
      <c r="E24" s="1210">
        <v>0</v>
      </c>
      <c r="F24" s="1210"/>
      <c r="G24" s="1210"/>
      <c r="H24" s="1210">
        <v>0</v>
      </c>
      <c r="I24" s="1210"/>
      <c r="J24" s="1210"/>
      <c r="K24" s="1210">
        <v>0</v>
      </c>
      <c r="L24" s="1210"/>
      <c r="M24" s="1211"/>
    </row>
    <row r="25" spans="1:13">
      <c r="A25" s="647" t="s">
        <v>769</v>
      </c>
      <c r="B25" s="1210">
        <v>0</v>
      </c>
      <c r="C25" s="1210"/>
      <c r="D25" s="1210"/>
      <c r="E25" s="1210">
        <v>0</v>
      </c>
      <c r="F25" s="1210"/>
      <c r="G25" s="1210"/>
      <c r="H25" s="1210">
        <v>0</v>
      </c>
      <c r="I25" s="1210"/>
      <c r="J25" s="1210"/>
      <c r="K25" s="1210">
        <v>0</v>
      </c>
      <c r="L25" s="1210"/>
      <c r="M25" s="1211"/>
    </row>
    <row r="26" spans="1:13">
      <c r="A26" s="647" t="s">
        <v>770</v>
      </c>
      <c r="B26" s="1210">
        <v>0</v>
      </c>
      <c r="C26" s="1210"/>
      <c r="D26" s="1210"/>
      <c r="E26" s="1210">
        <v>0</v>
      </c>
      <c r="F26" s="1210"/>
      <c r="G26" s="1210"/>
      <c r="H26" s="1210">
        <v>0</v>
      </c>
      <c r="I26" s="1210"/>
      <c r="J26" s="1210"/>
      <c r="K26" s="1210">
        <v>0</v>
      </c>
      <c r="L26" s="1210"/>
      <c r="M26" s="1211"/>
    </row>
    <row r="27" spans="1:13">
      <c r="A27" s="647" t="s">
        <v>771</v>
      </c>
      <c r="B27" s="1210">
        <v>0</v>
      </c>
      <c r="C27" s="1210"/>
      <c r="D27" s="1210"/>
      <c r="E27" s="1210">
        <v>0</v>
      </c>
      <c r="F27" s="1210"/>
      <c r="G27" s="1210"/>
      <c r="H27" s="1210">
        <v>0</v>
      </c>
      <c r="I27" s="1210"/>
      <c r="J27" s="1210"/>
      <c r="K27" s="1210">
        <v>0</v>
      </c>
      <c r="L27" s="1210"/>
      <c r="M27" s="1211"/>
    </row>
    <row r="28" spans="1:13">
      <c r="A28" s="648"/>
      <c r="B28" s="1204"/>
      <c r="C28" s="1204"/>
      <c r="D28" s="1204"/>
      <c r="E28" s="1204"/>
      <c r="F28" s="1204"/>
      <c r="G28" s="1204"/>
      <c r="H28" s="1204"/>
      <c r="I28" s="1204"/>
      <c r="J28" s="1204"/>
      <c r="K28" s="1204"/>
      <c r="L28" s="1204"/>
      <c r="M28" s="1205"/>
    </row>
    <row r="29" spans="1:13">
      <c r="B29" s="429"/>
      <c r="C29" s="429"/>
      <c r="D29" s="429"/>
      <c r="E29" s="429"/>
      <c r="F29" s="429"/>
      <c r="G29" s="429"/>
      <c r="H29" s="429"/>
      <c r="I29" s="429"/>
      <c r="J29" s="429"/>
      <c r="K29" s="429"/>
      <c r="L29" s="429"/>
      <c r="M29" s="429"/>
    </row>
    <row r="30" spans="1:13">
      <c r="A30" s="652"/>
      <c r="B30" s="653"/>
      <c r="C30" s="653"/>
      <c r="D30" s="653"/>
      <c r="E30" s="653"/>
      <c r="F30" s="653"/>
      <c r="G30" s="653"/>
      <c r="H30" s="653"/>
      <c r="I30" s="653"/>
      <c r="J30" s="653"/>
      <c r="K30" s="653"/>
      <c r="L30" s="653"/>
      <c r="M30" s="654"/>
    </row>
    <row r="31" spans="1:13">
      <c r="A31" s="655" t="s">
        <v>772</v>
      </c>
      <c r="B31" s="656">
        <f>E9-1</f>
        <v>2021</v>
      </c>
      <c r="C31" s="656">
        <f t="shared" ref="C31:M31" si="0">B31+1</f>
        <v>2022</v>
      </c>
      <c r="D31" s="656">
        <f t="shared" si="0"/>
        <v>2023</v>
      </c>
      <c r="E31" s="656">
        <f t="shared" si="0"/>
        <v>2024</v>
      </c>
      <c r="F31" s="656">
        <f t="shared" si="0"/>
        <v>2025</v>
      </c>
      <c r="G31" s="656">
        <f t="shared" si="0"/>
        <v>2026</v>
      </c>
      <c r="H31" s="656">
        <f t="shared" si="0"/>
        <v>2027</v>
      </c>
      <c r="I31" s="656">
        <f t="shared" si="0"/>
        <v>2028</v>
      </c>
      <c r="J31" s="656">
        <f t="shared" si="0"/>
        <v>2029</v>
      </c>
      <c r="K31" s="656">
        <f t="shared" si="0"/>
        <v>2030</v>
      </c>
      <c r="L31" s="656">
        <f t="shared" si="0"/>
        <v>2031</v>
      </c>
      <c r="M31" s="657">
        <f t="shared" si="0"/>
        <v>2032</v>
      </c>
    </row>
    <row r="32" spans="1:13">
      <c r="A32" s="658"/>
      <c r="B32" s="659"/>
      <c r="C32" s="659"/>
      <c r="D32" s="659"/>
      <c r="E32" s="659"/>
      <c r="F32" s="659"/>
      <c r="G32" s="659"/>
      <c r="H32" s="659"/>
      <c r="I32" s="659"/>
      <c r="J32" s="659"/>
      <c r="K32" s="659"/>
      <c r="L32" s="659"/>
      <c r="M32" s="660"/>
    </row>
    <row r="33" spans="1:13">
      <c r="A33" s="661" t="s">
        <v>773</v>
      </c>
      <c r="B33" s="662"/>
      <c r="C33" s="662"/>
      <c r="D33" s="662"/>
      <c r="E33" s="662"/>
      <c r="F33" s="662"/>
      <c r="G33" s="662"/>
      <c r="H33" s="662"/>
      <c r="I33" s="662"/>
      <c r="J33" s="662"/>
      <c r="K33" s="662"/>
      <c r="L33" s="662"/>
      <c r="M33" s="663"/>
    </row>
    <row r="34" spans="1:13">
      <c r="A34" s="646"/>
      <c r="B34" s="664"/>
      <c r="C34" s="664"/>
      <c r="D34" s="664"/>
      <c r="E34" s="664"/>
      <c r="F34" s="664"/>
      <c r="G34" s="664"/>
      <c r="H34" s="664"/>
      <c r="I34" s="664"/>
      <c r="J34" s="664"/>
      <c r="K34" s="664"/>
      <c r="L34" s="664"/>
      <c r="M34" s="665"/>
    </row>
    <row r="35" spans="1:13">
      <c r="A35" s="646"/>
      <c r="B35" s="664"/>
      <c r="C35" s="664"/>
      <c r="D35" s="664"/>
      <c r="E35" s="664"/>
      <c r="F35" s="664"/>
      <c r="G35" s="664"/>
      <c r="H35" s="664"/>
      <c r="I35" s="664"/>
      <c r="J35" s="664"/>
      <c r="K35" s="664"/>
      <c r="L35" s="664"/>
      <c r="M35" s="665"/>
    </row>
    <row r="36" spans="1:13">
      <c r="A36" s="648"/>
      <c r="B36" s="666"/>
      <c r="C36" s="666"/>
      <c r="D36" s="666"/>
      <c r="E36" s="666"/>
      <c r="F36" s="666"/>
      <c r="G36" s="666"/>
      <c r="H36" s="666"/>
      <c r="I36" s="666"/>
      <c r="J36" s="666"/>
      <c r="K36" s="666"/>
      <c r="L36" s="666"/>
      <c r="M36" s="667"/>
    </row>
    <row r="37" spans="1:13">
      <c r="A37" s="661" t="s">
        <v>774</v>
      </c>
      <c r="B37" s="662"/>
      <c r="C37" s="662"/>
      <c r="D37" s="662"/>
      <c r="E37" s="662"/>
      <c r="F37" s="662"/>
      <c r="G37" s="662"/>
      <c r="H37" s="662"/>
      <c r="I37" s="662"/>
      <c r="J37" s="662"/>
      <c r="K37" s="662"/>
      <c r="L37" s="662"/>
      <c r="M37" s="663"/>
    </row>
    <row r="38" spans="1:13">
      <c r="A38" s="646"/>
      <c r="B38" s="664"/>
      <c r="C38" s="664"/>
      <c r="D38" s="664"/>
      <c r="E38" s="664"/>
      <c r="F38" s="664"/>
      <c r="G38" s="664"/>
      <c r="H38" s="664"/>
      <c r="I38" s="664"/>
      <c r="J38" s="664"/>
      <c r="K38" s="664"/>
      <c r="L38" s="664"/>
      <c r="M38" s="665"/>
    </row>
    <row r="39" spans="1:13">
      <c r="A39" s="646"/>
      <c r="B39" s="664"/>
      <c r="C39" s="664"/>
      <c r="D39" s="664"/>
      <c r="E39" s="664"/>
      <c r="F39" s="664"/>
      <c r="G39" s="664"/>
      <c r="H39" s="664"/>
      <c r="I39" s="664"/>
      <c r="J39" s="664"/>
      <c r="K39" s="664"/>
      <c r="L39" s="664"/>
      <c r="M39" s="665"/>
    </row>
    <row r="40" spans="1:13">
      <c r="A40" s="648"/>
      <c r="B40" s="666"/>
      <c r="C40" s="666"/>
      <c r="D40" s="666"/>
      <c r="E40" s="666"/>
      <c r="F40" s="666"/>
      <c r="G40" s="666"/>
      <c r="H40" s="666"/>
      <c r="I40" s="666"/>
      <c r="J40" s="666"/>
      <c r="K40" s="666"/>
      <c r="L40" s="666"/>
      <c r="M40" s="667"/>
    </row>
    <row r="41" spans="1:13">
      <c r="A41" s="668" t="s">
        <v>775</v>
      </c>
      <c r="B41" s="669">
        <f>SUM(B33:B40)</f>
        <v>0</v>
      </c>
      <c r="C41" s="669">
        <f t="shared" ref="C41:M41" si="1">SUM(C33:C40)</f>
        <v>0</v>
      </c>
      <c r="D41" s="669">
        <f t="shared" si="1"/>
        <v>0</v>
      </c>
      <c r="E41" s="669">
        <f t="shared" si="1"/>
        <v>0</v>
      </c>
      <c r="F41" s="669">
        <f t="shared" si="1"/>
        <v>0</v>
      </c>
      <c r="G41" s="669">
        <f t="shared" si="1"/>
        <v>0</v>
      </c>
      <c r="H41" s="669">
        <f t="shared" si="1"/>
        <v>0</v>
      </c>
      <c r="I41" s="669">
        <f t="shared" si="1"/>
        <v>0</v>
      </c>
      <c r="J41" s="669">
        <f t="shared" si="1"/>
        <v>0</v>
      </c>
      <c r="K41" s="669">
        <f t="shared" si="1"/>
        <v>0</v>
      </c>
      <c r="L41" s="669">
        <f t="shared" si="1"/>
        <v>0</v>
      </c>
      <c r="M41" s="670">
        <f t="shared" si="1"/>
        <v>0</v>
      </c>
    </row>
    <row r="42" spans="1:13">
      <c r="A42" s="668" t="s">
        <v>776</v>
      </c>
      <c r="B42" s="671">
        <v>8709982830.8899994</v>
      </c>
      <c r="C42" s="671">
        <v>9336704942.2499981</v>
      </c>
      <c r="D42" s="671">
        <v>9318251598.4076195</v>
      </c>
      <c r="E42" s="671">
        <v>9299834726.3077965</v>
      </c>
      <c r="F42" s="671">
        <v>9281454253.8666821</v>
      </c>
      <c r="G42" s="671">
        <v>9263110109.1428967</v>
      </c>
      <c r="H42" s="671">
        <v>9244802220.3372517</v>
      </c>
      <c r="I42" s="671">
        <v>9226530515.7924614</v>
      </c>
      <c r="J42" s="671">
        <v>9208294923.9928684</v>
      </c>
      <c r="K42" s="671">
        <v>9190095373.5641575</v>
      </c>
      <c r="L42" s="671">
        <v>9171931793.2730827</v>
      </c>
      <c r="M42" s="672">
        <v>9153804112.0271835</v>
      </c>
    </row>
    <row r="43" spans="1:13" ht="26.25">
      <c r="A43" s="673" t="s">
        <v>777</v>
      </c>
      <c r="B43" s="674">
        <v>0</v>
      </c>
      <c r="C43" s="674">
        <v>0</v>
      </c>
      <c r="D43" s="674">
        <v>0</v>
      </c>
      <c r="E43" s="674">
        <v>0</v>
      </c>
      <c r="F43" s="674">
        <v>0</v>
      </c>
      <c r="G43" s="674">
        <v>0</v>
      </c>
      <c r="H43" s="674">
        <v>0</v>
      </c>
      <c r="I43" s="674">
        <v>0</v>
      </c>
      <c r="J43" s="674">
        <v>0</v>
      </c>
      <c r="K43" s="674">
        <v>0</v>
      </c>
      <c r="L43" s="674">
        <v>0</v>
      </c>
      <c r="M43" s="675">
        <v>0</v>
      </c>
    </row>
    <row r="44" spans="1:13" ht="26.25">
      <c r="A44" s="673" t="s">
        <v>778</v>
      </c>
      <c r="B44" s="676">
        <v>0</v>
      </c>
      <c r="C44" s="676">
        <v>0</v>
      </c>
      <c r="D44" s="676">
        <v>0</v>
      </c>
      <c r="E44" s="676">
        <v>0</v>
      </c>
      <c r="F44" s="676">
        <v>0</v>
      </c>
      <c r="G44" s="676">
        <v>0</v>
      </c>
      <c r="H44" s="676">
        <v>0</v>
      </c>
      <c r="I44" s="676">
        <v>0</v>
      </c>
      <c r="J44" s="676">
        <v>0</v>
      </c>
      <c r="K44" s="676">
        <v>0</v>
      </c>
      <c r="L44" s="676">
        <v>0</v>
      </c>
      <c r="M44" s="677">
        <v>0</v>
      </c>
    </row>
    <row r="45" spans="1:13">
      <c r="A45" s="390" t="s">
        <v>779</v>
      </c>
    </row>
    <row r="46" spans="1:13">
      <c r="A46" s="390" t="s">
        <v>780</v>
      </c>
    </row>
    <row r="47" spans="1:13" ht="27" customHeight="1">
      <c r="A47" s="1206" t="s">
        <v>1127</v>
      </c>
      <c r="B47" s="1207"/>
      <c r="C47" s="1207"/>
      <c r="D47" s="1207"/>
      <c r="E47" s="1207"/>
      <c r="F47" s="1207"/>
      <c r="G47" s="1207"/>
      <c r="H47" s="1207"/>
      <c r="I47" s="1207"/>
      <c r="J47" s="1207"/>
      <c r="K47" s="1207"/>
      <c r="L47" s="1207"/>
      <c r="M47" s="1207"/>
    </row>
    <row r="48" spans="1:13">
      <c r="A48" s="391"/>
    </row>
    <row r="49" spans="1:3">
      <c r="A49" s="678" t="s">
        <v>781</v>
      </c>
      <c r="B49" s="1208" t="s">
        <v>782</v>
      </c>
      <c r="C49" s="1209"/>
    </row>
    <row r="50" spans="1:3">
      <c r="A50" s="679">
        <v>2014</v>
      </c>
      <c r="B50" s="1197">
        <v>1.00503955754</v>
      </c>
      <c r="C50" s="1198">
        <v>0</v>
      </c>
    </row>
    <row r="51" spans="1:3">
      <c r="A51" s="679">
        <v>2015</v>
      </c>
      <c r="B51" s="1198">
        <v>0.96454236593999998</v>
      </c>
      <c r="C51" s="1203">
        <v>0</v>
      </c>
    </row>
    <row r="52" spans="1:3">
      <c r="A52" s="679">
        <v>2016</v>
      </c>
      <c r="B52" s="1197">
        <v>0.96724083098000002</v>
      </c>
      <c r="C52" s="1198">
        <v>0</v>
      </c>
    </row>
    <row r="53" spans="1:3">
      <c r="A53" s="679">
        <v>2017</v>
      </c>
      <c r="B53" s="1197">
        <v>1.0132286905500001</v>
      </c>
      <c r="C53" s="1198">
        <v>0</v>
      </c>
    </row>
    <row r="54" spans="1:3">
      <c r="A54" s="679">
        <v>2018</v>
      </c>
      <c r="B54" s="1197">
        <v>1.0178366675499999</v>
      </c>
      <c r="C54" s="1198">
        <v>0</v>
      </c>
    </row>
    <row r="55" spans="1:3">
      <c r="A55" s="679">
        <v>2019</v>
      </c>
      <c r="B55" s="1197">
        <v>1.0122077783100001</v>
      </c>
      <c r="C55" s="1198">
        <v>0</v>
      </c>
    </row>
    <row r="56" spans="1:3">
      <c r="A56" s="679">
        <v>2020</v>
      </c>
      <c r="B56" s="1197">
        <v>0</v>
      </c>
      <c r="C56" s="1198">
        <v>0</v>
      </c>
    </row>
    <row r="57" spans="1:3">
      <c r="A57" s="679">
        <v>2021</v>
      </c>
      <c r="B57" s="1199">
        <v>0</v>
      </c>
      <c r="C57" s="1200">
        <v>0.95940951727000001</v>
      </c>
    </row>
    <row r="58" spans="1:3">
      <c r="A58" s="678" t="s">
        <v>1128</v>
      </c>
      <c r="B58" s="1201">
        <v>0.99802356998999997</v>
      </c>
      <c r="C58" s="1202">
        <v>0</v>
      </c>
    </row>
    <row r="59" spans="1:3">
      <c r="A59" s="678" t="s">
        <v>1129</v>
      </c>
      <c r="B59" s="1201">
        <v>-1.9764300099999999E-3</v>
      </c>
      <c r="C59" s="1202">
        <v>-1.9764300099999999E-3</v>
      </c>
    </row>
    <row r="60" spans="1:3">
      <c r="A60" s="390" t="s">
        <v>1130</v>
      </c>
    </row>
    <row r="64" spans="1:3">
      <c r="A64" s="2" t="s">
        <v>1090</v>
      </c>
    </row>
    <row r="65" spans="1:1">
      <c r="A65" s="2" t="s">
        <v>1091</v>
      </c>
    </row>
    <row r="66" spans="1:1">
      <c r="A66" s="2" t="s">
        <v>1069</v>
      </c>
    </row>
    <row r="67" spans="1:1">
      <c r="A67" s="2" t="s">
        <v>1092</v>
      </c>
    </row>
  </sheetData>
  <mergeCells count="98">
    <mergeCell ref="B59:C59"/>
    <mergeCell ref="A8:A11"/>
    <mergeCell ref="B8:D8"/>
    <mergeCell ref="E8:J8"/>
    <mergeCell ref="K8:M10"/>
    <mergeCell ref="B9:D9"/>
    <mergeCell ref="B13:D13"/>
    <mergeCell ref="E13:G13"/>
    <mergeCell ref="H13:J13"/>
    <mergeCell ref="K13:M13"/>
    <mergeCell ref="E9:J9"/>
    <mergeCell ref="B10:D10"/>
    <mergeCell ref="E10:G10"/>
    <mergeCell ref="H10:J10"/>
    <mergeCell ref="B11:D11"/>
    <mergeCell ref="E11:G11"/>
    <mergeCell ref="A1:M1"/>
    <mergeCell ref="A2:M2"/>
    <mergeCell ref="A3:M3"/>
    <mergeCell ref="A4:M4"/>
    <mergeCell ref="A5:M5"/>
    <mergeCell ref="H11:J11"/>
    <mergeCell ref="K11:M11"/>
    <mergeCell ref="B12:D12"/>
    <mergeCell ref="E12:G12"/>
    <mergeCell ref="H12:J12"/>
    <mergeCell ref="K12:M12"/>
    <mergeCell ref="B14:D14"/>
    <mergeCell ref="E14:G14"/>
    <mergeCell ref="H14:J14"/>
    <mergeCell ref="K14:M14"/>
    <mergeCell ref="B15:D15"/>
    <mergeCell ref="E15:G15"/>
    <mergeCell ref="H15:J15"/>
    <mergeCell ref="K15:M15"/>
    <mergeCell ref="B16:D16"/>
    <mergeCell ref="E16:G16"/>
    <mergeCell ref="H16:J16"/>
    <mergeCell ref="K16:M16"/>
    <mergeCell ref="B17:D17"/>
    <mergeCell ref="E17:G17"/>
    <mergeCell ref="H17:J17"/>
    <mergeCell ref="K17:M17"/>
    <mergeCell ref="B18:D18"/>
    <mergeCell ref="E18:G18"/>
    <mergeCell ref="H18:J18"/>
    <mergeCell ref="K18:M18"/>
    <mergeCell ref="B19:D19"/>
    <mergeCell ref="E19:G19"/>
    <mergeCell ref="H19:J19"/>
    <mergeCell ref="K19:M19"/>
    <mergeCell ref="B20:D20"/>
    <mergeCell ref="E20:G20"/>
    <mergeCell ref="H20:J20"/>
    <mergeCell ref="K20:M20"/>
    <mergeCell ref="B21:D21"/>
    <mergeCell ref="E21:G21"/>
    <mergeCell ref="H21:J21"/>
    <mergeCell ref="K21:M21"/>
    <mergeCell ref="B22:D22"/>
    <mergeCell ref="E22:G22"/>
    <mergeCell ref="H22:J22"/>
    <mergeCell ref="K22:M22"/>
    <mergeCell ref="B23:D23"/>
    <mergeCell ref="E23:G23"/>
    <mergeCell ref="H23:J23"/>
    <mergeCell ref="K23:M23"/>
    <mergeCell ref="B24:D24"/>
    <mergeCell ref="E24:G24"/>
    <mergeCell ref="H24:J24"/>
    <mergeCell ref="K24:M24"/>
    <mergeCell ref="B25:D25"/>
    <mergeCell ref="E25:G25"/>
    <mergeCell ref="H25:J25"/>
    <mergeCell ref="K25:M25"/>
    <mergeCell ref="B26:D26"/>
    <mergeCell ref="E26:G26"/>
    <mergeCell ref="H26:J26"/>
    <mergeCell ref="K26:M26"/>
    <mergeCell ref="B27:D27"/>
    <mergeCell ref="E27:G27"/>
    <mergeCell ref="H27:J27"/>
    <mergeCell ref="K27:M27"/>
    <mergeCell ref="E28:G28"/>
    <mergeCell ref="H28:J28"/>
    <mergeCell ref="K28:M28"/>
    <mergeCell ref="A47:M47"/>
    <mergeCell ref="B49:C49"/>
    <mergeCell ref="B50:C50"/>
    <mergeCell ref="B51:C51"/>
    <mergeCell ref="B52:C52"/>
    <mergeCell ref="B53:C53"/>
    <mergeCell ref="B28:D28"/>
    <mergeCell ref="B54:C54"/>
    <mergeCell ref="B55:C55"/>
    <mergeCell ref="B56:C56"/>
    <mergeCell ref="B57:C57"/>
    <mergeCell ref="B58:C58"/>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A097-5DF5-4D1C-9CF1-84CB3BB2DA13}">
  <sheetPr codeName="Planilha13"/>
  <dimension ref="A1:E101"/>
  <sheetViews>
    <sheetView zoomScale="130" zoomScaleNormal="130" workbookViewId="0">
      <selection activeCell="D11" sqref="D11:E11"/>
    </sheetView>
  </sheetViews>
  <sheetFormatPr defaultRowHeight="11.25"/>
  <cols>
    <col min="1" max="1" width="56.42578125" style="2" customWidth="1"/>
    <col min="2" max="2" width="15.140625" style="2" customWidth="1"/>
    <col min="3" max="3" width="15.28515625" style="2" customWidth="1"/>
    <col min="4" max="4" width="14" style="2" customWidth="1"/>
    <col min="5" max="5" width="16.140625" style="2" customWidth="1"/>
    <col min="6" max="16384" width="9.140625" style="2"/>
  </cols>
  <sheetData>
    <row r="1" spans="1:5">
      <c r="A1" s="957" t="s">
        <v>0</v>
      </c>
      <c r="B1" s="957"/>
      <c r="C1" s="957"/>
      <c r="D1" s="957"/>
    </row>
    <row r="2" spans="1:5">
      <c r="A2" s="958" t="s">
        <v>1</v>
      </c>
      <c r="B2" s="958"/>
      <c r="C2" s="958"/>
      <c r="D2" s="958"/>
    </row>
    <row r="3" spans="1:5">
      <c r="A3" s="957" t="s">
        <v>783</v>
      </c>
      <c r="B3" s="957"/>
      <c r="C3" s="957"/>
      <c r="D3" s="957"/>
    </row>
    <row r="4" spans="1:5">
      <c r="A4" s="958" t="s">
        <v>407</v>
      </c>
      <c r="B4" s="958"/>
      <c r="C4" s="958"/>
      <c r="D4" s="958"/>
    </row>
    <row r="5" spans="1:5">
      <c r="A5" s="958" t="s">
        <v>1087</v>
      </c>
      <c r="B5" s="958"/>
      <c r="C5" s="958"/>
      <c r="D5" s="958"/>
    </row>
    <row r="8" spans="1:5">
      <c r="A8" s="2" t="s">
        <v>784</v>
      </c>
      <c r="B8" s="433"/>
      <c r="C8" s="433"/>
      <c r="D8" s="433"/>
      <c r="E8" s="5">
        <v>1</v>
      </c>
    </row>
    <row r="9" spans="1:5">
      <c r="A9" s="680" t="s">
        <v>2</v>
      </c>
      <c r="B9" s="1050"/>
      <c r="C9" s="1254"/>
      <c r="D9" s="1255" t="s">
        <v>524</v>
      </c>
      <c r="E9" s="1256"/>
    </row>
    <row r="10" spans="1:5">
      <c r="A10" s="434" t="s">
        <v>549</v>
      </c>
      <c r="B10" s="1126"/>
      <c r="C10" s="1125"/>
      <c r="D10" s="1265"/>
      <c r="E10" s="1124"/>
    </row>
    <row r="11" spans="1:5">
      <c r="A11" s="202" t="s">
        <v>785</v>
      </c>
      <c r="B11" s="1121"/>
      <c r="C11" s="1120"/>
      <c r="D11" s="1119">
        <v>10224000000</v>
      </c>
      <c r="E11" s="1121"/>
    </row>
    <row r="12" spans="1:5">
      <c r="A12" s="202" t="s">
        <v>125</v>
      </c>
      <c r="B12" s="1121"/>
      <c r="C12" s="1120"/>
      <c r="D12" s="1119">
        <v>10475331265.689999</v>
      </c>
      <c r="E12" s="1121"/>
    </row>
    <row r="13" spans="1:5">
      <c r="A13" s="202" t="s">
        <v>786</v>
      </c>
      <c r="B13" s="1121"/>
      <c r="C13" s="1120"/>
      <c r="D13" s="1119">
        <v>7806627374.0600033</v>
      </c>
      <c r="E13" s="1121"/>
    </row>
    <row r="14" spans="1:5">
      <c r="A14" s="202" t="s">
        <v>787</v>
      </c>
      <c r="B14" s="1121"/>
      <c r="C14" s="1120"/>
      <c r="D14" s="1119">
        <v>0</v>
      </c>
      <c r="E14" s="1121"/>
    </row>
    <row r="15" spans="1:5">
      <c r="A15" s="202" t="s">
        <v>788</v>
      </c>
      <c r="B15" s="1121"/>
      <c r="C15" s="1120"/>
      <c r="D15" s="1119">
        <v>1373373381.1000004</v>
      </c>
      <c r="E15" s="1121"/>
    </row>
    <row r="16" spans="1:5">
      <c r="A16" s="2" t="s">
        <v>80</v>
      </c>
      <c r="B16" s="957"/>
      <c r="C16" s="1263"/>
      <c r="D16" s="1264"/>
      <c r="E16" s="957"/>
    </row>
    <row r="17" spans="1:5">
      <c r="A17" s="202" t="s">
        <v>789</v>
      </c>
      <c r="B17" s="1121"/>
      <c r="C17" s="1120"/>
      <c r="D17" s="1119">
        <v>10224000000</v>
      </c>
      <c r="E17" s="1121"/>
    </row>
    <row r="18" spans="1:5">
      <c r="A18" s="202" t="s">
        <v>128</v>
      </c>
      <c r="B18" s="1121"/>
      <c r="C18" s="1120"/>
      <c r="D18" s="1119">
        <v>11848704646.790001</v>
      </c>
      <c r="E18" s="1121"/>
    </row>
    <row r="19" spans="1:5">
      <c r="A19" s="202" t="s">
        <v>790</v>
      </c>
      <c r="B19" s="1121"/>
      <c r="C19" s="1120"/>
      <c r="D19" s="1119">
        <v>6999057062.7199974</v>
      </c>
      <c r="E19" s="1121"/>
    </row>
    <row r="20" spans="1:5">
      <c r="A20" s="202" t="s">
        <v>791</v>
      </c>
      <c r="B20" s="1121"/>
      <c r="C20" s="1120"/>
      <c r="D20" s="1119">
        <v>6294648383.2700024</v>
      </c>
      <c r="E20" s="1121"/>
    </row>
    <row r="21" spans="1:5">
      <c r="A21" s="202" t="s">
        <v>792</v>
      </c>
      <c r="B21" s="1121"/>
      <c r="C21" s="1120"/>
      <c r="D21" s="1119">
        <v>6246798193.5999994</v>
      </c>
      <c r="E21" s="1121"/>
    </row>
    <row r="22" spans="1:5">
      <c r="A22" s="439" t="s">
        <v>1056</v>
      </c>
      <c r="B22" s="1253"/>
      <c r="C22" s="1123"/>
      <c r="D22" s="1122">
        <v>1511978990.7900009</v>
      </c>
      <c r="E22" s="1253"/>
    </row>
    <row r="23" spans="1:5">
      <c r="B23" s="1"/>
      <c r="C23" s="1"/>
      <c r="D23" s="1"/>
      <c r="E23" s="1"/>
    </row>
    <row r="24" spans="1:5">
      <c r="A24" s="452" t="s">
        <v>793</v>
      </c>
      <c r="B24" s="1101"/>
      <c r="C24" s="1261"/>
      <c r="D24" s="1261" t="s">
        <v>524</v>
      </c>
      <c r="E24" s="1100"/>
    </row>
    <row r="25" spans="1:5">
      <c r="A25" s="2" t="s">
        <v>790</v>
      </c>
      <c r="B25" s="1121"/>
      <c r="C25" s="1120"/>
      <c r="E25" s="26">
        <v>6999057062.7200012</v>
      </c>
    </row>
    <row r="26" spans="1:5">
      <c r="A26" s="2" t="s">
        <v>791</v>
      </c>
      <c r="B26" s="1121"/>
      <c r="C26" s="1120"/>
      <c r="E26" s="26">
        <v>6294648383.2699986</v>
      </c>
    </row>
    <row r="27" spans="1:5">
      <c r="A27" s="440"/>
      <c r="B27" s="1262"/>
      <c r="C27" s="1262"/>
      <c r="D27" s="1262"/>
      <c r="E27" s="1262"/>
    </row>
    <row r="28" spans="1:5">
      <c r="A28" s="680" t="s">
        <v>794</v>
      </c>
      <c r="B28" s="1050"/>
      <c r="C28" s="1254"/>
      <c r="D28" s="1255" t="s">
        <v>524</v>
      </c>
      <c r="E28" s="1256"/>
    </row>
    <row r="29" spans="1:5">
      <c r="A29" s="434" t="s">
        <v>795</v>
      </c>
      <c r="B29" s="1259"/>
      <c r="C29" s="1259"/>
      <c r="D29" s="434"/>
      <c r="E29" s="449">
        <v>9336704942.2499981</v>
      </c>
    </row>
    <row r="30" spans="1:5">
      <c r="A30" s="2" t="s">
        <v>796</v>
      </c>
      <c r="B30" s="1"/>
      <c r="C30" s="1"/>
      <c r="E30" s="26">
        <v>9316062683.2499981</v>
      </c>
    </row>
    <row r="31" spans="1:5">
      <c r="A31" s="442" t="s">
        <v>797</v>
      </c>
      <c r="B31" s="681"/>
      <c r="C31" s="681"/>
      <c r="D31" s="442"/>
      <c r="E31" s="451">
        <v>9203269027.9599972</v>
      </c>
    </row>
    <row r="32" spans="1:5">
      <c r="B32" s="958"/>
      <c r="C32" s="958"/>
      <c r="D32" s="958"/>
      <c r="E32" s="958"/>
    </row>
    <row r="33" spans="1:5" ht="12.75" customHeight="1">
      <c r="A33" s="1050" t="s">
        <v>798</v>
      </c>
      <c r="B33" s="1050"/>
      <c r="C33" s="1254"/>
      <c r="D33" s="1255" t="s">
        <v>524</v>
      </c>
      <c r="E33" s="1256"/>
    </row>
    <row r="34" spans="1:5">
      <c r="A34" s="2" t="s">
        <v>799</v>
      </c>
      <c r="B34" s="958"/>
      <c r="C34" s="1257"/>
      <c r="D34" s="1258"/>
      <c r="E34" s="1259"/>
    </row>
    <row r="35" spans="1:5">
      <c r="A35" s="201" t="s">
        <v>800</v>
      </c>
      <c r="B35" s="1121"/>
      <c r="C35" s="1120"/>
      <c r="D35" s="450"/>
      <c r="E35" s="26">
        <v>704830993.83000004</v>
      </c>
    </row>
    <row r="36" spans="1:5">
      <c r="A36" s="201" t="s">
        <v>801</v>
      </c>
      <c r="B36" s="436"/>
      <c r="C36" s="682"/>
      <c r="D36" s="450"/>
      <c r="E36" s="26">
        <v>1111888690.9299998</v>
      </c>
    </row>
    <row r="37" spans="1:5">
      <c r="A37" s="201" t="s">
        <v>802</v>
      </c>
      <c r="B37" s="1121"/>
      <c r="C37" s="1120"/>
      <c r="D37" s="450"/>
      <c r="E37" s="26">
        <v>1111802537.8699996</v>
      </c>
    </row>
    <row r="38" spans="1:5">
      <c r="A38" s="201" t="s">
        <v>1063</v>
      </c>
      <c r="B38" s="436"/>
      <c r="C38" s="938"/>
      <c r="D38" s="450"/>
      <c r="E38" s="26">
        <v>1111802537.8699996</v>
      </c>
    </row>
    <row r="39" spans="1:5">
      <c r="A39" s="201" t="s">
        <v>803</v>
      </c>
      <c r="B39" s="1121"/>
      <c r="C39" s="1120"/>
      <c r="D39" s="450"/>
      <c r="E39" s="26">
        <v>-406971544.0399996</v>
      </c>
    </row>
    <row r="40" spans="1:5">
      <c r="A40" s="2" t="s">
        <v>804</v>
      </c>
      <c r="B40" s="958"/>
      <c r="C40" s="1257"/>
      <c r="D40" s="1260"/>
      <c r="E40" s="958"/>
    </row>
    <row r="41" spans="1:5">
      <c r="A41" s="201" t="s">
        <v>800</v>
      </c>
      <c r="B41" s="1121"/>
      <c r="C41" s="1120"/>
      <c r="D41" s="450"/>
      <c r="E41" s="153">
        <v>0</v>
      </c>
    </row>
    <row r="42" spans="1:5">
      <c r="A42" s="201" t="s">
        <v>801</v>
      </c>
      <c r="B42" s="436"/>
      <c r="C42" s="682"/>
      <c r="D42" s="450"/>
      <c r="E42" s="153">
        <v>0</v>
      </c>
    </row>
    <row r="43" spans="1:5">
      <c r="A43" s="201" t="s">
        <v>802</v>
      </c>
      <c r="B43" s="1121"/>
      <c r="C43" s="1120"/>
      <c r="D43" s="450"/>
      <c r="E43" s="153">
        <v>0</v>
      </c>
    </row>
    <row r="44" spans="1:5">
      <c r="A44" s="447" t="s">
        <v>803</v>
      </c>
      <c r="B44" s="1253"/>
      <c r="C44" s="1123"/>
      <c r="D44" s="281"/>
      <c r="E44" s="448">
        <v>0</v>
      </c>
    </row>
    <row r="46" spans="1:5" ht="33.75">
      <c r="A46" s="941" t="s">
        <v>805</v>
      </c>
      <c r="B46" s="1244"/>
      <c r="C46" s="460" t="s">
        <v>806</v>
      </c>
      <c r="D46" s="460" t="s">
        <v>807</v>
      </c>
      <c r="E46" s="553" t="s">
        <v>808</v>
      </c>
    </row>
    <row r="47" spans="1:5">
      <c r="A47" s="1089"/>
      <c r="B47" s="1245"/>
      <c r="C47" s="431" t="s">
        <v>469</v>
      </c>
      <c r="D47" s="431" t="s">
        <v>470</v>
      </c>
      <c r="E47" s="432" t="s">
        <v>809</v>
      </c>
    </row>
    <row r="48" spans="1:5">
      <c r="A48" s="1246" t="s">
        <v>811</v>
      </c>
      <c r="B48" s="1247"/>
      <c r="C48" s="527">
        <v>-137015000</v>
      </c>
      <c r="D48" s="527">
        <v>626818496.61000252</v>
      </c>
      <c r="E48" s="683">
        <v>-4.5748166011750726</v>
      </c>
    </row>
    <row r="49" spans="1:5">
      <c r="A49" s="1248" t="s">
        <v>810</v>
      </c>
      <c r="B49" s="1249"/>
      <c r="C49" s="302">
        <v>-108875000</v>
      </c>
      <c r="D49" s="302">
        <v>886443997.86000252</v>
      </c>
      <c r="E49" s="684">
        <v>-8.1418507266131108</v>
      </c>
    </row>
    <row r="51" spans="1:5" ht="22.5">
      <c r="A51" s="204" t="s">
        <v>812</v>
      </c>
      <c r="B51" s="626" t="s">
        <v>752</v>
      </c>
      <c r="C51" s="626" t="s">
        <v>813</v>
      </c>
      <c r="D51" s="626" t="s">
        <v>814</v>
      </c>
      <c r="E51" s="584" t="s">
        <v>518</v>
      </c>
    </row>
    <row r="52" spans="1:5">
      <c r="A52" s="166" t="s">
        <v>815</v>
      </c>
      <c r="B52" s="932"/>
      <c r="C52" s="932"/>
      <c r="D52" s="932"/>
      <c r="E52" s="933"/>
    </row>
    <row r="53" spans="1:5">
      <c r="A53" s="66" t="s">
        <v>511</v>
      </c>
      <c r="B53" s="78"/>
      <c r="C53" s="78"/>
      <c r="D53" s="78"/>
      <c r="E53" s="512"/>
    </row>
    <row r="54" spans="1:5">
      <c r="A54" s="28" t="s">
        <v>816</v>
      </c>
      <c r="B54" s="78">
        <v>57554108.499999985</v>
      </c>
      <c r="C54" s="78">
        <v>5847.3400000000011</v>
      </c>
      <c r="D54" s="78">
        <v>55871157.579999976</v>
      </c>
      <c r="E54" s="512">
        <v>1677103.5800000057</v>
      </c>
    </row>
    <row r="55" spans="1:5">
      <c r="A55" s="28" t="s">
        <v>817</v>
      </c>
      <c r="B55" s="78">
        <v>716527.5</v>
      </c>
      <c r="C55" s="78">
        <v>0.01</v>
      </c>
      <c r="D55" s="78">
        <v>716527.49</v>
      </c>
      <c r="E55" s="512">
        <v>0</v>
      </c>
    </row>
    <row r="56" spans="1:5">
      <c r="A56" s="66" t="s">
        <v>512</v>
      </c>
      <c r="B56" s="78"/>
      <c r="C56" s="78"/>
      <c r="D56" s="78"/>
      <c r="E56" s="512"/>
    </row>
    <row r="57" spans="1:5">
      <c r="A57" s="28" t="s">
        <v>816</v>
      </c>
      <c r="B57" s="78">
        <v>988880861.46000016</v>
      </c>
      <c r="C57" s="78">
        <v>87369658.509999067</v>
      </c>
      <c r="D57" s="78">
        <v>652940486.93999922</v>
      </c>
      <c r="E57" s="512">
        <v>248570716.0100019</v>
      </c>
    </row>
    <row r="58" spans="1:5">
      <c r="A58" s="685" t="s">
        <v>817</v>
      </c>
      <c r="B58" s="78">
        <v>5246134.8100000005</v>
      </c>
      <c r="C58" s="690">
        <v>1064214.97</v>
      </c>
      <c r="D58" s="690">
        <v>2509161.0500000003</v>
      </c>
      <c r="E58" s="691">
        <v>1672758.7900000005</v>
      </c>
    </row>
    <row r="59" spans="1:5">
      <c r="A59" s="441" t="s">
        <v>598</v>
      </c>
      <c r="B59" s="934">
        <v>1052397632.2700001</v>
      </c>
      <c r="C59" s="934">
        <v>88439720.829999059</v>
      </c>
      <c r="D59" s="934">
        <v>712037333.05999911</v>
      </c>
      <c r="E59" s="935">
        <v>251920578.3800019</v>
      </c>
    </row>
    <row r="61" spans="1:5" ht="22.5" customHeight="1">
      <c r="A61" s="1060" t="s">
        <v>818</v>
      </c>
      <c r="B61" s="1147"/>
      <c r="C61" s="1147" t="s">
        <v>819</v>
      </c>
      <c r="D61" s="1066" t="s">
        <v>820</v>
      </c>
      <c r="E61" s="1064"/>
    </row>
    <row r="62" spans="1:5" ht="33.75">
      <c r="A62" s="1107"/>
      <c r="B62" s="1239"/>
      <c r="C62" s="1239"/>
      <c r="D62" s="462" t="s">
        <v>821</v>
      </c>
      <c r="E62" s="525" t="s">
        <v>822</v>
      </c>
    </row>
    <row r="63" spans="1:5">
      <c r="A63" s="1250" t="s">
        <v>823</v>
      </c>
      <c r="B63" s="1251"/>
      <c r="C63" s="213">
        <v>673087676.24000013</v>
      </c>
      <c r="D63" s="884">
        <v>0.25</v>
      </c>
      <c r="E63" s="885">
        <v>0.15507884544280309</v>
      </c>
    </row>
    <row r="64" spans="1:5">
      <c r="A64" s="1184" t="s">
        <v>1048</v>
      </c>
      <c r="B64" s="1252"/>
      <c r="C64" s="444">
        <v>480767576.19000012</v>
      </c>
      <c r="D64" s="886">
        <v>0.7</v>
      </c>
      <c r="E64" s="887">
        <v>0.79761936023893432</v>
      </c>
    </row>
    <row r="65" spans="1:5">
      <c r="A65" s="1184" t="s">
        <v>1049</v>
      </c>
      <c r="B65" s="1184"/>
      <c r="C65" s="444">
        <v>0</v>
      </c>
      <c r="D65" s="886">
        <v>0.5</v>
      </c>
      <c r="E65" s="887">
        <v>0</v>
      </c>
    </row>
    <row r="66" spans="1:5">
      <c r="A66" s="505" t="s">
        <v>1050</v>
      </c>
      <c r="B66" s="888"/>
      <c r="C66" s="215">
        <v>0</v>
      </c>
      <c r="D66" s="889">
        <v>0.15</v>
      </c>
      <c r="E66" s="890">
        <v>0</v>
      </c>
    </row>
    <row r="67" spans="1:5">
      <c r="A67" s="440"/>
      <c r="B67" s="440"/>
      <c r="C67" s="440"/>
      <c r="D67" s="440"/>
      <c r="E67" s="440"/>
    </row>
    <row r="68" spans="1:5" hidden="1">
      <c r="A68" s="686" t="s">
        <v>824</v>
      </c>
      <c r="B68" s="1242" t="s">
        <v>819</v>
      </c>
      <c r="C68" s="1242"/>
      <c r="D68" s="1242" t="s">
        <v>825</v>
      </c>
      <c r="E68" s="1243"/>
    </row>
    <row r="69" spans="1:5" hidden="1">
      <c r="A69" s="166" t="s">
        <v>826</v>
      </c>
      <c r="B69" s="1235"/>
      <c r="C69" s="1235"/>
      <c r="D69" s="1235"/>
      <c r="E69" s="1236"/>
    </row>
    <row r="70" spans="1:5" hidden="1">
      <c r="A70" s="443" t="s">
        <v>827</v>
      </c>
      <c r="B70" s="1240"/>
      <c r="C70" s="1240"/>
      <c r="D70" s="1237"/>
      <c r="E70" s="1238"/>
    </row>
    <row r="71" spans="1:5" hidden="1">
      <c r="B71" s="958"/>
      <c r="C71" s="958"/>
      <c r="D71" s="1241"/>
      <c r="E71" s="1241"/>
    </row>
    <row r="72" spans="1:5" hidden="1">
      <c r="B72" s="1"/>
      <c r="C72" s="1"/>
      <c r="D72" s="1"/>
      <c r="E72" s="61"/>
    </row>
    <row r="73" spans="1:5" hidden="1">
      <c r="A73" s="687" t="s">
        <v>828</v>
      </c>
      <c r="B73" s="688" t="s">
        <v>829</v>
      </c>
      <c r="C73" s="688" t="s">
        <v>830</v>
      </c>
      <c r="D73" s="688" t="s">
        <v>831</v>
      </c>
      <c r="E73" s="689" t="s">
        <v>832</v>
      </c>
    </row>
    <row r="74" spans="1:5" hidden="1">
      <c r="A74" s="65" t="s">
        <v>833</v>
      </c>
      <c r="B74" s="78"/>
      <c r="C74" s="78"/>
      <c r="D74" s="78"/>
      <c r="E74" s="512"/>
    </row>
    <row r="75" spans="1:5" hidden="1">
      <c r="A75" s="28" t="s">
        <v>834</v>
      </c>
      <c r="B75" s="78"/>
      <c r="C75" s="78"/>
      <c r="D75" s="78"/>
      <c r="E75" s="512"/>
    </row>
    <row r="76" spans="1:5" hidden="1">
      <c r="A76" s="28" t="s">
        <v>835</v>
      </c>
      <c r="B76" s="78"/>
      <c r="C76" s="78"/>
      <c r="D76" s="78"/>
      <c r="E76" s="512"/>
    </row>
    <row r="77" spans="1:5" hidden="1">
      <c r="A77" s="28" t="s">
        <v>836</v>
      </c>
      <c r="B77" s="78"/>
      <c r="C77" s="78"/>
      <c r="D77" s="78"/>
      <c r="E77" s="512"/>
    </row>
    <row r="78" spans="1:5" hidden="1">
      <c r="A78" s="65" t="s">
        <v>837</v>
      </c>
      <c r="B78" s="78"/>
      <c r="C78" s="78"/>
      <c r="D78" s="78"/>
      <c r="E78" s="512"/>
    </row>
    <row r="79" spans="1:5" hidden="1">
      <c r="A79" s="28" t="s">
        <v>834</v>
      </c>
      <c r="B79" s="78"/>
      <c r="C79" s="78"/>
      <c r="D79" s="78"/>
      <c r="E79" s="512"/>
    </row>
    <row r="80" spans="1:5" hidden="1">
      <c r="A80" s="28" t="s">
        <v>835</v>
      </c>
      <c r="B80" s="78"/>
      <c r="C80" s="78"/>
      <c r="D80" s="78"/>
      <c r="E80" s="512"/>
    </row>
    <row r="81" spans="1:5" hidden="1">
      <c r="A81" s="685" t="s">
        <v>836</v>
      </c>
      <c r="B81" s="690"/>
      <c r="C81" s="690"/>
      <c r="D81" s="690"/>
      <c r="E81" s="691"/>
    </row>
    <row r="82" spans="1:5" hidden="1"/>
    <row r="83" spans="1:5" hidden="1">
      <c r="A83" s="687" t="s">
        <v>838</v>
      </c>
      <c r="B83" s="1242" t="s">
        <v>819</v>
      </c>
      <c r="C83" s="1242"/>
      <c r="D83" s="1242" t="s">
        <v>825</v>
      </c>
      <c r="E83" s="1243"/>
    </row>
    <row r="84" spans="1:5" hidden="1">
      <c r="A84" s="166" t="s">
        <v>839</v>
      </c>
      <c r="B84" s="1235"/>
      <c r="C84" s="1235"/>
      <c r="D84" s="1235"/>
      <c r="E84" s="1236"/>
    </row>
    <row r="85" spans="1:5" hidden="1">
      <c r="A85" s="443" t="s">
        <v>840</v>
      </c>
      <c r="B85" s="1237"/>
      <c r="C85" s="1237"/>
      <c r="D85" s="1237"/>
      <c r="E85" s="1238"/>
    </row>
    <row r="87" spans="1:5" ht="22.5" customHeight="1">
      <c r="A87" s="1060" t="s">
        <v>841</v>
      </c>
      <c r="B87" s="1147"/>
      <c r="C87" s="1147" t="s">
        <v>819</v>
      </c>
      <c r="D87" s="1066" t="s">
        <v>820</v>
      </c>
      <c r="E87" s="1064"/>
    </row>
    <row r="88" spans="1:5" ht="33.75">
      <c r="A88" s="1107"/>
      <c r="B88" s="1239"/>
      <c r="C88" s="1239"/>
      <c r="D88" s="462" t="s">
        <v>821</v>
      </c>
      <c r="E88" s="525" t="s">
        <v>822</v>
      </c>
    </row>
    <row r="89" spans="1:5">
      <c r="A89" s="434" t="s">
        <v>842</v>
      </c>
      <c r="B89" s="166"/>
      <c r="C89" s="435">
        <v>826144070.84999955</v>
      </c>
      <c r="D89" s="692">
        <v>0.15</v>
      </c>
      <c r="E89" s="693">
        <v>0.19126664978386526</v>
      </c>
    </row>
    <row r="90" spans="1:5" hidden="1">
      <c r="A90" s="202" t="s">
        <v>678</v>
      </c>
      <c r="B90" s="65"/>
      <c r="C90" s="128" t="e">
        <f>#REF!</f>
        <v>#REF!</v>
      </c>
      <c r="D90" s="694"/>
      <c r="E90" s="695"/>
    </row>
    <row r="91" spans="1:5" hidden="1">
      <c r="A91" s="439" t="s">
        <v>843</v>
      </c>
      <c r="B91" s="443"/>
      <c r="C91" s="140" t="e">
        <f>#REF!</f>
        <v>#REF!</v>
      </c>
      <c r="D91" s="696"/>
      <c r="E91" s="697"/>
    </row>
    <row r="92" spans="1:5">
      <c r="A92" s="440"/>
      <c r="B92" s="440"/>
      <c r="C92" s="440"/>
      <c r="D92" s="440"/>
      <c r="E92" s="440"/>
    </row>
    <row r="93" spans="1:5" ht="11.25" customHeight="1">
      <c r="A93" s="160" t="s">
        <v>844</v>
      </c>
      <c r="B93" s="160"/>
      <c r="C93" s="698"/>
      <c r="D93" s="680" t="s">
        <v>845</v>
      </c>
      <c r="E93" s="287"/>
    </row>
    <row r="94" spans="1:5" ht="11.25" customHeight="1">
      <c r="A94" s="440" t="s">
        <v>846</v>
      </c>
      <c r="B94" s="440"/>
      <c r="C94" s="699"/>
      <c r="D94" s="700">
        <v>0</v>
      </c>
      <c r="E94" s="440"/>
    </row>
    <row r="95" spans="1:5" ht="11.25" customHeight="1"/>
    <row r="96" spans="1:5">
      <c r="A96" s="2" t="s">
        <v>115</v>
      </c>
    </row>
    <row r="98" spans="1:1">
      <c r="A98" s="2" t="s">
        <v>1090</v>
      </c>
    </row>
    <row r="99" spans="1:1">
      <c r="A99" s="2" t="s">
        <v>1091</v>
      </c>
    </row>
    <row r="100" spans="1:1">
      <c r="A100" s="2" t="s">
        <v>1069</v>
      </c>
    </row>
    <row r="101" spans="1:1">
      <c r="A101" s="2" t="s">
        <v>1092</v>
      </c>
    </row>
  </sheetData>
  <mergeCells count="82">
    <mergeCell ref="B9:C9"/>
    <mergeCell ref="D9:E9"/>
    <mergeCell ref="A1:D1"/>
    <mergeCell ref="A2:D2"/>
    <mergeCell ref="A3:D3"/>
    <mergeCell ref="A4:D4"/>
    <mergeCell ref="A5:D5"/>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32:C32"/>
    <mergeCell ref="D32:E32"/>
    <mergeCell ref="B22:C22"/>
    <mergeCell ref="D22:E22"/>
    <mergeCell ref="B24:C24"/>
    <mergeCell ref="D24:E24"/>
    <mergeCell ref="B25:C25"/>
    <mergeCell ref="B26:C26"/>
    <mergeCell ref="B27:C27"/>
    <mergeCell ref="D27:E27"/>
    <mergeCell ref="B28:C28"/>
    <mergeCell ref="D28:E28"/>
    <mergeCell ref="B29:C29"/>
    <mergeCell ref="B44:C44"/>
    <mergeCell ref="A33:C33"/>
    <mergeCell ref="D33:E33"/>
    <mergeCell ref="B34:C34"/>
    <mergeCell ref="D34:E34"/>
    <mergeCell ref="B35:C35"/>
    <mergeCell ref="B37:C37"/>
    <mergeCell ref="B39:C39"/>
    <mergeCell ref="B40:C40"/>
    <mergeCell ref="D40:E40"/>
    <mergeCell ref="B41:C41"/>
    <mergeCell ref="B43:C43"/>
    <mergeCell ref="B69:C69"/>
    <mergeCell ref="D69:E69"/>
    <mergeCell ref="A46:B47"/>
    <mergeCell ref="A48:B48"/>
    <mergeCell ref="A49:B49"/>
    <mergeCell ref="A61:B62"/>
    <mergeCell ref="C61:C62"/>
    <mergeCell ref="D61:E61"/>
    <mergeCell ref="A63:B63"/>
    <mergeCell ref="A64:B64"/>
    <mergeCell ref="A65:B65"/>
    <mergeCell ref="B68:C68"/>
    <mergeCell ref="D68:E68"/>
    <mergeCell ref="B70:C70"/>
    <mergeCell ref="D70:E70"/>
    <mergeCell ref="B71:C71"/>
    <mergeCell ref="D71:E71"/>
    <mergeCell ref="B83:C83"/>
    <mergeCell ref="D83:E83"/>
    <mergeCell ref="B84:C84"/>
    <mergeCell ref="D84:E84"/>
    <mergeCell ref="B85:C85"/>
    <mergeCell ref="D85:E85"/>
    <mergeCell ref="A87:B88"/>
    <mergeCell ref="C87:C88"/>
    <mergeCell ref="D87:E8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30D6-F742-49F1-8864-FFCAECB4918B}">
  <sheetPr codeName="Planilha2"/>
  <dimension ref="A1:M393"/>
  <sheetViews>
    <sheetView topLeftCell="A190" workbookViewId="0"/>
  </sheetViews>
  <sheetFormatPr defaultRowHeight="11.25"/>
  <cols>
    <col min="1" max="1" width="5.85546875" style="2" customWidth="1"/>
    <col min="2" max="2" width="37.42578125" style="2" customWidth="1"/>
    <col min="3" max="3" width="14.7109375" style="2" customWidth="1"/>
    <col min="4" max="4" width="19.42578125" style="2" customWidth="1"/>
    <col min="5" max="6" width="14.7109375" style="2" customWidth="1"/>
    <col min="7" max="7" width="8.5703125" style="2" customWidth="1"/>
    <col min="8" max="10" width="14.7109375" style="2" customWidth="1"/>
    <col min="11" max="11" width="7.85546875" style="2" customWidth="1"/>
    <col min="12" max="12" width="14.42578125" style="2" customWidth="1"/>
    <col min="13" max="13" width="14.7109375" style="2" customWidth="1"/>
    <col min="14" max="16384" width="9.140625" style="2"/>
  </cols>
  <sheetData>
    <row r="1" spans="1:13">
      <c r="B1" s="957" t="s">
        <v>0</v>
      </c>
      <c r="C1" s="957"/>
      <c r="D1" s="957"/>
      <c r="E1" s="957"/>
      <c r="F1" s="957"/>
      <c r="G1" s="957"/>
      <c r="H1" s="957"/>
      <c r="I1" s="957"/>
      <c r="J1" s="957"/>
      <c r="K1" s="957"/>
      <c r="L1" s="957"/>
      <c r="M1" s="957"/>
    </row>
    <row r="2" spans="1:13">
      <c r="B2" s="958" t="s">
        <v>1</v>
      </c>
      <c r="C2" s="958"/>
      <c r="D2" s="958"/>
      <c r="E2" s="958"/>
      <c r="F2" s="958"/>
      <c r="G2" s="958"/>
      <c r="H2" s="958"/>
      <c r="I2" s="958"/>
      <c r="J2" s="958"/>
      <c r="K2" s="958"/>
      <c r="L2" s="958"/>
      <c r="M2" s="958"/>
    </row>
    <row r="3" spans="1:13">
      <c r="B3" s="957" t="s">
        <v>137</v>
      </c>
      <c r="C3" s="957"/>
      <c r="D3" s="957"/>
      <c r="E3" s="957"/>
      <c r="F3" s="957"/>
      <c r="G3" s="957"/>
      <c r="H3" s="957"/>
      <c r="I3" s="957"/>
      <c r="J3" s="957"/>
      <c r="K3" s="957"/>
      <c r="L3" s="957"/>
      <c r="M3" s="957"/>
    </row>
    <row r="4" spans="1:13">
      <c r="B4" s="958" t="s">
        <v>3</v>
      </c>
      <c r="C4" s="958"/>
      <c r="D4" s="958"/>
      <c r="E4" s="958"/>
      <c r="F4" s="958"/>
      <c r="G4" s="958"/>
      <c r="H4" s="958"/>
      <c r="I4" s="958"/>
      <c r="J4" s="958"/>
      <c r="K4" s="958"/>
      <c r="L4" s="958"/>
      <c r="M4" s="958"/>
    </row>
    <row r="5" spans="1:13">
      <c r="B5" s="958" t="s">
        <v>1087</v>
      </c>
      <c r="C5" s="958">
        <v>0</v>
      </c>
      <c r="D5" s="958">
        <v>0</v>
      </c>
      <c r="E5" s="958">
        <v>0</v>
      </c>
      <c r="F5" s="958">
        <v>0</v>
      </c>
      <c r="G5" s="958">
        <v>0</v>
      </c>
      <c r="H5" s="958">
        <v>0</v>
      </c>
      <c r="I5" s="958">
        <v>0</v>
      </c>
      <c r="J5" s="958">
        <v>0</v>
      </c>
      <c r="K5" s="958">
        <v>0</v>
      </c>
      <c r="L5" s="958">
        <v>0</v>
      </c>
      <c r="M5" s="958">
        <v>0</v>
      </c>
    </row>
    <row r="6" spans="1:13">
      <c r="B6" s="977"/>
      <c r="C6" s="977"/>
      <c r="D6" s="977"/>
      <c r="E6" s="977"/>
      <c r="F6" s="977"/>
      <c r="G6" s="977"/>
      <c r="H6" s="977"/>
      <c r="I6" s="977"/>
      <c r="J6" s="977"/>
      <c r="K6" s="977"/>
      <c r="L6" s="977"/>
      <c r="M6" s="977"/>
    </row>
    <row r="7" spans="1:13">
      <c r="A7" s="2" t="s">
        <v>138</v>
      </c>
      <c r="C7" s="112"/>
      <c r="M7" s="5">
        <v>1</v>
      </c>
    </row>
    <row r="8" spans="1:13" ht="22.5" customHeight="1">
      <c r="A8" s="966" t="s">
        <v>139</v>
      </c>
      <c r="B8" s="967"/>
      <c r="C8" s="950" t="s">
        <v>81</v>
      </c>
      <c r="D8" s="950" t="s">
        <v>82</v>
      </c>
      <c r="E8" s="952" t="s">
        <v>83</v>
      </c>
      <c r="F8" s="972"/>
      <c r="G8" s="953"/>
      <c r="H8" s="6" t="s">
        <v>140</v>
      </c>
      <c r="I8" s="952" t="s">
        <v>85</v>
      </c>
      <c r="J8" s="972"/>
      <c r="K8" s="953"/>
      <c r="L8" s="69" t="s">
        <v>140</v>
      </c>
      <c r="M8" s="975" t="s">
        <v>141</v>
      </c>
    </row>
    <row r="9" spans="1:13" ht="12.75" customHeight="1">
      <c r="A9" s="966"/>
      <c r="B9" s="967"/>
      <c r="C9" s="951"/>
      <c r="D9" s="951"/>
      <c r="E9" s="6" t="s">
        <v>10</v>
      </c>
      <c r="F9" s="6" t="s">
        <v>1088</v>
      </c>
      <c r="G9" s="6" t="s">
        <v>11</v>
      </c>
      <c r="H9" s="113"/>
      <c r="I9" s="6" t="s">
        <v>10</v>
      </c>
      <c r="J9" s="6" t="s">
        <v>1088</v>
      </c>
      <c r="K9" s="6" t="s">
        <v>11</v>
      </c>
      <c r="L9" s="70"/>
      <c r="M9" s="976"/>
    </row>
    <row r="10" spans="1:13" ht="17.25" customHeight="1">
      <c r="A10" s="966"/>
      <c r="B10" s="967"/>
      <c r="C10" s="968"/>
      <c r="D10" s="7" t="s">
        <v>12</v>
      </c>
      <c r="E10" s="7"/>
      <c r="F10" s="7" t="s">
        <v>13</v>
      </c>
      <c r="G10" s="114" t="s">
        <v>142</v>
      </c>
      <c r="H10" s="7" t="s">
        <v>143</v>
      </c>
      <c r="I10" s="7"/>
      <c r="J10" s="7" t="s">
        <v>90</v>
      </c>
      <c r="K10" s="114" t="s">
        <v>144</v>
      </c>
      <c r="L10" s="8" t="s">
        <v>145</v>
      </c>
      <c r="M10" s="8" t="s">
        <v>92</v>
      </c>
    </row>
    <row r="11" spans="1:13" ht="12.75" customHeight="1">
      <c r="A11" s="71"/>
      <c r="B11" s="115" t="s">
        <v>146</v>
      </c>
      <c r="C11" s="73">
        <v>9046000000</v>
      </c>
      <c r="D11" s="73">
        <v>10531498889.200001</v>
      </c>
      <c r="E11" s="73">
        <v>1533959686.9200001</v>
      </c>
      <c r="F11" s="73">
        <v>6159041825.3000011</v>
      </c>
      <c r="G11" s="116">
        <f>F11/$F$130</f>
        <v>0.87998165611560963</v>
      </c>
      <c r="H11" s="73">
        <f>D11-F11</f>
        <v>4372457063.8999996</v>
      </c>
      <c r="I11" s="73">
        <v>1547010402.0999999</v>
      </c>
      <c r="J11" s="73">
        <v>5459577510.3099985</v>
      </c>
      <c r="K11" s="116">
        <f>J11/$J$130</f>
        <v>0.86733637494677818</v>
      </c>
      <c r="L11" s="74">
        <f>D11-J11</f>
        <v>5071921378.8900023</v>
      </c>
      <c r="M11" s="73">
        <v>0</v>
      </c>
    </row>
    <row r="12" spans="1:13" ht="12.75" customHeight="1">
      <c r="A12" s="67"/>
      <c r="B12" s="117"/>
      <c r="C12" s="68"/>
      <c r="D12" s="118"/>
      <c r="E12" s="68"/>
      <c r="F12" s="68"/>
      <c r="G12" s="119"/>
      <c r="H12" s="68"/>
      <c r="I12" s="68"/>
      <c r="J12" s="68"/>
      <c r="K12" s="119"/>
      <c r="L12" s="120"/>
      <c r="M12" s="120"/>
    </row>
    <row r="13" spans="1:13" s="29" customFormat="1">
      <c r="A13" s="121" t="s">
        <v>147</v>
      </c>
      <c r="B13" s="122" t="s">
        <v>148</v>
      </c>
      <c r="C13" s="118">
        <v>132220000</v>
      </c>
      <c r="D13" s="118">
        <v>132820000</v>
      </c>
      <c r="E13" s="118">
        <v>18568287.73</v>
      </c>
      <c r="F13" s="118">
        <v>82604390.050000012</v>
      </c>
      <c r="G13" s="123">
        <f t="shared" ref="G13:G44" si="0">F13/$F$130</f>
        <v>1.1802216971481294E-2</v>
      </c>
      <c r="H13" s="118">
        <f t="shared" ref="H13:H76" si="1">D13-F13</f>
        <v>50215609.949999988</v>
      </c>
      <c r="I13" s="118">
        <v>18647668.68</v>
      </c>
      <c r="J13" s="118">
        <v>73559676.159999996</v>
      </c>
      <c r="K13" s="123">
        <f t="shared" ref="K13:K44" si="2">J13/$J$130</f>
        <v>1.1686065953343462E-2</v>
      </c>
      <c r="L13" s="124">
        <f t="shared" ref="L13:L76" si="3">D13-J13</f>
        <v>59260323.840000004</v>
      </c>
      <c r="M13" s="125">
        <v>0</v>
      </c>
    </row>
    <row r="14" spans="1:13">
      <c r="A14" s="126" t="s">
        <v>149</v>
      </c>
      <c r="B14" s="127" t="s">
        <v>150</v>
      </c>
      <c r="C14" s="128">
        <v>132220000</v>
      </c>
      <c r="D14" s="128">
        <v>132820000</v>
      </c>
      <c r="E14" s="128">
        <v>18568287.73</v>
      </c>
      <c r="F14" s="128">
        <v>82604390.050000012</v>
      </c>
      <c r="G14" s="129">
        <f t="shared" si="0"/>
        <v>1.1802216971481294E-2</v>
      </c>
      <c r="H14" s="128">
        <f t="shared" si="1"/>
        <v>50215609.949999988</v>
      </c>
      <c r="I14" s="128">
        <v>18647668.68</v>
      </c>
      <c r="J14" s="128">
        <v>73559676.159999996</v>
      </c>
      <c r="K14" s="129">
        <f t="shared" si="2"/>
        <v>1.1686065953343462E-2</v>
      </c>
      <c r="L14" s="130">
        <f t="shared" si="3"/>
        <v>59260323.840000004</v>
      </c>
      <c r="M14" s="131">
        <v>0</v>
      </c>
    </row>
    <row r="15" spans="1:13" s="29" customFormat="1">
      <c r="A15" s="132">
        <v>3</v>
      </c>
      <c r="B15" s="122" t="s">
        <v>151</v>
      </c>
      <c r="C15" s="118">
        <v>53925000</v>
      </c>
      <c r="D15" s="118">
        <v>56865000</v>
      </c>
      <c r="E15" s="118">
        <v>8655528.3200000003</v>
      </c>
      <c r="F15" s="118">
        <v>35276219.769999996</v>
      </c>
      <c r="G15" s="123">
        <f t="shared" si="0"/>
        <v>5.0401389006951187E-3</v>
      </c>
      <c r="H15" s="118">
        <f t="shared" si="1"/>
        <v>21588780.230000004</v>
      </c>
      <c r="I15" s="118">
        <v>8520464.4000000004</v>
      </c>
      <c r="J15" s="118">
        <v>34646999.639999993</v>
      </c>
      <c r="K15" s="123">
        <f t="shared" si="2"/>
        <v>5.5041993659384145E-3</v>
      </c>
      <c r="L15" s="124">
        <f t="shared" si="3"/>
        <v>22218000.360000007</v>
      </c>
      <c r="M15" s="125">
        <v>0</v>
      </c>
    </row>
    <row r="16" spans="1:13" s="29" customFormat="1">
      <c r="A16" s="133">
        <v>3062</v>
      </c>
      <c r="B16" s="127" t="s">
        <v>152</v>
      </c>
      <c r="C16" s="128">
        <v>3455000</v>
      </c>
      <c r="D16" s="128">
        <v>3455000</v>
      </c>
      <c r="E16" s="128">
        <v>601567.21</v>
      </c>
      <c r="F16" s="128">
        <v>2212489.6200000006</v>
      </c>
      <c r="G16" s="129">
        <f t="shared" si="0"/>
        <v>3.1611252775529938E-4</v>
      </c>
      <c r="H16" s="128">
        <f t="shared" si="1"/>
        <v>1242510.3799999994</v>
      </c>
      <c r="I16" s="128">
        <v>465194.7</v>
      </c>
      <c r="J16" s="128">
        <v>1584629.4900000002</v>
      </c>
      <c r="K16" s="129">
        <f t="shared" si="2"/>
        <v>2.5174233626959209E-4</v>
      </c>
      <c r="L16" s="130">
        <f t="shared" si="3"/>
        <v>1870370.5099999998</v>
      </c>
      <c r="M16" s="131">
        <v>0</v>
      </c>
    </row>
    <row r="17" spans="1:13" ht="12.75" customHeight="1">
      <c r="A17" s="133">
        <v>3092</v>
      </c>
      <c r="B17" s="127" t="s">
        <v>153</v>
      </c>
      <c r="C17" s="128">
        <v>17793000</v>
      </c>
      <c r="D17" s="128">
        <v>17793000</v>
      </c>
      <c r="E17" s="128">
        <v>2990756.43</v>
      </c>
      <c r="F17" s="128">
        <v>11318723.650000002</v>
      </c>
      <c r="G17" s="129">
        <f t="shared" si="0"/>
        <v>1.6171783639668277E-3</v>
      </c>
      <c r="H17" s="128">
        <f t="shared" si="1"/>
        <v>6474276.3499999978</v>
      </c>
      <c r="I17" s="128">
        <v>2992065.0200000005</v>
      </c>
      <c r="J17" s="128">
        <v>11317363.65</v>
      </c>
      <c r="K17" s="129">
        <f t="shared" si="2"/>
        <v>1.7979342071082862E-3</v>
      </c>
      <c r="L17" s="130">
        <f t="shared" si="3"/>
        <v>6475636.3499999996</v>
      </c>
      <c r="M17" s="131">
        <v>0</v>
      </c>
    </row>
    <row r="18" spans="1:13" ht="12.75" customHeight="1">
      <c r="A18" s="133">
        <v>3122</v>
      </c>
      <c r="B18" s="127" t="s">
        <v>154</v>
      </c>
      <c r="C18" s="128">
        <v>32677000</v>
      </c>
      <c r="D18" s="128">
        <v>35617000</v>
      </c>
      <c r="E18" s="128">
        <v>5063204.68</v>
      </c>
      <c r="F18" s="128">
        <v>21745006.499999993</v>
      </c>
      <c r="G18" s="129">
        <f t="shared" si="0"/>
        <v>3.1068480089729918E-3</v>
      </c>
      <c r="H18" s="128">
        <f t="shared" si="1"/>
        <v>13871993.500000007</v>
      </c>
      <c r="I18" s="128">
        <v>5063204.68</v>
      </c>
      <c r="J18" s="128">
        <v>21745006.499999993</v>
      </c>
      <c r="K18" s="129">
        <f t="shared" si="2"/>
        <v>3.4545228225605364E-3</v>
      </c>
      <c r="L18" s="130">
        <f t="shared" si="3"/>
        <v>13871993.500000007</v>
      </c>
      <c r="M18" s="131">
        <v>0</v>
      </c>
    </row>
    <row r="19" spans="1:13" s="29" customFormat="1" ht="12.75" customHeight="1">
      <c r="A19" s="121" t="s">
        <v>155</v>
      </c>
      <c r="B19" s="122" t="s">
        <v>156</v>
      </c>
      <c r="C19" s="118">
        <v>600145000</v>
      </c>
      <c r="D19" s="118">
        <v>848793490.92999995</v>
      </c>
      <c r="E19" s="118">
        <v>150094071.79999998</v>
      </c>
      <c r="F19" s="118">
        <v>488033001.16000015</v>
      </c>
      <c r="G19" s="123">
        <f t="shared" si="0"/>
        <v>6.972839295159837E-2</v>
      </c>
      <c r="H19" s="118">
        <f t="shared" si="1"/>
        <v>360760489.7699998</v>
      </c>
      <c r="I19" s="118">
        <v>124082557.44999997</v>
      </c>
      <c r="J19" s="118">
        <v>414288611.96000022</v>
      </c>
      <c r="K19" s="123">
        <f t="shared" si="2"/>
        <v>6.5816005396123811E-2</v>
      </c>
      <c r="L19" s="124">
        <f t="shared" si="3"/>
        <v>434504878.96999973</v>
      </c>
      <c r="M19" s="125">
        <v>0</v>
      </c>
    </row>
    <row r="20" spans="1:13" ht="12.75" customHeight="1">
      <c r="A20" s="126" t="s">
        <v>157</v>
      </c>
      <c r="B20" s="127" t="s">
        <v>158</v>
      </c>
      <c r="C20" s="128">
        <v>10000</v>
      </c>
      <c r="D20" s="128">
        <v>90000</v>
      </c>
      <c r="E20" s="128">
        <v>0</v>
      </c>
      <c r="F20" s="128">
        <v>88127.83</v>
      </c>
      <c r="G20" s="129">
        <f t="shared" si="0"/>
        <v>1.2591386126769398E-5</v>
      </c>
      <c r="H20" s="128">
        <f t="shared" si="1"/>
        <v>1872.1699999999983</v>
      </c>
      <c r="I20" s="128">
        <v>88127.83</v>
      </c>
      <c r="J20" s="128">
        <v>88127.83</v>
      </c>
      <c r="K20" s="129">
        <f t="shared" si="2"/>
        <v>1.4000437297534734E-5</v>
      </c>
      <c r="L20" s="130">
        <f t="shared" si="3"/>
        <v>1872.1699999999983</v>
      </c>
      <c r="M20" s="131">
        <v>0</v>
      </c>
    </row>
    <row r="21" spans="1:13" ht="12.75" customHeight="1">
      <c r="A21" s="126" t="s">
        <v>159</v>
      </c>
      <c r="B21" s="127" t="s">
        <v>154</v>
      </c>
      <c r="C21" s="128">
        <v>473088000</v>
      </c>
      <c r="D21" s="128">
        <v>656251399.28999996</v>
      </c>
      <c r="E21" s="128">
        <v>94047589.98999998</v>
      </c>
      <c r="F21" s="128">
        <v>360897509.37000024</v>
      </c>
      <c r="G21" s="129">
        <f t="shared" si="0"/>
        <v>5.15637329623009E-2</v>
      </c>
      <c r="H21" s="128">
        <f t="shared" si="1"/>
        <v>295353889.91999972</v>
      </c>
      <c r="I21" s="128">
        <v>90403303.849999964</v>
      </c>
      <c r="J21" s="128">
        <v>339227783.91000021</v>
      </c>
      <c r="K21" s="129">
        <f t="shared" si="2"/>
        <v>5.3891458784513589E-2</v>
      </c>
      <c r="L21" s="130">
        <f t="shared" si="3"/>
        <v>317023615.37999976</v>
      </c>
      <c r="M21" s="131">
        <v>0</v>
      </c>
    </row>
    <row r="22" spans="1:13" ht="12.75" customHeight="1">
      <c r="A22" s="126" t="s">
        <v>160</v>
      </c>
      <c r="B22" s="127" t="s">
        <v>161</v>
      </c>
      <c r="C22" s="128">
        <v>0</v>
      </c>
      <c r="D22" s="128">
        <v>0</v>
      </c>
      <c r="E22" s="128">
        <v>0</v>
      </c>
      <c r="F22" s="128">
        <v>0</v>
      </c>
      <c r="G22" s="129">
        <f t="shared" si="0"/>
        <v>0</v>
      </c>
      <c r="H22" s="128">
        <f t="shared" si="1"/>
        <v>0</v>
      </c>
      <c r="I22" s="128">
        <v>0</v>
      </c>
      <c r="J22" s="128">
        <v>0</v>
      </c>
      <c r="K22" s="129">
        <f t="shared" si="2"/>
        <v>0</v>
      </c>
      <c r="L22" s="130">
        <f t="shared" si="3"/>
        <v>0</v>
      </c>
      <c r="M22" s="131">
        <v>0</v>
      </c>
    </row>
    <row r="23" spans="1:13" ht="12.75" customHeight="1">
      <c r="A23" s="126" t="s">
        <v>162</v>
      </c>
      <c r="B23" s="127" t="s">
        <v>163</v>
      </c>
      <c r="C23" s="128">
        <v>0</v>
      </c>
      <c r="D23" s="128">
        <v>0</v>
      </c>
      <c r="E23" s="128">
        <v>0</v>
      </c>
      <c r="F23" s="128">
        <v>0</v>
      </c>
      <c r="G23" s="129">
        <f t="shared" si="0"/>
        <v>0</v>
      </c>
      <c r="H23" s="128">
        <f t="shared" si="1"/>
        <v>0</v>
      </c>
      <c r="I23" s="128">
        <v>0</v>
      </c>
      <c r="J23" s="128">
        <v>0</v>
      </c>
      <c r="K23" s="129">
        <f t="shared" si="2"/>
        <v>0</v>
      </c>
      <c r="L23" s="130">
        <f t="shared" si="3"/>
        <v>0</v>
      </c>
      <c r="M23" s="131">
        <v>0</v>
      </c>
    </row>
    <row r="24" spans="1:13" ht="12.75" customHeight="1">
      <c r="A24" s="126" t="s">
        <v>164</v>
      </c>
      <c r="B24" s="127" t="s">
        <v>165</v>
      </c>
      <c r="C24" s="128">
        <v>0</v>
      </c>
      <c r="D24" s="128">
        <v>0</v>
      </c>
      <c r="E24" s="128">
        <v>0</v>
      </c>
      <c r="F24" s="128">
        <v>0</v>
      </c>
      <c r="G24" s="129">
        <f t="shared" si="0"/>
        <v>0</v>
      </c>
      <c r="H24" s="128">
        <f t="shared" si="1"/>
        <v>0</v>
      </c>
      <c r="I24" s="128">
        <v>0</v>
      </c>
      <c r="J24" s="128">
        <v>0</v>
      </c>
      <c r="K24" s="129">
        <f t="shared" si="2"/>
        <v>0</v>
      </c>
      <c r="L24" s="130">
        <f t="shared" si="3"/>
        <v>0</v>
      </c>
      <c r="M24" s="131">
        <v>0</v>
      </c>
    </row>
    <row r="25" spans="1:13" ht="12.75" customHeight="1">
      <c r="A25" s="126" t="s">
        <v>166</v>
      </c>
      <c r="B25" s="127" t="s">
        <v>167</v>
      </c>
      <c r="C25" s="128">
        <v>78483000</v>
      </c>
      <c r="D25" s="128">
        <v>142551425</v>
      </c>
      <c r="E25" s="128">
        <v>51561188.900000006</v>
      </c>
      <c r="F25" s="128">
        <v>106378778.19999999</v>
      </c>
      <c r="G25" s="129">
        <f t="shared" si="0"/>
        <v>1.5199015702646472E-2</v>
      </c>
      <c r="H25" s="128">
        <f t="shared" si="1"/>
        <v>36172646.800000012</v>
      </c>
      <c r="I25" s="128">
        <v>28362026.910000004</v>
      </c>
      <c r="J25" s="128">
        <v>59142340.939999998</v>
      </c>
      <c r="K25" s="129">
        <f t="shared" si="2"/>
        <v>9.3956544256211839E-3</v>
      </c>
      <c r="L25" s="130">
        <f t="shared" si="3"/>
        <v>83409084.060000002</v>
      </c>
      <c r="M25" s="131">
        <v>0</v>
      </c>
    </row>
    <row r="26" spans="1:13" ht="12.75" customHeight="1">
      <c r="A26" s="126" t="s">
        <v>168</v>
      </c>
      <c r="B26" s="127" t="s">
        <v>169</v>
      </c>
      <c r="C26" s="128">
        <v>1644000</v>
      </c>
      <c r="D26" s="128">
        <v>2930666.6400000006</v>
      </c>
      <c r="E26" s="128">
        <v>402643.03</v>
      </c>
      <c r="F26" s="128">
        <v>1585896.8399999999</v>
      </c>
      <c r="G26" s="129">
        <f t="shared" si="0"/>
        <v>2.2658721393302691E-4</v>
      </c>
      <c r="H26" s="128">
        <f t="shared" si="1"/>
        <v>1344769.8000000007</v>
      </c>
      <c r="I26" s="128">
        <v>375620.07999999996</v>
      </c>
      <c r="J26" s="128">
        <v>1284624.1199999999</v>
      </c>
      <c r="K26" s="129">
        <f t="shared" si="2"/>
        <v>2.0408195053663223E-4</v>
      </c>
      <c r="L26" s="130">
        <f t="shared" si="3"/>
        <v>1646042.5200000007</v>
      </c>
      <c r="M26" s="131">
        <v>0</v>
      </c>
    </row>
    <row r="27" spans="1:13" ht="12.75" customHeight="1">
      <c r="A27" s="126" t="s">
        <v>170</v>
      </c>
      <c r="B27" s="127" t="s">
        <v>171</v>
      </c>
      <c r="C27" s="128">
        <v>29285000</v>
      </c>
      <c r="D27" s="128">
        <v>29285000</v>
      </c>
      <c r="E27" s="128">
        <v>1291349.8799999999</v>
      </c>
      <c r="F27" s="128">
        <v>4955800.330000001</v>
      </c>
      <c r="G27" s="129">
        <f t="shared" si="0"/>
        <v>7.0806685609076298E-4</v>
      </c>
      <c r="H27" s="128">
        <f t="shared" si="1"/>
        <v>24329199.669999998</v>
      </c>
      <c r="I27" s="128">
        <v>1282820.78</v>
      </c>
      <c r="J27" s="128">
        <v>4330062.8100000005</v>
      </c>
      <c r="K27" s="129">
        <f t="shared" si="2"/>
        <v>6.8789589923854994E-4</v>
      </c>
      <c r="L27" s="130">
        <f t="shared" si="3"/>
        <v>24954937.189999998</v>
      </c>
      <c r="M27" s="131">
        <v>0</v>
      </c>
    </row>
    <row r="28" spans="1:13" ht="12.75" customHeight="1">
      <c r="A28" s="126" t="s">
        <v>172</v>
      </c>
      <c r="B28" s="127" t="s">
        <v>173</v>
      </c>
      <c r="C28" s="128">
        <v>17040000</v>
      </c>
      <c r="D28" s="128">
        <v>17090000</v>
      </c>
      <c r="E28" s="128">
        <v>2691300</v>
      </c>
      <c r="F28" s="128">
        <v>13726888.59</v>
      </c>
      <c r="G28" s="129">
        <f t="shared" si="0"/>
        <v>1.9612482748733871E-3</v>
      </c>
      <c r="H28" s="128">
        <f t="shared" si="1"/>
        <v>3363111.41</v>
      </c>
      <c r="I28" s="128">
        <v>3470658</v>
      </c>
      <c r="J28" s="128">
        <v>9865672.3499999996</v>
      </c>
      <c r="K28" s="129">
        <f t="shared" si="2"/>
        <v>1.5673111108511029E-3</v>
      </c>
      <c r="L28" s="130">
        <f t="shared" si="3"/>
        <v>7224327.6500000004</v>
      </c>
      <c r="M28" s="131">
        <v>0</v>
      </c>
    </row>
    <row r="29" spans="1:13" ht="12.75" customHeight="1">
      <c r="A29" s="126" t="s">
        <v>174</v>
      </c>
      <c r="B29" s="127" t="s">
        <v>175</v>
      </c>
      <c r="C29" s="128">
        <v>595000</v>
      </c>
      <c r="D29" s="128">
        <v>595000</v>
      </c>
      <c r="E29" s="128">
        <v>100000</v>
      </c>
      <c r="F29" s="128">
        <v>400000</v>
      </c>
      <c r="G29" s="129">
        <f t="shared" si="0"/>
        <v>5.715055562706763E-5</v>
      </c>
      <c r="H29" s="128">
        <f t="shared" si="1"/>
        <v>195000</v>
      </c>
      <c r="I29" s="128">
        <v>100000</v>
      </c>
      <c r="J29" s="128">
        <v>350000</v>
      </c>
      <c r="K29" s="129">
        <f t="shared" si="2"/>
        <v>5.5602788065213415E-5</v>
      </c>
      <c r="L29" s="130">
        <f t="shared" si="3"/>
        <v>245000</v>
      </c>
      <c r="M29" s="131">
        <v>0</v>
      </c>
    </row>
    <row r="30" spans="1:13" s="29" customFormat="1" ht="12.75" hidden="1" customHeight="1">
      <c r="A30" s="121" t="s">
        <v>176</v>
      </c>
      <c r="B30" s="122" t="s">
        <v>177</v>
      </c>
      <c r="C30" s="118">
        <v>0</v>
      </c>
      <c r="D30" s="118">
        <v>0</v>
      </c>
      <c r="E30" s="118">
        <v>0</v>
      </c>
      <c r="F30" s="118">
        <v>0</v>
      </c>
      <c r="G30" s="123">
        <f t="shared" si="0"/>
        <v>0</v>
      </c>
      <c r="H30" s="118">
        <f t="shared" si="1"/>
        <v>0</v>
      </c>
      <c r="I30" s="118">
        <v>0</v>
      </c>
      <c r="J30" s="118">
        <v>0</v>
      </c>
      <c r="K30" s="123">
        <f t="shared" si="2"/>
        <v>0</v>
      </c>
      <c r="L30" s="124">
        <f t="shared" si="3"/>
        <v>0</v>
      </c>
      <c r="M30" s="125">
        <v>0</v>
      </c>
    </row>
    <row r="31" spans="1:13" ht="12.75" hidden="1" customHeight="1">
      <c r="A31" s="126" t="s">
        <v>178</v>
      </c>
      <c r="B31" s="127" t="s">
        <v>179</v>
      </c>
      <c r="C31" s="128">
        <v>0</v>
      </c>
      <c r="D31" s="128">
        <v>0</v>
      </c>
      <c r="E31" s="128">
        <v>0</v>
      </c>
      <c r="F31" s="128">
        <v>0</v>
      </c>
      <c r="G31" s="129">
        <f t="shared" si="0"/>
        <v>0</v>
      </c>
      <c r="H31" s="128">
        <f t="shared" si="1"/>
        <v>0</v>
      </c>
      <c r="I31" s="128">
        <v>0</v>
      </c>
      <c r="J31" s="128">
        <v>0</v>
      </c>
      <c r="K31" s="129">
        <f t="shared" si="2"/>
        <v>0</v>
      </c>
      <c r="L31" s="130">
        <f t="shared" si="3"/>
        <v>0</v>
      </c>
      <c r="M31" s="131">
        <v>0</v>
      </c>
    </row>
    <row r="32" spans="1:13" s="29" customFormat="1" ht="12.75" customHeight="1">
      <c r="A32" s="121" t="s">
        <v>180</v>
      </c>
      <c r="B32" s="122" t="s">
        <v>181</v>
      </c>
      <c r="C32" s="118">
        <v>149429000</v>
      </c>
      <c r="D32" s="118">
        <v>163080660.19999999</v>
      </c>
      <c r="E32" s="118">
        <v>23024281.389999997</v>
      </c>
      <c r="F32" s="118">
        <v>101728956.34999999</v>
      </c>
      <c r="G32" s="123">
        <f t="shared" si="0"/>
        <v>1.4534665946910524E-2</v>
      </c>
      <c r="H32" s="118">
        <f t="shared" si="1"/>
        <v>61351703.849999994</v>
      </c>
      <c r="I32" s="118">
        <v>22844514.789999995</v>
      </c>
      <c r="J32" s="118">
        <v>96589956.439999968</v>
      </c>
      <c r="K32" s="123">
        <f t="shared" si="2"/>
        <v>1.5344773934747183E-2</v>
      </c>
      <c r="L32" s="124">
        <f t="shared" si="3"/>
        <v>66490703.76000002</v>
      </c>
      <c r="M32" s="125">
        <v>0</v>
      </c>
    </row>
    <row r="33" spans="1:13" ht="12.75" customHeight="1">
      <c r="A33" s="126" t="s">
        <v>182</v>
      </c>
      <c r="B33" s="127" t="s">
        <v>154</v>
      </c>
      <c r="C33" s="128">
        <v>136765000</v>
      </c>
      <c r="D33" s="128">
        <v>145305000</v>
      </c>
      <c r="E33" s="128">
        <v>21549924.529999997</v>
      </c>
      <c r="F33" s="128">
        <v>93717018.11999999</v>
      </c>
      <c r="G33" s="129">
        <f t="shared" si="0"/>
        <v>1.3389949143174911E-2</v>
      </c>
      <c r="H33" s="128">
        <f t="shared" si="1"/>
        <v>51587981.88000001</v>
      </c>
      <c r="I33" s="128">
        <v>21462965.689999998</v>
      </c>
      <c r="J33" s="128">
        <v>93208995.319999963</v>
      </c>
      <c r="K33" s="129">
        <f t="shared" si="2"/>
        <v>1.4807657178712649E-2</v>
      </c>
      <c r="L33" s="130">
        <f t="shared" si="3"/>
        <v>52096004.680000037</v>
      </c>
      <c r="M33" s="131">
        <v>0</v>
      </c>
    </row>
    <row r="34" spans="1:13" ht="12.75" customHeight="1">
      <c r="A34" s="126" t="s">
        <v>183</v>
      </c>
      <c r="B34" s="127" t="s">
        <v>184</v>
      </c>
      <c r="C34" s="128">
        <v>11090000</v>
      </c>
      <c r="D34" s="128">
        <v>14183940.199999999</v>
      </c>
      <c r="E34" s="128">
        <v>1421128.06</v>
      </c>
      <c r="F34" s="128">
        <v>5696597.7399999993</v>
      </c>
      <c r="G34" s="129">
        <f t="shared" si="0"/>
        <v>8.1390931506224423E-4</v>
      </c>
      <c r="H34" s="128">
        <f t="shared" si="1"/>
        <v>8487342.4600000009</v>
      </c>
      <c r="I34" s="128">
        <v>1006003.68</v>
      </c>
      <c r="J34" s="128">
        <v>2943431.2700000005</v>
      </c>
      <c r="K34" s="129">
        <f t="shared" si="2"/>
        <v>4.6760852882952E-4</v>
      </c>
      <c r="L34" s="130">
        <f t="shared" si="3"/>
        <v>11240508.93</v>
      </c>
      <c r="M34" s="131">
        <v>0</v>
      </c>
    </row>
    <row r="35" spans="1:13" ht="12.75" customHeight="1">
      <c r="A35" s="126" t="s">
        <v>185</v>
      </c>
      <c r="B35" s="127" t="s">
        <v>186</v>
      </c>
      <c r="C35" s="128">
        <v>426000</v>
      </c>
      <c r="D35" s="128">
        <v>913720</v>
      </c>
      <c r="E35" s="128">
        <v>34423.800000000003</v>
      </c>
      <c r="F35" s="128">
        <v>141055.59000000003</v>
      </c>
      <c r="G35" s="129">
        <f t="shared" si="0"/>
        <v>2.0153513357009613E-5</v>
      </c>
      <c r="H35" s="128">
        <f t="shared" si="1"/>
        <v>772664.40999999992</v>
      </c>
      <c r="I35" s="128">
        <v>40893.800000000003</v>
      </c>
      <c r="J35" s="128">
        <v>102878.23000000001</v>
      </c>
      <c r="K35" s="129">
        <f t="shared" si="2"/>
        <v>1.6343761197755089E-5</v>
      </c>
      <c r="L35" s="130">
        <f t="shared" si="3"/>
        <v>810841.77</v>
      </c>
      <c r="M35" s="131">
        <v>0</v>
      </c>
    </row>
    <row r="36" spans="1:13" ht="12.75" hidden="1" customHeight="1">
      <c r="A36" s="126" t="s">
        <v>187</v>
      </c>
      <c r="B36" s="127" t="s">
        <v>188</v>
      </c>
      <c r="C36" s="128">
        <v>0</v>
      </c>
      <c r="D36" s="128">
        <v>0</v>
      </c>
      <c r="E36" s="128">
        <v>0</v>
      </c>
      <c r="F36" s="128">
        <v>0</v>
      </c>
      <c r="G36" s="129">
        <f t="shared" si="0"/>
        <v>0</v>
      </c>
      <c r="H36" s="128">
        <f t="shared" si="1"/>
        <v>0</v>
      </c>
      <c r="I36" s="128">
        <v>0</v>
      </c>
      <c r="J36" s="128">
        <v>0</v>
      </c>
      <c r="K36" s="129">
        <f t="shared" si="2"/>
        <v>0</v>
      </c>
      <c r="L36" s="130">
        <f t="shared" si="3"/>
        <v>0</v>
      </c>
      <c r="M36" s="131">
        <v>0</v>
      </c>
    </row>
    <row r="37" spans="1:13" ht="12.75" customHeight="1">
      <c r="A37" s="126" t="s">
        <v>189</v>
      </c>
      <c r="B37" s="127" t="s">
        <v>175</v>
      </c>
      <c r="C37" s="128">
        <v>90000</v>
      </c>
      <c r="D37" s="128">
        <v>50000</v>
      </c>
      <c r="E37" s="128">
        <v>0</v>
      </c>
      <c r="F37" s="128">
        <v>4959.8999999999996</v>
      </c>
      <c r="G37" s="129">
        <f t="shared" si="0"/>
        <v>7.0865260213673176E-7</v>
      </c>
      <c r="H37" s="128">
        <f t="shared" si="1"/>
        <v>45040.1</v>
      </c>
      <c r="I37" s="128">
        <v>4959.8999999999996</v>
      </c>
      <c r="J37" s="128">
        <v>4959.8999999999996</v>
      </c>
      <c r="K37" s="129">
        <f t="shared" si="2"/>
        <v>7.8795505292757712E-7</v>
      </c>
      <c r="L37" s="130">
        <f t="shared" si="3"/>
        <v>45040.1</v>
      </c>
      <c r="M37" s="131">
        <v>0</v>
      </c>
    </row>
    <row r="38" spans="1:13" ht="12.75" customHeight="1">
      <c r="A38" s="126" t="s">
        <v>190</v>
      </c>
      <c r="B38" s="127" t="s">
        <v>191</v>
      </c>
      <c r="C38" s="128">
        <v>1058000</v>
      </c>
      <c r="D38" s="128">
        <v>2628000</v>
      </c>
      <c r="E38" s="128">
        <v>18805</v>
      </c>
      <c r="F38" s="128">
        <v>2169325</v>
      </c>
      <c r="G38" s="129">
        <f t="shared" si="0"/>
        <v>3.0994532271422123E-4</v>
      </c>
      <c r="H38" s="128">
        <f t="shared" si="1"/>
        <v>458675</v>
      </c>
      <c r="I38" s="128">
        <v>329691.71999999997</v>
      </c>
      <c r="J38" s="128">
        <v>329691.71999999997</v>
      </c>
      <c r="K38" s="129">
        <f t="shared" si="2"/>
        <v>5.2376510954330517E-5</v>
      </c>
      <c r="L38" s="130">
        <f t="shared" si="3"/>
        <v>2298308.2800000003</v>
      </c>
      <c r="M38" s="131">
        <v>0</v>
      </c>
    </row>
    <row r="39" spans="1:13" s="29" customFormat="1" ht="12.75" customHeight="1">
      <c r="A39" s="121" t="s">
        <v>192</v>
      </c>
      <c r="B39" s="122" t="s">
        <v>193</v>
      </c>
      <c r="C39" s="118">
        <v>212193000</v>
      </c>
      <c r="D39" s="118">
        <v>291253572.94999993</v>
      </c>
      <c r="E39" s="118">
        <v>49632751.390000001</v>
      </c>
      <c r="F39" s="118">
        <v>152494148.90999997</v>
      </c>
      <c r="G39" s="123">
        <f t="shared" si="0"/>
        <v>2.178781335020822E-2</v>
      </c>
      <c r="H39" s="118">
        <f t="shared" si="1"/>
        <v>138759424.03999996</v>
      </c>
      <c r="I39" s="118">
        <v>48042163.350000001</v>
      </c>
      <c r="J39" s="118">
        <v>133741729.08</v>
      </c>
      <c r="K39" s="123">
        <f t="shared" si="2"/>
        <v>2.1246894335744084E-2</v>
      </c>
      <c r="L39" s="124">
        <f t="shared" si="3"/>
        <v>157511843.86999995</v>
      </c>
      <c r="M39" s="125">
        <v>0</v>
      </c>
    </row>
    <row r="40" spans="1:13" ht="12.75" customHeight="1">
      <c r="A40" s="126" t="s">
        <v>194</v>
      </c>
      <c r="B40" s="127" t="s">
        <v>154</v>
      </c>
      <c r="C40" s="128">
        <v>9599000</v>
      </c>
      <c r="D40" s="128">
        <v>9708481.6099999994</v>
      </c>
      <c r="E40" s="128">
        <v>1735041.21</v>
      </c>
      <c r="F40" s="128">
        <v>7156067.1399999987</v>
      </c>
      <c r="G40" s="129">
        <f t="shared" si="0"/>
        <v>1.0224330328890017E-3</v>
      </c>
      <c r="H40" s="128">
        <f t="shared" si="1"/>
        <v>2552414.4700000007</v>
      </c>
      <c r="I40" s="128">
        <v>1689700.85</v>
      </c>
      <c r="J40" s="128">
        <v>5230889.0999999996</v>
      </c>
      <c r="K40" s="129">
        <f t="shared" si="2"/>
        <v>8.3100576577124264E-4</v>
      </c>
      <c r="L40" s="130">
        <f t="shared" si="3"/>
        <v>4477592.51</v>
      </c>
      <c r="M40" s="131">
        <v>0</v>
      </c>
    </row>
    <row r="41" spans="1:13" ht="12.75" customHeight="1">
      <c r="A41" s="126" t="s">
        <v>195</v>
      </c>
      <c r="B41" s="127" t="s">
        <v>173</v>
      </c>
      <c r="C41" s="128">
        <v>513000</v>
      </c>
      <c r="D41" s="128">
        <v>1453000</v>
      </c>
      <c r="E41" s="128">
        <v>0</v>
      </c>
      <c r="F41" s="128">
        <v>1105200</v>
      </c>
      <c r="G41" s="129">
        <f t="shared" si="0"/>
        <v>1.5790698519758785E-4</v>
      </c>
      <c r="H41" s="128">
        <f t="shared" si="1"/>
        <v>347800</v>
      </c>
      <c r="I41" s="128">
        <v>690</v>
      </c>
      <c r="J41" s="128">
        <v>1150</v>
      </c>
      <c r="K41" s="129">
        <f t="shared" si="2"/>
        <v>1.826948750714155E-7</v>
      </c>
      <c r="L41" s="130">
        <f t="shared" si="3"/>
        <v>1451850</v>
      </c>
      <c r="M41" s="131">
        <v>0</v>
      </c>
    </row>
    <row r="42" spans="1:13" ht="12.75" customHeight="1">
      <c r="A42" s="126" t="s">
        <v>196</v>
      </c>
      <c r="B42" s="127" t="s">
        <v>197</v>
      </c>
      <c r="C42" s="128">
        <v>9176000</v>
      </c>
      <c r="D42" s="128">
        <v>26859178.599999998</v>
      </c>
      <c r="E42" s="128">
        <v>1016728.8</v>
      </c>
      <c r="F42" s="128">
        <v>10450927.420000002</v>
      </c>
      <c r="G42" s="129">
        <f t="shared" si="0"/>
        <v>1.4931907721778912E-3</v>
      </c>
      <c r="H42" s="128">
        <f t="shared" si="1"/>
        <v>16408251.179999996</v>
      </c>
      <c r="I42" s="128">
        <v>1036994.94</v>
      </c>
      <c r="J42" s="128">
        <v>10243638.25</v>
      </c>
      <c r="K42" s="129">
        <f t="shared" si="2"/>
        <v>1.6273567046613247E-3</v>
      </c>
      <c r="L42" s="130">
        <f t="shared" si="3"/>
        <v>16615540.349999998</v>
      </c>
      <c r="M42" s="131">
        <v>0</v>
      </c>
    </row>
    <row r="43" spans="1:13" ht="12.75" customHeight="1">
      <c r="A43" s="126" t="s">
        <v>198</v>
      </c>
      <c r="B43" s="127" t="s">
        <v>199</v>
      </c>
      <c r="C43" s="128">
        <v>3502000</v>
      </c>
      <c r="D43" s="128">
        <v>6286876</v>
      </c>
      <c r="E43" s="128">
        <v>31574.39</v>
      </c>
      <c r="F43" s="128">
        <v>908025.11</v>
      </c>
      <c r="G43" s="129">
        <f t="shared" si="0"/>
        <v>1.2973534889957301E-4</v>
      </c>
      <c r="H43" s="128">
        <f t="shared" si="1"/>
        <v>5378850.8899999997</v>
      </c>
      <c r="I43" s="128">
        <v>171885.41999999998</v>
      </c>
      <c r="J43" s="128">
        <v>452685.42</v>
      </c>
      <c r="K43" s="129">
        <f t="shared" si="2"/>
        <v>7.1915918481348925E-5</v>
      </c>
      <c r="L43" s="130">
        <f t="shared" si="3"/>
        <v>5834190.5800000001</v>
      </c>
      <c r="M43" s="131">
        <v>0</v>
      </c>
    </row>
    <row r="44" spans="1:13" ht="12.75" customHeight="1">
      <c r="A44" s="126" t="s">
        <v>200</v>
      </c>
      <c r="B44" s="127" t="s">
        <v>175</v>
      </c>
      <c r="C44" s="128">
        <v>59663000</v>
      </c>
      <c r="D44" s="128">
        <v>98842069.990000024</v>
      </c>
      <c r="E44" s="128">
        <v>22067073.960000001</v>
      </c>
      <c r="F44" s="128">
        <v>40949103.969999999</v>
      </c>
      <c r="G44" s="129">
        <f t="shared" si="0"/>
        <v>5.8506601107901519E-3</v>
      </c>
      <c r="H44" s="128">
        <f t="shared" si="1"/>
        <v>57892966.020000026</v>
      </c>
      <c r="I44" s="128">
        <v>22742572.07</v>
      </c>
      <c r="J44" s="128">
        <v>38974788.93</v>
      </c>
      <c r="K44" s="129">
        <f t="shared" si="2"/>
        <v>6.1917340821749031E-3</v>
      </c>
      <c r="L44" s="130">
        <f t="shared" si="3"/>
        <v>59867281.060000025</v>
      </c>
      <c r="M44" s="131">
        <v>0</v>
      </c>
    </row>
    <row r="45" spans="1:13" ht="12.75" customHeight="1">
      <c r="A45" s="126" t="s">
        <v>201</v>
      </c>
      <c r="B45" s="127" t="s">
        <v>191</v>
      </c>
      <c r="C45" s="128">
        <v>129740000</v>
      </c>
      <c r="D45" s="128">
        <v>148103966.74999994</v>
      </c>
      <c r="E45" s="128">
        <v>24782333.030000001</v>
      </c>
      <c r="F45" s="128">
        <v>91924825.269999966</v>
      </c>
      <c r="G45" s="129">
        <f t="shared" ref="G45:G76" si="4">F45/$F$130</f>
        <v>1.3133887100254014E-2</v>
      </c>
      <c r="H45" s="128">
        <f t="shared" si="1"/>
        <v>56179141.479999974</v>
      </c>
      <c r="I45" s="128">
        <v>22400320.07</v>
      </c>
      <c r="J45" s="128">
        <v>78838577.379999995</v>
      </c>
      <c r="K45" s="129">
        <f t="shared" ref="K45:K76" si="5">J45/$J$130</f>
        <v>1.2524699169780195E-2</v>
      </c>
      <c r="L45" s="130">
        <f t="shared" si="3"/>
        <v>69265389.369999945</v>
      </c>
      <c r="M45" s="131">
        <v>0</v>
      </c>
    </row>
    <row r="46" spans="1:13" ht="12.75" hidden="1" customHeight="1">
      <c r="A46" s="126" t="s">
        <v>202</v>
      </c>
      <c r="B46" s="134" t="s">
        <v>203</v>
      </c>
      <c r="C46" s="128">
        <v>0</v>
      </c>
      <c r="D46" s="128">
        <v>0</v>
      </c>
      <c r="E46" s="128">
        <v>0</v>
      </c>
      <c r="F46" s="128">
        <v>0</v>
      </c>
      <c r="G46" s="129">
        <f t="shared" si="4"/>
        <v>0</v>
      </c>
      <c r="H46" s="128">
        <f t="shared" si="1"/>
        <v>0</v>
      </c>
      <c r="I46" s="128">
        <v>0</v>
      </c>
      <c r="J46" s="128">
        <v>0</v>
      </c>
      <c r="K46" s="129">
        <f t="shared" si="5"/>
        <v>0</v>
      </c>
      <c r="L46" s="130">
        <f t="shared" si="3"/>
        <v>0</v>
      </c>
      <c r="M46" s="131">
        <v>0</v>
      </c>
    </row>
    <row r="47" spans="1:13" s="29" customFormat="1" ht="12.75" customHeight="1">
      <c r="A47" s="121" t="s">
        <v>204</v>
      </c>
      <c r="B47" s="122" t="s">
        <v>205</v>
      </c>
      <c r="C47" s="118">
        <v>1590214000</v>
      </c>
      <c r="D47" s="118">
        <v>1615201000</v>
      </c>
      <c r="E47" s="118">
        <v>279716233.56</v>
      </c>
      <c r="F47" s="118">
        <v>1111477913.2999997</v>
      </c>
      <c r="G47" s="123">
        <f t="shared" si="4"/>
        <v>0.15880395078077172</v>
      </c>
      <c r="H47" s="118">
        <f t="shared" si="1"/>
        <v>503723086.70000029</v>
      </c>
      <c r="I47" s="118">
        <v>279669732.76999998</v>
      </c>
      <c r="J47" s="118">
        <v>1111159172.6699994</v>
      </c>
      <c r="K47" s="123">
        <f t="shared" si="5"/>
        <v>0.17652442281339387</v>
      </c>
      <c r="L47" s="124">
        <f t="shared" si="3"/>
        <v>504041827.33000064</v>
      </c>
      <c r="M47" s="125">
        <v>0</v>
      </c>
    </row>
    <row r="48" spans="1:13" ht="12.75" hidden="1" customHeight="1">
      <c r="A48" s="126" t="s">
        <v>206</v>
      </c>
      <c r="B48" s="127" t="s">
        <v>154</v>
      </c>
      <c r="C48" s="128">
        <v>0</v>
      </c>
      <c r="D48" s="128">
        <v>0</v>
      </c>
      <c r="E48" s="128">
        <v>0</v>
      </c>
      <c r="F48" s="128">
        <v>0</v>
      </c>
      <c r="G48" s="129">
        <f t="shared" si="4"/>
        <v>0</v>
      </c>
      <c r="H48" s="128">
        <f t="shared" si="1"/>
        <v>0</v>
      </c>
      <c r="I48" s="128">
        <v>0</v>
      </c>
      <c r="J48" s="128">
        <v>0</v>
      </c>
      <c r="K48" s="129">
        <f t="shared" si="5"/>
        <v>0</v>
      </c>
      <c r="L48" s="130">
        <f t="shared" si="3"/>
        <v>0</v>
      </c>
      <c r="M48" s="131">
        <v>0</v>
      </c>
    </row>
    <row r="49" spans="1:13" ht="12.75" customHeight="1">
      <c r="A49" s="126" t="s">
        <v>207</v>
      </c>
      <c r="B49" s="127" t="s">
        <v>208</v>
      </c>
      <c r="C49" s="128">
        <v>1590214000</v>
      </c>
      <c r="D49" s="128">
        <v>1615201000</v>
      </c>
      <c r="E49" s="128">
        <v>279716233.56</v>
      </c>
      <c r="F49" s="128">
        <v>1111477913.2999997</v>
      </c>
      <c r="G49" s="129">
        <f t="shared" si="4"/>
        <v>0.15880395078077172</v>
      </c>
      <c r="H49" s="128">
        <f t="shared" si="1"/>
        <v>503723086.70000029</v>
      </c>
      <c r="I49" s="128">
        <v>279669732.76999998</v>
      </c>
      <c r="J49" s="128">
        <v>1111159172.6699994</v>
      </c>
      <c r="K49" s="129">
        <f t="shared" si="5"/>
        <v>0.17652442281339387</v>
      </c>
      <c r="L49" s="130">
        <f t="shared" si="3"/>
        <v>504041827.33000064</v>
      </c>
      <c r="M49" s="131">
        <v>0</v>
      </c>
    </row>
    <row r="50" spans="1:13" s="29" customFormat="1" ht="12.75" customHeight="1">
      <c r="A50" s="27">
        <v>10</v>
      </c>
      <c r="B50" s="122" t="s">
        <v>209</v>
      </c>
      <c r="C50" s="118">
        <v>2045247000</v>
      </c>
      <c r="D50" s="118">
        <v>2168819045.6300001</v>
      </c>
      <c r="E50" s="118">
        <v>356051754.08999997</v>
      </c>
      <c r="F50" s="118">
        <v>1549047310.6699998</v>
      </c>
      <c r="G50" s="123">
        <f t="shared" si="4"/>
        <v>0.22132228624351336</v>
      </c>
      <c r="H50" s="118">
        <f t="shared" si="1"/>
        <v>619771734.96000028</v>
      </c>
      <c r="I50" s="118">
        <v>419886851.32999998</v>
      </c>
      <c r="J50" s="118">
        <v>1468277402.05</v>
      </c>
      <c r="K50" s="123">
        <f t="shared" si="5"/>
        <v>0.23325804916322371</v>
      </c>
      <c r="L50" s="124">
        <f t="shared" si="3"/>
        <v>700541643.58000016</v>
      </c>
      <c r="M50" s="125">
        <v>0</v>
      </c>
    </row>
    <row r="51" spans="1:13" ht="12.75" customHeight="1">
      <c r="A51" s="126" t="s">
        <v>210</v>
      </c>
      <c r="B51" s="127" t="s">
        <v>211</v>
      </c>
      <c r="C51" s="128">
        <v>776081000</v>
      </c>
      <c r="D51" s="128">
        <v>826277392.24000013</v>
      </c>
      <c r="E51" s="128">
        <v>126140047.27999997</v>
      </c>
      <c r="F51" s="128">
        <v>525503619.70999992</v>
      </c>
      <c r="G51" s="129">
        <f t="shared" si="4"/>
        <v>7.5082059626154357E-2</v>
      </c>
      <c r="H51" s="128">
        <f t="shared" si="1"/>
        <v>300773772.53000021</v>
      </c>
      <c r="I51" s="128">
        <v>122389511.57999998</v>
      </c>
      <c r="J51" s="128">
        <v>495894757.00999993</v>
      </c>
      <c r="K51" s="129">
        <f t="shared" si="5"/>
        <v>7.8780374504792944E-2</v>
      </c>
      <c r="L51" s="130">
        <f t="shared" si="3"/>
        <v>330382635.2300002</v>
      </c>
      <c r="M51" s="131">
        <v>0</v>
      </c>
    </row>
    <row r="52" spans="1:13" ht="12.75" customHeight="1">
      <c r="A52" s="126" t="s">
        <v>212</v>
      </c>
      <c r="B52" s="127" t="s">
        <v>213</v>
      </c>
      <c r="C52" s="128">
        <v>1239501000</v>
      </c>
      <c r="D52" s="128">
        <v>1311188033.2399998</v>
      </c>
      <c r="E52" s="128">
        <v>225658281.88999999</v>
      </c>
      <c r="F52" s="128">
        <v>1004345001.4999999</v>
      </c>
      <c r="G52" s="129">
        <f t="shared" si="4"/>
        <v>0.14349718719248267</v>
      </c>
      <c r="H52" s="128">
        <f t="shared" si="1"/>
        <v>306843031.73999989</v>
      </c>
      <c r="I52" s="128">
        <v>293114089.80000001</v>
      </c>
      <c r="J52" s="128">
        <v>954861697.4200002</v>
      </c>
      <c r="K52" s="129">
        <f t="shared" si="5"/>
        <v>0.15169420740924061</v>
      </c>
      <c r="L52" s="130">
        <f t="shared" si="3"/>
        <v>356326335.81999958</v>
      </c>
      <c r="M52" s="131">
        <v>0</v>
      </c>
    </row>
    <row r="53" spans="1:13" ht="12.75" customHeight="1">
      <c r="A53" s="126" t="s">
        <v>214</v>
      </c>
      <c r="B53" s="127" t="s">
        <v>215</v>
      </c>
      <c r="C53" s="128">
        <v>19659000</v>
      </c>
      <c r="D53" s="128">
        <v>18230641.879999999</v>
      </c>
      <c r="E53" s="128">
        <v>2571444.37</v>
      </c>
      <c r="F53" s="128">
        <v>10769861.460000001</v>
      </c>
      <c r="G53" s="129">
        <f t="shared" si="4"/>
        <v>1.5387589161638545E-3</v>
      </c>
      <c r="H53" s="128">
        <f t="shared" si="1"/>
        <v>7460780.4199999981</v>
      </c>
      <c r="I53" s="128">
        <v>2660148.58</v>
      </c>
      <c r="J53" s="128">
        <v>9320317.0700000022</v>
      </c>
      <c r="K53" s="129">
        <f t="shared" si="5"/>
        <v>1.4806731849822887E-3</v>
      </c>
      <c r="L53" s="130">
        <f t="shared" si="3"/>
        <v>8910324.8099999968</v>
      </c>
      <c r="M53" s="131">
        <v>0</v>
      </c>
    </row>
    <row r="54" spans="1:13" ht="12.75" customHeight="1">
      <c r="A54" s="126" t="s">
        <v>216</v>
      </c>
      <c r="B54" s="127" t="s">
        <v>217</v>
      </c>
      <c r="C54" s="128">
        <v>10006000</v>
      </c>
      <c r="D54" s="128">
        <v>13122978.27</v>
      </c>
      <c r="E54" s="128">
        <v>1681980.5499999998</v>
      </c>
      <c r="F54" s="128">
        <v>8428828.0000000037</v>
      </c>
      <c r="G54" s="129">
        <f t="shared" si="4"/>
        <v>1.2042805087124635E-3</v>
      </c>
      <c r="H54" s="128">
        <f t="shared" si="1"/>
        <v>4694150.2699999958</v>
      </c>
      <c r="I54" s="128">
        <v>1723101.3699999996</v>
      </c>
      <c r="J54" s="128">
        <v>8200630.5500000035</v>
      </c>
      <c r="K54" s="129">
        <f t="shared" si="5"/>
        <v>1.3027940642078993E-3</v>
      </c>
      <c r="L54" s="130">
        <f t="shared" si="3"/>
        <v>4922347.719999996</v>
      </c>
      <c r="M54" s="131">
        <v>0</v>
      </c>
    </row>
    <row r="55" spans="1:13" ht="12.75" hidden="1" customHeight="1">
      <c r="A55" s="126" t="s">
        <v>218</v>
      </c>
      <c r="B55" s="134" t="s">
        <v>203</v>
      </c>
      <c r="C55" s="128">
        <v>0</v>
      </c>
      <c r="D55" s="128">
        <v>0</v>
      </c>
      <c r="E55" s="128">
        <v>0</v>
      </c>
      <c r="F55" s="128">
        <v>0</v>
      </c>
      <c r="G55" s="129">
        <f t="shared" si="4"/>
        <v>0</v>
      </c>
      <c r="H55" s="128">
        <f t="shared" si="1"/>
        <v>0</v>
      </c>
      <c r="I55" s="128">
        <v>0</v>
      </c>
      <c r="J55" s="128">
        <v>0</v>
      </c>
      <c r="K55" s="129">
        <f t="shared" si="5"/>
        <v>0</v>
      </c>
      <c r="L55" s="130">
        <f t="shared" si="3"/>
        <v>0</v>
      </c>
      <c r="M55" s="131">
        <v>0</v>
      </c>
    </row>
    <row r="56" spans="1:13" s="29" customFormat="1" ht="12.75" customHeight="1">
      <c r="A56" s="27">
        <v>11</v>
      </c>
      <c r="B56" s="122" t="s">
        <v>219</v>
      </c>
      <c r="C56" s="118">
        <v>4103000</v>
      </c>
      <c r="D56" s="118">
        <v>7705699.3599999994</v>
      </c>
      <c r="E56" s="118">
        <v>343853.07</v>
      </c>
      <c r="F56" s="118">
        <v>1224241.2799999998</v>
      </c>
      <c r="G56" s="123">
        <f t="shared" si="4"/>
        <v>1.7491517343398117E-4</v>
      </c>
      <c r="H56" s="118">
        <f t="shared" si="1"/>
        <v>6481458.0800000001</v>
      </c>
      <c r="I56" s="118">
        <v>247270.72000000003</v>
      </c>
      <c r="J56" s="118">
        <v>1093635.51</v>
      </c>
      <c r="K56" s="123">
        <f t="shared" si="5"/>
        <v>1.7374052423749025E-4</v>
      </c>
      <c r="L56" s="124">
        <f t="shared" si="3"/>
        <v>6612063.8499999996</v>
      </c>
      <c r="M56" s="125">
        <v>0</v>
      </c>
    </row>
    <row r="57" spans="1:13" ht="12.75" customHeight="1">
      <c r="A57" s="126" t="s">
        <v>220</v>
      </c>
      <c r="B57" s="127" t="s">
        <v>154</v>
      </c>
      <c r="C57" s="128">
        <v>1476000</v>
      </c>
      <c r="D57" s="128">
        <v>1546000</v>
      </c>
      <c r="E57" s="128">
        <v>181307.11000000002</v>
      </c>
      <c r="F57" s="128">
        <v>954121.44</v>
      </c>
      <c r="G57" s="129">
        <f t="shared" si="4"/>
        <v>1.3632142607924468E-4</v>
      </c>
      <c r="H57" s="128">
        <f t="shared" si="1"/>
        <v>591878.56000000006</v>
      </c>
      <c r="I57" s="128">
        <v>181307.11000000002</v>
      </c>
      <c r="J57" s="128">
        <v>954121.44</v>
      </c>
      <c r="K57" s="129">
        <f t="shared" si="5"/>
        <v>1.5157660633370354E-4</v>
      </c>
      <c r="L57" s="130">
        <f t="shared" si="3"/>
        <v>591878.56000000006</v>
      </c>
      <c r="M57" s="131">
        <v>0</v>
      </c>
    </row>
    <row r="58" spans="1:13" ht="12.75" customHeight="1">
      <c r="A58" s="126" t="s">
        <v>221</v>
      </c>
      <c r="B58" s="127" t="s">
        <v>175</v>
      </c>
      <c r="C58" s="128">
        <v>0</v>
      </c>
      <c r="D58" s="128">
        <v>0</v>
      </c>
      <c r="E58" s="128">
        <v>0</v>
      </c>
      <c r="F58" s="128">
        <v>0</v>
      </c>
      <c r="G58" s="129">
        <f t="shared" si="4"/>
        <v>0</v>
      </c>
      <c r="H58" s="128">
        <f t="shared" si="1"/>
        <v>0</v>
      </c>
      <c r="I58" s="128">
        <v>0</v>
      </c>
      <c r="J58" s="128">
        <v>0</v>
      </c>
      <c r="K58" s="129">
        <f t="shared" si="5"/>
        <v>0</v>
      </c>
      <c r="L58" s="130">
        <f t="shared" si="3"/>
        <v>0</v>
      </c>
      <c r="M58" s="131">
        <v>0</v>
      </c>
    </row>
    <row r="59" spans="1:13" ht="12.75" hidden="1" customHeight="1">
      <c r="A59" s="126" t="s">
        <v>222</v>
      </c>
      <c r="B59" s="127" t="s">
        <v>203</v>
      </c>
      <c r="C59" s="128">
        <v>0</v>
      </c>
      <c r="D59" s="128">
        <v>0</v>
      </c>
      <c r="E59" s="128">
        <v>0</v>
      </c>
      <c r="F59" s="128">
        <v>0</v>
      </c>
      <c r="G59" s="129">
        <f t="shared" si="4"/>
        <v>0</v>
      </c>
      <c r="H59" s="128">
        <f t="shared" si="1"/>
        <v>0</v>
      </c>
      <c r="I59" s="128">
        <v>0</v>
      </c>
      <c r="J59" s="128">
        <v>0</v>
      </c>
      <c r="K59" s="129">
        <f t="shared" si="5"/>
        <v>0</v>
      </c>
      <c r="L59" s="130">
        <f t="shared" si="3"/>
        <v>0</v>
      </c>
      <c r="M59" s="131">
        <v>0</v>
      </c>
    </row>
    <row r="60" spans="1:13" ht="12.75" customHeight="1">
      <c r="A60" s="126" t="s">
        <v>223</v>
      </c>
      <c r="B60" s="127" t="s">
        <v>224</v>
      </c>
      <c r="C60" s="128">
        <v>2627000</v>
      </c>
      <c r="D60" s="128">
        <v>6159699.3599999994</v>
      </c>
      <c r="E60" s="128">
        <v>162545.96</v>
      </c>
      <c r="F60" s="128">
        <v>270119.83999999997</v>
      </c>
      <c r="G60" s="129">
        <f t="shared" si="4"/>
        <v>3.8593747354736515E-5</v>
      </c>
      <c r="H60" s="128">
        <f t="shared" si="1"/>
        <v>5889579.5199999996</v>
      </c>
      <c r="I60" s="128">
        <v>65963.61</v>
      </c>
      <c r="J60" s="128">
        <v>139514.06999999998</v>
      </c>
      <c r="K60" s="129">
        <f t="shared" si="5"/>
        <v>2.2163917903786709E-5</v>
      </c>
      <c r="L60" s="130">
        <f t="shared" si="3"/>
        <v>6020185.2899999991</v>
      </c>
      <c r="M60" s="131">
        <v>0</v>
      </c>
    </row>
    <row r="61" spans="1:13" s="29" customFormat="1" ht="12.75" customHeight="1">
      <c r="A61" s="27">
        <v>12</v>
      </c>
      <c r="B61" s="122" t="s">
        <v>225</v>
      </c>
      <c r="C61" s="118">
        <v>1545248000</v>
      </c>
      <c r="D61" s="118">
        <v>1555563952.9400001</v>
      </c>
      <c r="E61" s="118">
        <v>236332265.68000001</v>
      </c>
      <c r="F61" s="118">
        <v>968159380.83000016</v>
      </c>
      <c r="G61" s="123">
        <f t="shared" si="4"/>
        <v>0.13832711637498069</v>
      </c>
      <c r="H61" s="118">
        <f t="shared" si="1"/>
        <v>587404572.1099999</v>
      </c>
      <c r="I61" s="118">
        <v>252662861.20000005</v>
      </c>
      <c r="J61" s="118">
        <v>849260961.46999979</v>
      </c>
      <c r="K61" s="123">
        <f t="shared" si="5"/>
        <v>0.13491793500764507</v>
      </c>
      <c r="L61" s="124">
        <f t="shared" si="3"/>
        <v>706302991.47000027</v>
      </c>
      <c r="M61" s="125">
        <v>0</v>
      </c>
    </row>
    <row r="62" spans="1:13" ht="12.75" customHeight="1">
      <c r="A62" s="126" t="s">
        <v>226</v>
      </c>
      <c r="B62" s="127" t="s">
        <v>227</v>
      </c>
      <c r="C62" s="128">
        <v>973900000</v>
      </c>
      <c r="D62" s="128">
        <v>989910701.96999991</v>
      </c>
      <c r="E62" s="128">
        <v>155661962.06999999</v>
      </c>
      <c r="F62" s="128">
        <v>636271487.50999999</v>
      </c>
      <c r="G62" s="129">
        <f t="shared" si="4"/>
        <v>9.0908172602143303E-2</v>
      </c>
      <c r="H62" s="128">
        <f t="shared" si="1"/>
        <v>353639214.45999992</v>
      </c>
      <c r="I62" s="128">
        <v>162366780.90000004</v>
      </c>
      <c r="J62" s="128">
        <v>578503740.59999979</v>
      </c>
      <c r="K62" s="129">
        <f t="shared" si="5"/>
        <v>9.1904059667185678E-2</v>
      </c>
      <c r="L62" s="130">
        <f t="shared" si="3"/>
        <v>411406961.37000012</v>
      </c>
      <c r="M62" s="131">
        <v>0</v>
      </c>
    </row>
    <row r="63" spans="1:13" ht="12.75" customHeight="1">
      <c r="A63" s="126" t="s">
        <v>228</v>
      </c>
      <c r="B63" s="127" t="s">
        <v>229</v>
      </c>
      <c r="C63" s="128">
        <v>571348000</v>
      </c>
      <c r="D63" s="128">
        <v>565653250.97000003</v>
      </c>
      <c r="E63" s="128">
        <v>80670303.610000014</v>
      </c>
      <c r="F63" s="128">
        <v>331887893.32000017</v>
      </c>
      <c r="G63" s="129">
        <f t="shared" si="4"/>
        <v>4.7418943772837389E-2</v>
      </c>
      <c r="H63" s="128">
        <f t="shared" si="1"/>
        <v>233765357.64999986</v>
      </c>
      <c r="I63" s="128">
        <v>90296080.299999997</v>
      </c>
      <c r="J63" s="128">
        <v>270757220.87000006</v>
      </c>
      <c r="K63" s="129">
        <f t="shared" si="5"/>
        <v>4.3013875340459404E-2</v>
      </c>
      <c r="L63" s="130">
        <f t="shared" si="3"/>
        <v>294896030.09999996</v>
      </c>
      <c r="M63" s="131">
        <v>0</v>
      </c>
    </row>
    <row r="64" spans="1:13" ht="12.75" hidden="1" customHeight="1">
      <c r="A64" s="126" t="s">
        <v>230</v>
      </c>
      <c r="B64" s="127" t="s">
        <v>231</v>
      </c>
      <c r="C64" s="128">
        <v>0</v>
      </c>
      <c r="D64" s="128">
        <v>0</v>
      </c>
      <c r="E64" s="128">
        <v>0</v>
      </c>
      <c r="F64" s="128">
        <v>0</v>
      </c>
      <c r="G64" s="129">
        <f t="shared" si="4"/>
        <v>0</v>
      </c>
      <c r="H64" s="128">
        <f t="shared" si="1"/>
        <v>0</v>
      </c>
      <c r="I64" s="128">
        <v>0</v>
      </c>
      <c r="J64" s="128">
        <v>0</v>
      </c>
      <c r="K64" s="129">
        <f t="shared" si="5"/>
        <v>0</v>
      </c>
      <c r="L64" s="130">
        <f t="shared" si="3"/>
        <v>0</v>
      </c>
      <c r="M64" s="131">
        <v>0</v>
      </c>
    </row>
    <row r="65" spans="1:13" s="29" customFormat="1" ht="12.75" customHeight="1">
      <c r="A65" s="27">
        <v>13</v>
      </c>
      <c r="B65" s="122" t="s">
        <v>232</v>
      </c>
      <c r="C65" s="118">
        <v>67388000</v>
      </c>
      <c r="D65" s="118">
        <v>75524302.329999998</v>
      </c>
      <c r="E65" s="118">
        <v>9221591.6099999994</v>
      </c>
      <c r="F65" s="118">
        <v>44042307</v>
      </c>
      <c r="G65" s="123">
        <f t="shared" si="4"/>
        <v>6.2926057903697251E-3</v>
      </c>
      <c r="H65" s="118">
        <f t="shared" si="1"/>
        <v>31481995.329999998</v>
      </c>
      <c r="I65" s="118">
        <v>9849432.1600000001</v>
      </c>
      <c r="J65" s="118">
        <v>41420465.210000008</v>
      </c>
      <c r="K65" s="123">
        <f t="shared" si="5"/>
        <v>6.5802667103833602E-3</v>
      </c>
      <c r="L65" s="124">
        <f t="shared" si="3"/>
        <v>34103837.11999999</v>
      </c>
      <c r="M65" s="125">
        <v>0</v>
      </c>
    </row>
    <row r="66" spans="1:13" ht="12.75" customHeight="1">
      <c r="A66" s="126" t="s">
        <v>233</v>
      </c>
      <c r="B66" s="127" t="s">
        <v>154</v>
      </c>
      <c r="C66" s="128">
        <v>33790000</v>
      </c>
      <c r="D66" s="128">
        <v>36220565.399999999</v>
      </c>
      <c r="E66" s="128">
        <v>5634215.5899999999</v>
      </c>
      <c r="F66" s="128">
        <v>22338915.990000002</v>
      </c>
      <c r="G66" s="129">
        <f t="shared" si="4"/>
        <v>3.1917036523372144E-3</v>
      </c>
      <c r="H66" s="128">
        <f t="shared" si="1"/>
        <v>13881649.409999996</v>
      </c>
      <c r="I66" s="128">
        <v>5809507.9400000004</v>
      </c>
      <c r="J66" s="128">
        <v>21342028.489999998</v>
      </c>
      <c r="K66" s="129">
        <f t="shared" si="5"/>
        <v>3.3905036771749047E-3</v>
      </c>
      <c r="L66" s="130">
        <f t="shared" si="3"/>
        <v>14878536.91</v>
      </c>
      <c r="M66" s="131">
        <v>0</v>
      </c>
    </row>
    <row r="67" spans="1:13" ht="12.75" customHeight="1">
      <c r="A67" s="126" t="s">
        <v>234</v>
      </c>
      <c r="B67" s="127" t="s">
        <v>173</v>
      </c>
      <c r="C67" s="128">
        <v>110000</v>
      </c>
      <c r="D67" s="128">
        <v>239000</v>
      </c>
      <c r="E67" s="128">
        <v>888.24</v>
      </c>
      <c r="F67" s="128">
        <v>219749.74</v>
      </c>
      <c r="G67" s="129">
        <f t="shared" si="4"/>
        <v>3.139704934975912E-5</v>
      </c>
      <c r="H67" s="128">
        <f t="shared" si="1"/>
        <v>19250.260000000009</v>
      </c>
      <c r="I67" s="128">
        <v>21000</v>
      </c>
      <c r="J67" s="128">
        <v>216667.38</v>
      </c>
      <c r="K67" s="129">
        <f t="shared" si="5"/>
        <v>3.4420886887957313E-5</v>
      </c>
      <c r="L67" s="130">
        <f t="shared" si="3"/>
        <v>22332.619999999995</v>
      </c>
      <c r="M67" s="131">
        <v>0</v>
      </c>
    </row>
    <row r="68" spans="1:13" ht="12.75" customHeight="1">
      <c r="A68" s="126" t="s">
        <v>235</v>
      </c>
      <c r="B68" s="127" t="s">
        <v>175</v>
      </c>
      <c r="C68" s="128">
        <v>1145000</v>
      </c>
      <c r="D68" s="128">
        <v>1334999.9999999998</v>
      </c>
      <c r="E68" s="128">
        <v>62306.369999999995</v>
      </c>
      <c r="F68" s="128">
        <v>1198406.3700000001</v>
      </c>
      <c r="G68" s="129">
        <f t="shared" si="4"/>
        <v>1.7122397478129301E-4</v>
      </c>
      <c r="H68" s="128">
        <f t="shared" si="1"/>
        <v>136593.62999999966</v>
      </c>
      <c r="I68" s="128">
        <v>90283.93</v>
      </c>
      <c r="J68" s="128">
        <v>1174288.77</v>
      </c>
      <c r="K68" s="129">
        <f t="shared" si="5"/>
        <v>1.8655351315905754E-4</v>
      </c>
      <c r="L68" s="130">
        <f t="shared" si="3"/>
        <v>160711.22999999975</v>
      </c>
      <c r="M68" s="131">
        <v>0</v>
      </c>
    </row>
    <row r="69" spans="1:13" ht="12.75" customHeight="1">
      <c r="A69" s="126" t="s">
        <v>236</v>
      </c>
      <c r="B69" s="127" t="s">
        <v>237</v>
      </c>
      <c r="C69" s="128">
        <v>5497000</v>
      </c>
      <c r="D69" s="128">
        <v>9931192.3300000001</v>
      </c>
      <c r="E69" s="128">
        <v>43369.89</v>
      </c>
      <c r="F69" s="128">
        <v>5059881.709999999</v>
      </c>
      <c r="G69" s="129">
        <f t="shared" si="4"/>
        <v>7.2293762783434256E-4</v>
      </c>
      <c r="H69" s="128">
        <f t="shared" si="1"/>
        <v>4871310.620000001</v>
      </c>
      <c r="I69" s="128">
        <v>199108.29</v>
      </c>
      <c r="J69" s="128">
        <v>4631829.7200000007</v>
      </c>
      <c r="K69" s="129">
        <f t="shared" si="5"/>
        <v>7.3583613221519096E-4</v>
      </c>
      <c r="L69" s="130">
        <f t="shared" si="3"/>
        <v>5299362.6099999994</v>
      </c>
      <c r="M69" s="131">
        <v>0</v>
      </c>
    </row>
    <row r="70" spans="1:13" ht="12.75" customHeight="1">
      <c r="A70" s="126" t="s">
        <v>238</v>
      </c>
      <c r="B70" s="127" t="s">
        <v>239</v>
      </c>
      <c r="C70" s="128">
        <v>26846000</v>
      </c>
      <c r="D70" s="128">
        <v>27798544.600000001</v>
      </c>
      <c r="E70" s="128">
        <v>3480811.52</v>
      </c>
      <c r="F70" s="128">
        <v>15225353.190000001</v>
      </c>
      <c r="G70" s="129">
        <f t="shared" si="4"/>
        <v>2.1753434860671168E-3</v>
      </c>
      <c r="H70" s="128">
        <f t="shared" si="1"/>
        <v>12573191.41</v>
      </c>
      <c r="I70" s="128">
        <v>3729532</v>
      </c>
      <c r="J70" s="128">
        <v>14055650.850000005</v>
      </c>
      <c r="K70" s="129">
        <f t="shared" si="5"/>
        <v>2.2329525009462487E-3</v>
      </c>
      <c r="L70" s="130">
        <f t="shared" si="3"/>
        <v>13742893.749999996</v>
      </c>
      <c r="M70" s="131">
        <v>0</v>
      </c>
    </row>
    <row r="71" spans="1:13" s="29" customFormat="1" ht="12.75" customHeight="1">
      <c r="A71" s="27">
        <v>14</v>
      </c>
      <c r="B71" s="135" t="s">
        <v>240</v>
      </c>
      <c r="C71" s="118">
        <v>646000</v>
      </c>
      <c r="D71" s="118">
        <v>2215000</v>
      </c>
      <c r="E71" s="118">
        <v>126153.83</v>
      </c>
      <c r="F71" s="118">
        <v>1273585.5300000003</v>
      </c>
      <c r="G71" s="123">
        <f t="shared" si="4"/>
        <v>1.8196530169523357E-4</v>
      </c>
      <c r="H71" s="118">
        <f t="shared" si="1"/>
        <v>941414.46999999974</v>
      </c>
      <c r="I71" s="118">
        <v>175037.51</v>
      </c>
      <c r="J71" s="118">
        <v>532290.20000000007</v>
      </c>
      <c r="K71" s="123">
        <f t="shared" si="5"/>
        <v>8.45623405136859E-5</v>
      </c>
      <c r="L71" s="124">
        <f t="shared" si="3"/>
        <v>1682709.7999999998</v>
      </c>
      <c r="M71" s="125">
        <v>0</v>
      </c>
    </row>
    <row r="72" spans="1:13" ht="12.75" customHeight="1">
      <c r="A72" s="126" t="s">
        <v>241</v>
      </c>
      <c r="B72" s="136" t="s">
        <v>242</v>
      </c>
      <c r="C72" s="128">
        <v>646000</v>
      </c>
      <c r="D72" s="128">
        <v>2215000</v>
      </c>
      <c r="E72" s="128">
        <v>126153.83</v>
      </c>
      <c r="F72" s="128">
        <v>1273585.5300000003</v>
      </c>
      <c r="G72" s="129">
        <f t="shared" si="4"/>
        <v>1.8196530169523357E-4</v>
      </c>
      <c r="H72" s="128">
        <f t="shared" si="1"/>
        <v>941414.46999999974</v>
      </c>
      <c r="I72" s="128">
        <v>175037.51</v>
      </c>
      <c r="J72" s="128">
        <v>532290.20000000007</v>
      </c>
      <c r="K72" s="129">
        <f t="shared" si="5"/>
        <v>8.45623405136859E-5</v>
      </c>
      <c r="L72" s="130">
        <f t="shared" si="3"/>
        <v>1682709.7999999998</v>
      </c>
      <c r="M72" s="131">
        <v>0</v>
      </c>
    </row>
    <row r="73" spans="1:13" s="29" customFormat="1" ht="12.75" customHeight="1">
      <c r="A73" s="27">
        <v>15</v>
      </c>
      <c r="B73" s="122" t="s">
        <v>243</v>
      </c>
      <c r="C73" s="118">
        <v>1212551000</v>
      </c>
      <c r="D73" s="118">
        <v>1870928355.48</v>
      </c>
      <c r="E73" s="118">
        <v>219100225.38999999</v>
      </c>
      <c r="F73" s="118">
        <v>667131442.27999997</v>
      </c>
      <c r="G73" s="123">
        <f t="shared" si="4"/>
        <v>9.5317331506472494E-2</v>
      </c>
      <c r="H73" s="118">
        <f t="shared" si="1"/>
        <v>1203796913.2</v>
      </c>
      <c r="I73" s="118">
        <v>156332051.84999999</v>
      </c>
      <c r="J73" s="118">
        <v>430876689.13000005</v>
      </c>
      <c r="K73" s="123">
        <f t="shared" si="5"/>
        <v>6.8451272079817826E-2</v>
      </c>
      <c r="L73" s="124">
        <f t="shared" si="3"/>
        <v>1440051666.3499999</v>
      </c>
      <c r="M73" s="125">
        <v>0</v>
      </c>
    </row>
    <row r="74" spans="1:13" ht="12.75" customHeight="1">
      <c r="A74" s="126" t="s">
        <v>244</v>
      </c>
      <c r="B74" s="127" t="s">
        <v>154</v>
      </c>
      <c r="C74" s="128">
        <v>106747000</v>
      </c>
      <c r="D74" s="128">
        <v>125812518.28</v>
      </c>
      <c r="E74" s="128">
        <v>30299979.229999997</v>
      </c>
      <c r="F74" s="128">
        <v>81101105.780000016</v>
      </c>
      <c r="G74" s="129">
        <f t="shared" si="4"/>
        <v>1.1587433143241467E-2</v>
      </c>
      <c r="H74" s="128">
        <f t="shared" si="1"/>
        <v>44711412.499999985</v>
      </c>
      <c r="I74" s="128">
        <v>16719662.82</v>
      </c>
      <c r="J74" s="128">
        <v>64181564.719999991</v>
      </c>
      <c r="K74" s="129">
        <f t="shared" si="5"/>
        <v>1.0196211259485537E-2</v>
      </c>
      <c r="L74" s="130">
        <f t="shared" si="3"/>
        <v>61630953.56000001</v>
      </c>
      <c r="M74" s="131">
        <v>0</v>
      </c>
    </row>
    <row r="75" spans="1:13" ht="12.75" customHeight="1">
      <c r="A75" s="126" t="s">
        <v>245</v>
      </c>
      <c r="B75" s="127" t="s">
        <v>165</v>
      </c>
      <c r="C75" s="128">
        <v>6253000</v>
      </c>
      <c r="D75" s="128">
        <v>6253000</v>
      </c>
      <c r="E75" s="128">
        <v>1235139.93</v>
      </c>
      <c r="F75" s="128">
        <v>4038949.5</v>
      </c>
      <c r="G75" s="129">
        <f t="shared" si="4"/>
        <v>5.7707052018666745E-4</v>
      </c>
      <c r="H75" s="128">
        <f t="shared" si="1"/>
        <v>2214050.5</v>
      </c>
      <c r="I75" s="128">
        <v>827838.04</v>
      </c>
      <c r="J75" s="128">
        <v>2717820.99</v>
      </c>
      <c r="K75" s="129">
        <f t="shared" si="5"/>
        <v>4.3176692716045294E-4</v>
      </c>
      <c r="L75" s="130">
        <f t="shared" si="3"/>
        <v>3535179.01</v>
      </c>
      <c r="M75" s="131">
        <v>0</v>
      </c>
    </row>
    <row r="76" spans="1:13" ht="12.75" customHeight="1">
      <c r="A76" s="126" t="s">
        <v>246</v>
      </c>
      <c r="B76" s="127" t="s">
        <v>173</v>
      </c>
      <c r="C76" s="128">
        <v>603000</v>
      </c>
      <c r="D76" s="128">
        <v>603000</v>
      </c>
      <c r="E76" s="128">
        <v>844</v>
      </c>
      <c r="F76" s="128">
        <v>844</v>
      </c>
      <c r="G76" s="129">
        <f t="shared" si="4"/>
        <v>1.2058767237311269E-7</v>
      </c>
      <c r="H76" s="128">
        <f t="shared" si="1"/>
        <v>602156</v>
      </c>
      <c r="I76" s="128">
        <v>460</v>
      </c>
      <c r="J76" s="128">
        <v>460</v>
      </c>
      <c r="K76" s="129">
        <f t="shared" si="5"/>
        <v>7.3077950028566204E-8</v>
      </c>
      <c r="L76" s="130">
        <f t="shared" si="3"/>
        <v>602540</v>
      </c>
      <c r="M76" s="131">
        <v>0</v>
      </c>
    </row>
    <row r="77" spans="1:13" ht="12.75" hidden="1" customHeight="1">
      <c r="A77" s="126" t="s">
        <v>247</v>
      </c>
      <c r="B77" s="127" t="s">
        <v>239</v>
      </c>
      <c r="C77" s="128">
        <v>0</v>
      </c>
      <c r="D77" s="128">
        <v>0</v>
      </c>
      <c r="E77" s="128">
        <v>0</v>
      </c>
      <c r="F77" s="128">
        <v>0</v>
      </c>
      <c r="G77" s="129">
        <f t="shared" ref="G77:G106" si="6">F77/$F$130</f>
        <v>0</v>
      </c>
      <c r="H77" s="128">
        <f t="shared" ref="H77:H106" si="7">D77-F77</f>
        <v>0</v>
      </c>
      <c r="I77" s="128">
        <v>0</v>
      </c>
      <c r="J77" s="128">
        <v>0</v>
      </c>
      <c r="K77" s="129">
        <f t="shared" ref="K77:K106" si="8">J77/$J$130</f>
        <v>0</v>
      </c>
      <c r="L77" s="130">
        <f t="shared" ref="L77:L106" si="9">D77-J77</f>
        <v>0</v>
      </c>
      <c r="M77" s="131">
        <v>0</v>
      </c>
    </row>
    <row r="78" spans="1:13" ht="12.75" customHeight="1">
      <c r="A78" s="126" t="s">
        <v>248</v>
      </c>
      <c r="B78" s="127" t="s">
        <v>249</v>
      </c>
      <c r="C78" s="128">
        <v>183561000</v>
      </c>
      <c r="D78" s="128">
        <v>415259202.42000014</v>
      </c>
      <c r="E78" s="128">
        <v>32082054.979999997</v>
      </c>
      <c r="F78" s="128">
        <v>195665784.32999992</v>
      </c>
      <c r="G78" s="129">
        <f t="shared" si="6"/>
        <v>2.7956020729163696E-2</v>
      </c>
      <c r="H78" s="128">
        <f t="shared" si="7"/>
        <v>219593418.09000021</v>
      </c>
      <c r="I78" s="128">
        <v>33702499.640000001</v>
      </c>
      <c r="J78" s="128">
        <v>85143142.159999996</v>
      </c>
      <c r="K78" s="129">
        <f t="shared" si="8"/>
        <v>1.3526274539225192E-2</v>
      </c>
      <c r="L78" s="130">
        <f t="shared" si="9"/>
        <v>330116060.26000011</v>
      </c>
      <c r="M78" s="131">
        <v>0</v>
      </c>
    </row>
    <row r="79" spans="1:13" ht="12.75" customHeight="1">
      <c r="A79" s="126" t="s">
        <v>250</v>
      </c>
      <c r="B79" s="127" t="s">
        <v>251</v>
      </c>
      <c r="C79" s="128">
        <v>187454000</v>
      </c>
      <c r="D79" s="128">
        <v>199409388.08000001</v>
      </c>
      <c r="E79" s="128">
        <v>35030176.310000002</v>
      </c>
      <c r="F79" s="128">
        <v>131113509.97</v>
      </c>
      <c r="G79" s="129">
        <f t="shared" si="6"/>
        <v>1.8733024862501429E-2</v>
      </c>
      <c r="H79" s="128">
        <f t="shared" si="7"/>
        <v>68295878.110000014</v>
      </c>
      <c r="I79" s="128">
        <v>29736037.57</v>
      </c>
      <c r="J79" s="128">
        <v>76872041.310000002</v>
      </c>
      <c r="K79" s="129">
        <f t="shared" si="8"/>
        <v>1.2212285203143602E-2</v>
      </c>
      <c r="L79" s="130">
        <f t="shared" si="9"/>
        <v>122537346.77000001</v>
      </c>
      <c r="M79" s="131">
        <v>0</v>
      </c>
    </row>
    <row r="80" spans="1:13" ht="12.75" customHeight="1">
      <c r="A80" s="126" t="s">
        <v>252</v>
      </c>
      <c r="B80" s="127" t="s">
        <v>253</v>
      </c>
      <c r="C80" s="128">
        <v>630982000</v>
      </c>
      <c r="D80" s="128">
        <v>1017679002.35</v>
      </c>
      <c r="E80" s="128">
        <v>120452030.94</v>
      </c>
      <c r="F80" s="128">
        <v>255211248.70000002</v>
      </c>
      <c r="G80" s="129">
        <f t="shared" si="6"/>
        <v>3.6463661663706855E-2</v>
      </c>
      <c r="H80" s="128">
        <f t="shared" si="7"/>
        <v>762467753.64999998</v>
      </c>
      <c r="I80" s="128">
        <v>75345553.780000001</v>
      </c>
      <c r="J80" s="128">
        <v>201961659.95000005</v>
      </c>
      <c r="K80" s="129">
        <f t="shared" si="8"/>
        <v>3.2084661072853009E-2</v>
      </c>
      <c r="L80" s="130">
        <f t="shared" si="9"/>
        <v>815717342.39999998</v>
      </c>
      <c r="M80" s="131">
        <v>0</v>
      </c>
    </row>
    <row r="81" spans="1:13" ht="12.75" customHeight="1">
      <c r="A81" s="126" t="s">
        <v>254</v>
      </c>
      <c r="B81" s="127" t="s">
        <v>255</v>
      </c>
      <c r="C81" s="128">
        <v>51000</v>
      </c>
      <c r="D81" s="128">
        <v>0</v>
      </c>
      <c r="E81" s="128">
        <v>0</v>
      </c>
      <c r="F81" s="128">
        <v>0</v>
      </c>
      <c r="G81" s="129">
        <f t="shared" si="6"/>
        <v>0</v>
      </c>
      <c r="H81" s="128">
        <f t="shared" si="7"/>
        <v>0</v>
      </c>
      <c r="I81" s="128">
        <v>0</v>
      </c>
      <c r="J81" s="128">
        <v>0</v>
      </c>
      <c r="K81" s="129">
        <f t="shared" si="8"/>
        <v>0</v>
      </c>
      <c r="L81" s="130">
        <f t="shared" si="9"/>
        <v>0</v>
      </c>
      <c r="M81" s="131">
        <v>0</v>
      </c>
    </row>
    <row r="82" spans="1:13" ht="12.75" customHeight="1">
      <c r="A82" s="126" t="s">
        <v>256</v>
      </c>
      <c r="B82" s="127" t="s">
        <v>257</v>
      </c>
      <c r="C82" s="128">
        <v>96900000</v>
      </c>
      <c r="D82" s="128">
        <v>105912244.34999998</v>
      </c>
      <c r="E82" s="128">
        <v>0</v>
      </c>
      <c r="F82" s="128">
        <v>0</v>
      </c>
      <c r="G82" s="129">
        <f t="shared" si="6"/>
        <v>0</v>
      </c>
      <c r="H82" s="128">
        <f t="shared" si="7"/>
        <v>105912244.34999998</v>
      </c>
      <c r="I82" s="128">
        <v>0</v>
      </c>
      <c r="J82" s="128">
        <v>0</v>
      </c>
      <c r="K82" s="129">
        <f t="shared" si="8"/>
        <v>0</v>
      </c>
      <c r="L82" s="130">
        <f t="shared" si="9"/>
        <v>105912244.34999998</v>
      </c>
      <c r="M82" s="131">
        <v>0</v>
      </c>
    </row>
    <row r="83" spans="1:13" s="29" customFormat="1" ht="12.75" customHeight="1">
      <c r="A83" s="27">
        <v>16</v>
      </c>
      <c r="B83" s="122" t="s">
        <v>258</v>
      </c>
      <c r="C83" s="118">
        <v>32058000</v>
      </c>
      <c r="D83" s="118">
        <v>61486073.380000003</v>
      </c>
      <c r="E83" s="118">
        <v>2093898.03</v>
      </c>
      <c r="F83" s="118">
        <v>11216891.689999999</v>
      </c>
      <c r="G83" s="123">
        <f t="shared" si="6"/>
        <v>1.602628981230344E-3</v>
      </c>
      <c r="H83" s="118">
        <f t="shared" si="7"/>
        <v>50269181.690000005</v>
      </c>
      <c r="I83" s="118">
        <v>2060562.7000000002</v>
      </c>
      <c r="J83" s="118">
        <v>5729410.3799999999</v>
      </c>
      <c r="K83" s="123">
        <f t="shared" si="8"/>
        <v>9.1020340313649679E-4</v>
      </c>
      <c r="L83" s="124">
        <f t="shared" si="9"/>
        <v>55756663</v>
      </c>
      <c r="M83" s="125">
        <v>0</v>
      </c>
    </row>
    <row r="84" spans="1:13" ht="12.75" hidden="1" customHeight="1">
      <c r="A84" s="137">
        <v>16451</v>
      </c>
      <c r="B84" s="127" t="s">
        <v>249</v>
      </c>
      <c r="C84" s="128">
        <v>0</v>
      </c>
      <c r="D84" s="128">
        <v>0</v>
      </c>
      <c r="E84" s="128">
        <v>0</v>
      </c>
      <c r="F84" s="128">
        <v>0</v>
      </c>
      <c r="G84" s="129">
        <f t="shared" si="6"/>
        <v>0</v>
      </c>
      <c r="H84" s="128">
        <f t="shared" si="7"/>
        <v>0</v>
      </c>
      <c r="I84" s="128">
        <v>0</v>
      </c>
      <c r="J84" s="128">
        <v>0</v>
      </c>
      <c r="K84" s="129">
        <f t="shared" si="8"/>
        <v>0</v>
      </c>
      <c r="L84" s="130">
        <f t="shared" si="9"/>
        <v>0</v>
      </c>
      <c r="M84" s="131">
        <v>0</v>
      </c>
    </row>
    <row r="85" spans="1:13" ht="12.75" customHeight="1">
      <c r="A85" s="126" t="s">
        <v>259</v>
      </c>
      <c r="B85" s="127" t="s">
        <v>260</v>
      </c>
      <c r="C85" s="128">
        <v>32058000</v>
      </c>
      <c r="D85" s="128">
        <v>61486073.380000003</v>
      </c>
      <c r="E85" s="128">
        <v>2093898.03</v>
      </c>
      <c r="F85" s="128">
        <v>11216891.689999999</v>
      </c>
      <c r="G85" s="129">
        <f t="shared" si="6"/>
        <v>1.602628981230344E-3</v>
      </c>
      <c r="H85" s="128">
        <f t="shared" si="7"/>
        <v>50269181.690000005</v>
      </c>
      <c r="I85" s="128">
        <v>2060562.7000000002</v>
      </c>
      <c r="J85" s="128">
        <v>5729410.3799999999</v>
      </c>
      <c r="K85" s="129">
        <f t="shared" si="8"/>
        <v>9.1020340313649679E-4</v>
      </c>
      <c r="L85" s="130">
        <f t="shared" si="9"/>
        <v>55756663</v>
      </c>
      <c r="M85" s="131">
        <v>0</v>
      </c>
    </row>
    <row r="86" spans="1:13" ht="12.75" customHeight="1">
      <c r="A86" s="27">
        <v>17</v>
      </c>
      <c r="B86" s="122" t="s">
        <v>261</v>
      </c>
      <c r="C86" s="118">
        <v>311614000</v>
      </c>
      <c r="D86" s="118">
        <v>332792194.70999998</v>
      </c>
      <c r="E86" s="118">
        <v>54482847.090000004</v>
      </c>
      <c r="F86" s="118">
        <v>222168321.50999993</v>
      </c>
      <c r="G86" s="123">
        <f t="shared" si="6"/>
        <v>3.1742607542573742E-2</v>
      </c>
      <c r="H86" s="118">
        <f t="shared" si="7"/>
        <v>110623873.20000005</v>
      </c>
      <c r="I86" s="118">
        <v>51527361.579999998</v>
      </c>
      <c r="J86" s="118">
        <v>184984052.94999993</v>
      </c>
      <c r="K86" s="123">
        <f t="shared" si="8"/>
        <v>2.9387511690351607E-2</v>
      </c>
      <c r="L86" s="124">
        <f t="shared" si="9"/>
        <v>147808141.76000005</v>
      </c>
      <c r="M86" s="131">
        <v>0</v>
      </c>
    </row>
    <row r="87" spans="1:13" ht="12.75" customHeight="1">
      <c r="A87" s="137">
        <v>17131</v>
      </c>
      <c r="B87" s="127" t="s">
        <v>173</v>
      </c>
      <c r="C87" s="128">
        <v>100000</v>
      </c>
      <c r="D87" s="128">
        <v>100000</v>
      </c>
      <c r="E87" s="128">
        <v>0</v>
      </c>
      <c r="F87" s="128">
        <v>0</v>
      </c>
      <c r="G87" s="129">
        <f t="shared" si="6"/>
        <v>0</v>
      </c>
      <c r="H87" s="128">
        <f t="shared" si="7"/>
        <v>100000</v>
      </c>
      <c r="I87" s="128">
        <v>0</v>
      </c>
      <c r="J87" s="128">
        <v>0</v>
      </c>
      <c r="K87" s="129">
        <f t="shared" si="8"/>
        <v>0</v>
      </c>
      <c r="L87" s="130">
        <f t="shared" si="9"/>
        <v>100000</v>
      </c>
      <c r="M87" s="131">
        <v>0</v>
      </c>
    </row>
    <row r="88" spans="1:13" ht="12.75" customHeight="1">
      <c r="A88" s="137">
        <v>17512</v>
      </c>
      <c r="B88" s="127" t="s">
        <v>262</v>
      </c>
      <c r="C88" s="128">
        <v>311319000</v>
      </c>
      <c r="D88" s="128">
        <v>332497194.70999998</v>
      </c>
      <c r="E88" s="128">
        <v>54482847.090000004</v>
      </c>
      <c r="F88" s="128">
        <v>222168321.50999993</v>
      </c>
      <c r="G88" s="129">
        <f t="shared" si="6"/>
        <v>3.1742607542573742E-2</v>
      </c>
      <c r="H88" s="128">
        <f t="shared" si="7"/>
        <v>110328873.20000005</v>
      </c>
      <c r="I88" s="128">
        <v>51527361.579999998</v>
      </c>
      <c r="J88" s="128">
        <v>184984052.94999993</v>
      </c>
      <c r="K88" s="129">
        <f t="shared" si="8"/>
        <v>2.9387511690351607E-2</v>
      </c>
      <c r="L88" s="130">
        <f t="shared" si="9"/>
        <v>147513141.76000005</v>
      </c>
      <c r="M88" s="131">
        <v>0</v>
      </c>
    </row>
    <row r="89" spans="1:13" ht="12.75" customHeight="1">
      <c r="A89" s="137">
        <v>17542</v>
      </c>
      <c r="B89" s="127" t="s">
        <v>255</v>
      </c>
      <c r="C89" s="128">
        <v>195000</v>
      </c>
      <c r="D89" s="128">
        <v>195000</v>
      </c>
      <c r="E89" s="128">
        <v>0</v>
      </c>
      <c r="F89" s="128">
        <v>0</v>
      </c>
      <c r="G89" s="129">
        <f t="shared" si="6"/>
        <v>0</v>
      </c>
      <c r="H89" s="128">
        <f t="shared" si="7"/>
        <v>195000</v>
      </c>
      <c r="I89" s="128">
        <v>0</v>
      </c>
      <c r="J89" s="128">
        <v>0</v>
      </c>
      <c r="K89" s="129">
        <f t="shared" si="8"/>
        <v>0</v>
      </c>
      <c r="L89" s="130">
        <f t="shared" si="9"/>
        <v>195000</v>
      </c>
      <c r="M89" s="131">
        <v>0</v>
      </c>
    </row>
    <row r="90" spans="1:13" s="29" customFormat="1" ht="12.75" customHeight="1">
      <c r="A90" s="27">
        <v>18</v>
      </c>
      <c r="B90" s="122" t="s">
        <v>263</v>
      </c>
      <c r="C90" s="118">
        <v>218744000</v>
      </c>
      <c r="D90" s="118">
        <v>308747753.00999999</v>
      </c>
      <c r="E90" s="118">
        <v>24477397.739999998</v>
      </c>
      <c r="F90" s="118">
        <v>132195241.13999999</v>
      </c>
      <c r="G90" s="123">
        <f t="shared" si="6"/>
        <v>1.8887578706012972E-2</v>
      </c>
      <c r="H90" s="118">
        <f t="shared" si="7"/>
        <v>176552511.87</v>
      </c>
      <c r="I90" s="118">
        <v>22569965.029999997</v>
      </c>
      <c r="J90" s="118">
        <v>82837662.399999976</v>
      </c>
      <c r="K90" s="123">
        <f t="shared" si="8"/>
        <v>1.3160014246413991E-2</v>
      </c>
      <c r="L90" s="124">
        <f t="shared" si="9"/>
        <v>225910090.61000001</v>
      </c>
      <c r="M90" s="125">
        <v>0</v>
      </c>
    </row>
    <row r="91" spans="1:13" ht="12.75" customHeight="1">
      <c r="A91" s="126" t="s">
        <v>264</v>
      </c>
      <c r="B91" s="127" t="s">
        <v>154</v>
      </c>
      <c r="C91" s="128">
        <v>71948000</v>
      </c>
      <c r="D91" s="128">
        <v>75298000</v>
      </c>
      <c r="E91" s="128">
        <v>11839990.27</v>
      </c>
      <c r="F91" s="128">
        <v>48378563.569999985</v>
      </c>
      <c r="G91" s="129">
        <f t="shared" si="6"/>
        <v>6.9121544711622795E-3</v>
      </c>
      <c r="H91" s="128">
        <f t="shared" si="7"/>
        <v>26919436.430000015</v>
      </c>
      <c r="I91" s="128">
        <v>11571567.439999999</v>
      </c>
      <c r="J91" s="128">
        <v>45860276.079999991</v>
      </c>
      <c r="K91" s="129">
        <f t="shared" si="8"/>
        <v>7.285597747109759E-3</v>
      </c>
      <c r="L91" s="130">
        <f t="shared" si="9"/>
        <v>29437723.920000009</v>
      </c>
      <c r="M91" s="131">
        <v>0</v>
      </c>
    </row>
    <row r="92" spans="1:13" ht="12.75" customHeight="1">
      <c r="A92" s="126" t="s">
        <v>265</v>
      </c>
      <c r="B92" s="127" t="s">
        <v>173</v>
      </c>
      <c r="C92" s="128">
        <v>100000</v>
      </c>
      <c r="D92" s="128">
        <v>1400000</v>
      </c>
      <c r="E92" s="128">
        <v>0</v>
      </c>
      <c r="F92" s="128">
        <v>1300000</v>
      </c>
      <c r="G92" s="129">
        <f t="shared" si="6"/>
        <v>1.8573930578796979E-4</v>
      </c>
      <c r="H92" s="128">
        <f t="shared" si="7"/>
        <v>100000</v>
      </c>
      <c r="I92" s="128">
        <v>803342.27</v>
      </c>
      <c r="J92" s="128">
        <v>1211141.8900000001</v>
      </c>
      <c r="K92" s="129">
        <f t="shared" si="8"/>
        <v>1.9240818807592008E-4</v>
      </c>
      <c r="L92" s="130">
        <f t="shared" si="9"/>
        <v>188858.10999999987</v>
      </c>
      <c r="M92" s="131">
        <v>0</v>
      </c>
    </row>
    <row r="93" spans="1:13" ht="12.75" customHeight="1">
      <c r="A93" s="126" t="s">
        <v>266</v>
      </c>
      <c r="B93" s="127" t="s">
        <v>215</v>
      </c>
      <c r="C93" s="128">
        <v>1510000</v>
      </c>
      <c r="D93" s="128">
        <v>2292000</v>
      </c>
      <c r="E93" s="128">
        <v>0</v>
      </c>
      <c r="F93" s="128">
        <v>925000</v>
      </c>
      <c r="G93" s="129">
        <f t="shared" si="6"/>
        <v>1.321606598875939E-4</v>
      </c>
      <c r="H93" s="128">
        <f t="shared" si="7"/>
        <v>1367000</v>
      </c>
      <c r="I93" s="128">
        <v>249650.52</v>
      </c>
      <c r="J93" s="128">
        <v>580817.67999999993</v>
      </c>
      <c r="K93" s="129">
        <f t="shared" si="8"/>
        <v>9.227166390162554E-5</v>
      </c>
      <c r="L93" s="130">
        <f t="shared" si="9"/>
        <v>1711182.32</v>
      </c>
      <c r="M93" s="131">
        <v>0</v>
      </c>
    </row>
    <row r="94" spans="1:13" ht="12.75" customHeight="1">
      <c r="A94" s="126" t="s">
        <v>267</v>
      </c>
      <c r="B94" s="127" t="s">
        <v>249</v>
      </c>
      <c r="C94" s="128">
        <v>3480000</v>
      </c>
      <c r="D94" s="128">
        <v>6289812.3899999997</v>
      </c>
      <c r="E94" s="128">
        <v>0</v>
      </c>
      <c r="F94" s="128">
        <v>596792.41</v>
      </c>
      <c r="G94" s="129">
        <f t="shared" si="6"/>
        <v>8.5267544563791882E-5</v>
      </c>
      <c r="H94" s="128">
        <f t="shared" si="7"/>
        <v>5693019.9799999995</v>
      </c>
      <c r="I94" s="128">
        <v>103861.52</v>
      </c>
      <c r="J94" s="128">
        <v>302492.51</v>
      </c>
      <c r="K94" s="129">
        <f t="shared" si="8"/>
        <v>4.8055505499555571E-5</v>
      </c>
      <c r="L94" s="130">
        <f t="shared" si="9"/>
        <v>5987319.8799999999</v>
      </c>
      <c r="M94" s="131">
        <v>0</v>
      </c>
    </row>
    <row r="95" spans="1:13" ht="12.75" customHeight="1">
      <c r="A95" s="126" t="s">
        <v>268</v>
      </c>
      <c r="B95" s="127" t="s">
        <v>269</v>
      </c>
      <c r="C95" s="128">
        <v>18914000</v>
      </c>
      <c r="D95" s="128">
        <v>73443929.599999994</v>
      </c>
      <c r="E95" s="128">
        <v>3848315.5</v>
      </c>
      <c r="F95" s="128">
        <v>44251920.109999999</v>
      </c>
      <c r="G95" s="129">
        <f t="shared" si="6"/>
        <v>6.3225545546277693E-3</v>
      </c>
      <c r="H95" s="128">
        <f t="shared" si="7"/>
        <v>29192009.489999995</v>
      </c>
      <c r="I95" s="128">
        <v>4418941.2799999993</v>
      </c>
      <c r="J95" s="128">
        <v>11946898.689999999</v>
      </c>
      <c r="K95" s="129">
        <f t="shared" si="8"/>
        <v>1.8979453597047023E-3</v>
      </c>
      <c r="L95" s="130">
        <f t="shared" si="9"/>
        <v>61497030.909999996</v>
      </c>
      <c r="M95" s="131">
        <v>0</v>
      </c>
    </row>
    <row r="96" spans="1:13" ht="12.75" customHeight="1">
      <c r="A96" s="126" t="s">
        <v>270</v>
      </c>
      <c r="B96" s="127" t="s">
        <v>255</v>
      </c>
      <c r="C96" s="128">
        <v>35160000</v>
      </c>
      <c r="D96" s="128">
        <v>55358677.200000003</v>
      </c>
      <c r="E96" s="128">
        <v>4940964.79</v>
      </c>
      <c r="F96" s="128">
        <v>22724663.990000002</v>
      </c>
      <c r="G96" s="129">
        <f t="shared" si="6"/>
        <v>3.2468179336672892E-3</v>
      </c>
      <c r="H96" s="128">
        <f t="shared" si="7"/>
        <v>32634013.210000001</v>
      </c>
      <c r="I96" s="128">
        <v>4237602</v>
      </c>
      <c r="J96" s="128">
        <v>15916415.34</v>
      </c>
      <c r="K96" s="129">
        <f t="shared" si="8"/>
        <v>2.5285630540226619E-3</v>
      </c>
      <c r="L96" s="130">
        <f t="shared" si="9"/>
        <v>39442261.859999999</v>
      </c>
      <c r="M96" s="131">
        <v>0</v>
      </c>
    </row>
    <row r="97" spans="1:13" ht="12.75" hidden="1" customHeight="1">
      <c r="A97" s="126" t="s">
        <v>271</v>
      </c>
      <c r="B97" s="127" t="s">
        <v>257</v>
      </c>
      <c r="C97" s="128">
        <v>87632000</v>
      </c>
      <c r="D97" s="128">
        <v>94665333.820000008</v>
      </c>
      <c r="E97" s="128">
        <v>3848127.1799999997</v>
      </c>
      <c r="F97" s="128">
        <v>14018301.059999999</v>
      </c>
      <c r="G97" s="129">
        <f t="shared" si="6"/>
        <v>2.0028842363162777E-3</v>
      </c>
      <c r="H97" s="128">
        <f t="shared" si="7"/>
        <v>80647032.760000005</v>
      </c>
      <c r="I97" s="128">
        <v>1185000</v>
      </c>
      <c r="J97" s="128">
        <v>7019620.21</v>
      </c>
      <c r="K97" s="129">
        <f t="shared" si="8"/>
        <v>1.1151727280997682E-3</v>
      </c>
      <c r="L97" s="130">
        <f t="shared" si="9"/>
        <v>87645713.610000014</v>
      </c>
      <c r="M97" s="131">
        <v>0</v>
      </c>
    </row>
    <row r="98" spans="1:13" ht="12.75" hidden="1" customHeight="1">
      <c r="A98" s="126" t="s">
        <v>272</v>
      </c>
      <c r="B98" s="127" t="s">
        <v>273</v>
      </c>
      <c r="C98" s="128">
        <v>0</v>
      </c>
      <c r="D98" s="128">
        <v>0</v>
      </c>
      <c r="E98" s="128">
        <v>0</v>
      </c>
      <c r="F98" s="128">
        <v>0</v>
      </c>
      <c r="G98" s="129">
        <f t="shared" si="6"/>
        <v>0</v>
      </c>
      <c r="H98" s="128">
        <f t="shared" si="7"/>
        <v>0</v>
      </c>
      <c r="I98" s="128">
        <v>0</v>
      </c>
      <c r="J98" s="128">
        <v>0</v>
      </c>
      <c r="K98" s="129">
        <f t="shared" si="8"/>
        <v>0</v>
      </c>
      <c r="L98" s="130">
        <f t="shared" si="9"/>
        <v>0</v>
      </c>
      <c r="M98" s="131">
        <v>0</v>
      </c>
    </row>
    <row r="99" spans="1:13" ht="12.75" hidden="1" customHeight="1">
      <c r="A99" s="126" t="s">
        <v>274</v>
      </c>
      <c r="B99" s="127" t="s">
        <v>275</v>
      </c>
      <c r="C99" s="128">
        <v>0</v>
      </c>
      <c r="D99" s="128">
        <v>0</v>
      </c>
      <c r="E99" s="128">
        <v>0</v>
      </c>
      <c r="F99" s="128">
        <v>0</v>
      </c>
      <c r="G99" s="129">
        <f t="shared" si="6"/>
        <v>0</v>
      </c>
      <c r="H99" s="128">
        <f t="shared" si="7"/>
        <v>0</v>
      </c>
      <c r="I99" s="128">
        <v>0</v>
      </c>
      <c r="J99" s="128">
        <v>0</v>
      </c>
      <c r="K99" s="129">
        <f t="shared" si="8"/>
        <v>0</v>
      </c>
      <c r="L99" s="130">
        <f t="shared" si="9"/>
        <v>0</v>
      </c>
      <c r="M99" s="131">
        <v>0</v>
      </c>
    </row>
    <row r="100" spans="1:13" ht="12.75" customHeight="1">
      <c r="A100" s="27">
        <v>19</v>
      </c>
      <c r="B100" s="122" t="s">
        <v>276</v>
      </c>
      <c r="C100" s="118">
        <v>410000</v>
      </c>
      <c r="D100" s="118">
        <v>410000</v>
      </c>
      <c r="E100" s="118">
        <v>0</v>
      </c>
      <c r="F100" s="118">
        <v>0</v>
      </c>
      <c r="G100" s="123">
        <f t="shared" si="6"/>
        <v>0</v>
      </c>
      <c r="H100" s="118">
        <f t="shared" si="7"/>
        <v>410000</v>
      </c>
      <c r="I100" s="118">
        <v>0</v>
      </c>
      <c r="J100" s="118">
        <v>0</v>
      </c>
      <c r="K100" s="123">
        <f t="shared" si="8"/>
        <v>0</v>
      </c>
      <c r="L100" s="124">
        <f t="shared" si="9"/>
        <v>410000</v>
      </c>
      <c r="M100" s="125">
        <v>0</v>
      </c>
    </row>
    <row r="101" spans="1:13" ht="12.75" customHeight="1">
      <c r="A101" s="126" t="s">
        <v>277</v>
      </c>
      <c r="B101" s="127" t="s">
        <v>278</v>
      </c>
      <c r="C101" s="128">
        <v>410000</v>
      </c>
      <c r="D101" s="128">
        <v>410000</v>
      </c>
      <c r="E101" s="128">
        <v>0</v>
      </c>
      <c r="F101" s="128">
        <v>0</v>
      </c>
      <c r="G101" s="129">
        <f t="shared" si="6"/>
        <v>0</v>
      </c>
      <c r="H101" s="128">
        <f t="shared" si="7"/>
        <v>410000</v>
      </c>
      <c r="I101" s="128">
        <v>0</v>
      </c>
      <c r="J101" s="128">
        <v>0</v>
      </c>
      <c r="K101" s="129">
        <f t="shared" si="8"/>
        <v>0</v>
      </c>
      <c r="L101" s="130">
        <f t="shared" si="9"/>
        <v>410000</v>
      </c>
      <c r="M101" s="131">
        <v>0</v>
      </c>
    </row>
    <row r="102" spans="1:13" s="29" customFormat="1" ht="12.75" customHeight="1">
      <c r="A102" s="27">
        <v>22</v>
      </c>
      <c r="B102" s="122" t="s">
        <v>279</v>
      </c>
      <c r="C102" s="118">
        <v>250000</v>
      </c>
      <c r="D102" s="118">
        <v>250000</v>
      </c>
      <c r="E102" s="118">
        <v>0</v>
      </c>
      <c r="F102" s="118">
        <v>0</v>
      </c>
      <c r="G102" s="123">
        <f t="shared" si="6"/>
        <v>0</v>
      </c>
      <c r="H102" s="118">
        <f t="shared" si="7"/>
        <v>250000</v>
      </c>
      <c r="I102" s="118">
        <v>0</v>
      </c>
      <c r="J102" s="118">
        <v>0</v>
      </c>
      <c r="K102" s="123">
        <f t="shared" si="8"/>
        <v>0</v>
      </c>
      <c r="L102" s="124">
        <f t="shared" si="9"/>
        <v>250000</v>
      </c>
      <c r="M102" s="125">
        <v>0</v>
      </c>
    </row>
    <row r="103" spans="1:13" ht="12.75" customHeight="1">
      <c r="A103" s="126" t="s">
        <v>280</v>
      </c>
      <c r="B103" s="127" t="s">
        <v>281</v>
      </c>
      <c r="C103" s="128">
        <v>250000</v>
      </c>
      <c r="D103" s="128">
        <v>250000</v>
      </c>
      <c r="E103" s="128">
        <v>0</v>
      </c>
      <c r="F103" s="128">
        <v>0</v>
      </c>
      <c r="G103" s="129">
        <f t="shared" si="6"/>
        <v>0</v>
      </c>
      <c r="H103" s="128">
        <f t="shared" si="7"/>
        <v>250000</v>
      </c>
      <c r="I103" s="128">
        <v>0</v>
      </c>
      <c r="J103" s="128">
        <v>0</v>
      </c>
      <c r="K103" s="129">
        <f t="shared" si="8"/>
        <v>0</v>
      </c>
      <c r="L103" s="130">
        <f t="shared" si="9"/>
        <v>250000</v>
      </c>
      <c r="M103" s="131">
        <v>0</v>
      </c>
    </row>
    <row r="104" spans="1:13" s="29" customFormat="1" ht="12.75" customHeight="1">
      <c r="A104" s="27">
        <v>23</v>
      </c>
      <c r="B104" s="122" t="s">
        <v>282</v>
      </c>
      <c r="C104" s="118">
        <v>349340000</v>
      </c>
      <c r="D104" s="118">
        <v>419031124.88</v>
      </c>
      <c r="E104" s="118">
        <v>30212087.390000001</v>
      </c>
      <c r="F104" s="118">
        <v>181213698.66000003</v>
      </c>
      <c r="G104" s="123">
        <f t="shared" si="6"/>
        <v>2.5891158914137506E-2</v>
      </c>
      <c r="H104" s="118">
        <f t="shared" si="7"/>
        <v>237817426.21999997</v>
      </c>
      <c r="I104" s="118">
        <v>41713793.919999994</v>
      </c>
      <c r="J104" s="118">
        <v>136824440.16</v>
      </c>
      <c r="K104" s="123">
        <f t="shared" si="8"/>
        <v>2.1736629566737015E-2</v>
      </c>
      <c r="L104" s="124">
        <f t="shared" si="9"/>
        <v>282206684.72000003</v>
      </c>
      <c r="M104" s="125">
        <v>0</v>
      </c>
    </row>
    <row r="105" spans="1:13" ht="12.75" customHeight="1">
      <c r="A105" s="126" t="s">
        <v>283</v>
      </c>
      <c r="B105" s="127" t="s">
        <v>154</v>
      </c>
      <c r="C105" s="128">
        <v>28574000</v>
      </c>
      <c r="D105" s="128">
        <v>30349000</v>
      </c>
      <c r="E105" s="128">
        <v>4662997.4000000004</v>
      </c>
      <c r="F105" s="128">
        <v>18965242.810000002</v>
      </c>
      <c r="G105" s="129">
        <f t="shared" si="6"/>
        <v>2.7096854104843738E-3</v>
      </c>
      <c r="H105" s="128">
        <f t="shared" si="7"/>
        <v>11383757.189999998</v>
      </c>
      <c r="I105" s="128">
        <v>4555446.6899999995</v>
      </c>
      <c r="J105" s="128">
        <v>18465075.940000001</v>
      </c>
      <c r="K105" s="129">
        <f t="shared" si="8"/>
        <v>2.9334562974282614E-3</v>
      </c>
      <c r="L105" s="130">
        <f t="shared" si="9"/>
        <v>11883924.059999999</v>
      </c>
      <c r="M105" s="131">
        <v>0</v>
      </c>
    </row>
    <row r="106" spans="1:13" ht="12.75" customHeight="1">
      <c r="A106" s="126" t="s">
        <v>284</v>
      </c>
      <c r="B106" s="127" t="s">
        <v>173</v>
      </c>
      <c r="C106" s="128">
        <v>386000</v>
      </c>
      <c r="D106" s="128">
        <v>1086000</v>
      </c>
      <c r="E106" s="128">
        <v>2008.45</v>
      </c>
      <c r="F106" s="128">
        <v>264861.95</v>
      </c>
      <c r="G106" s="129">
        <f t="shared" si="6"/>
        <v>3.7842519017421517E-5</v>
      </c>
      <c r="H106" s="128">
        <f t="shared" si="7"/>
        <v>821138.05</v>
      </c>
      <c r="I106" s="128">
        <v>222384.53</v>
      </c>
      <c r="J106" s="128">
        <v>225238.03</v>
      </c>
      <c r="K106" s="129">
        <f t="shared" si="8"/>
        <v>3.5782464132331944E-5</v>
      </c>
      <c r="L106" s="130">
        <f t="shared" si="9"/>
        <v>860761.97</v>
      </c>
      <c r="M106" s="131">
        <v>0</v>
      </c>
    </row>
    <row r="107" spans="1:13" ht="12.75" customHeight="1">
      <c r="A107" s="936" t="s">
        <v>1060</v>
      </c>
      <c r="B107" s="127" t="s">
        <v>1061</v>
      </c>
      <c r="C107" s="128">
        <v>21204000</v>
      </c>
      <c r="D107" s="128">
        <v>26249433.379999999</v>
      </c>
      <c r="E107" s="128">
        <v>3444704.9699999997</v>
      </c>
      <c r="F107" s="128">
        <v>12719286.700000001</v>
      </c>
      <c r="G107" s="129">
        <f t="shared" ref="G107:G128" si="10">F107/$F$130</f>
        <v>1.8172857552124289E-3</v>
      </c>
      <c r="H107" s="128">
        <f t="shared" ref="H107:H128" si="11">D107-F107</f>
        <v>13530146.679999998</v>
      </c>
      <c r="I107" s="128">
        <v>2917367.81</v>
      </c>
      <c r="J107" s="128">
        <v>10141220.039999999</v>
      </c>
      <c r="K107" s="129">
        <f t="shared" ref="K107:K128" si="12">J107/$J$130</f>
        <v>1.6110860245909001E-3</v>
      </c>
      <c r="L107" s="937">
        <f t="shared" ref="L107:L128" si="13">D107-J107</f>
        <v>16108213.34</v>
      </c>
      <c r="M107" s="437">
        <v>0</v>
      </c>
    </row>
    <row r="108" spans="1:13" ht="12.75" customHeight="1">
      <c r="A108" s="126" t="s">
        <v>285</v>
      </c>
      <c r="B108" s="138" t="s">
        <v>286</v>
      </c>
      <c r="C108" s="128">
        <v>5000</v>
      </c>
      <c r="D108" s="128">
        <v>775000</v>
      </c>
      <c r="E108" s="128">
        <v>770000</v>
      </c>
      <c r="F108" s="128">
        <v>770000</v>
      </c>
      <c r="G108" s="129">
        <f t="shared" si="10"/>
        <v>1.1001481958210519E-4</v>
      </c>
      <c r="H108" s="128">
        <f t="shared" si="11"/>
        <v>5000</v>
      </c>
      <c r="I108" s="128">
        <v>156369.59</v>
      </c>
      <c r="J108" s="128">
        <v>156369.59</v>
      </c>
      <c r="K108" s="129">
        <f t="shared" si="12"/>
        <v>2.4841671921755186E-5</v>
      </c>
      <c r="L108" s="130">
        <f t="shared" si="13"/>
        <v>618630.41</v>
      </c>
      <c r="M108" s="131">
        <v>0</v>
      </c>
    </row>
    <row r="109" spans="1:13" ht="12.75" customHeight="1">
      <c r="A109" s="126" t="s">
        <v>287</v>
      </c>
      <c r="B109" s="127" t="s">
        <v>288</v>
      </c>
      <c r="C109" s="128">
        <v>298036000</v>
      </c>
      <c r="D109" s="128">
        <v>358247305.24000001</v>
      </c>
      <c r="E109" s="128">
        <v>21177593.789999999</v>
      </c>
      <c r="F109" s="128">
        <v>147849342.18000001</v>
      </c>
      <c r="G109" s="129">
        <f t="shared" si="10"/>
        <v>2.1124180136708616E-2</v>
      </c>
      <c r="H109" s="128">
        <f t="shared" si="11"/>
        <v>210397963.06</v>
      </c>
      <c r="I109" s="128">
        <v>33694702</v>
      </c>
      <c r="J109" s="128">
        <v>107374235.77999999</v>
      </c>
      <c r="K109" s="129">
        <f t="shared" si="12"/>
        <v>1.7058019644970269E-2</v>
      </c>
      <c r="L109" s="130">
        <f t="shared" si="13"/>
        <v>250873069.46000004</v>
      </c>
      <c r="M109" s="131">
        <v>0</v>
      </c>
    </row>
    <row r="110" spans="1:13" ht="12.75" customHeight="1">
      <c r="A110" s="126" t="s">
        <v>289</v>
      </c>
      <c r="B110" s="127" t="s">
        <v>290</v>
      </c>
      <c r="C110" s="128">
        <v>1135000</v>
      </c>
      <c r="D110" s="128">
        <v>2324386.2599999998</v>
      </c>
      <c r="E110" s="128">
        <v>154782.78</v>
      </c>
      <c r="F110" s="128">
        <v>644965.02</v>
      </c>
      <c r="G110" s="129">
        <f t="shared" si="10"/>
        <v>9.2150273132556967E-5</v>
      </c>
      <c r="H110" s="128">
        <f t="shared" si="11"/>
        <v>1679421.2399999998</v>
      </c>
      <c r="I110" s="128">
        <v>167523.29999999999</v>
      </c>
      <c r="J110" s="128">
        <v>462300.77999999997</v>
      </c>
      <c r="K110" s="129">
        <f t="shared" si="12"/>
        <v>7.3443463693493861E-5</v>
      </c>
      <c r="L110" s="130">
        <f t="shared" si="13"/>
        <v>1862085.4799999997</v>
      </c>
      <c r="M110" s="131">
        <v>0</v>
      </c>
    </row>
    <row r="111" spans="1:13" s="29" customFormat="1" ht="12.75" customHeight="1">
      <c r="A111" s="27">
        <v>27</v>
      </c>
      <c r="B111" s="122" t="s">
        <v>291</v>
      </c>
      <c r="C111" s="118">
        <v>40485000</v>
      </c>
      <c r="D111" s="118">
        <v>54666209.110000007</v>
      </c>
      <c r="E111" s="118">
        <v>8736326.5900000017</v>
      </c>
      <c r="F111" s="118">
        <v>32480205.419999994</v>
      </c>
      <c r="G111" s="123">
        <f t="shared" si="10"/>
        <v>4.6406544665857329E-3</v>
      </c>
      <c r="H111" s="118">
        <f t="shared" si="11"/>
        <v>22186003.690000013</v>
      </c>
      <c r="I111" s="118">
        <v>7920506.8699999992</v>
      </c>
      <c r="J111" s="118">
        <v>26662748.93</v>
      </c>
      <c r="K111" s="123">
        <f t="shared" si="12"/>
        <v>4.2357805085451025E-3</v>
      </c>
      <c r="L111" s="124">
        <f t="shared" si="13"/>
        <v>28003460.180000007</v>
      </c>
      <c r="M111" s="125">
        <v>0</v>
      </c>
    </row>
    <row r="112" spans="1:13" ht="12.75" customHeight="1">
      <c r="A112" s="126" t="s">
        <v>292</v>
      </c>
      <c r="B112" s="127" t="s">
        <v>154</v>
      </c>
      <c r="C112" s="128">
        <v>35773000</v>
      </c>
      <c r="D112" s="128">
        <v>40048430.560000002</v>
      </c>
      <c r="E112" s="128">
        <v>6315177.1100000013</v>
      </c>
      <c r="F112" s="128">
        <v>27001429.609999996</v>
      </c>
      <c r="G112" s="129">
        <f t="shared" si="10"/>
        <v>3.8578667623416392E-3</v>
      </c>
      <c r="H112" s="128">
        <f t="shared" si="11"/>
        <v>13047000.950000007</v>
      </c>
      <c r="I112" s="128">
        <v>6406546.9500000002</v>
      </c>
      <c r="J112" s="128">
        <v>24256205.5</v>
      </c>
      <c r="K112" s="129">
        <f t="shared" si="12"/>
        <v>3.8534647248078973E-3</v>
      </c>
      <c r="L112" s="130">
        <f t="shared" si="13"/>
        <v>15792225.060000002</v>
      </c>
      <c r="M112" s="131">
        <v>0</v>
      </c>
    </row>
    <row r="113" spans="1:13" ht="12.75" customHeight="1">
      <c r="A113" s="126" t="s">
        <v>293</v>
      </c>
      <c r="B113" s="127" t="s">
        <v>175</v>
      </c>
      <c r="C113" s="128">
        <v>446000</v>
      </c>
      <c r="D113" s="128">
        <v>446000</v>
      </c>
      <c r="E113" s="128">
        <v>-1348.380000000001</v>
      </c>
      <c r="F113" s="128">
        <v>383691.76</v>
      </c>
      <c r="G113" s="129">
        <f t="shared" si="10"/>
        <v>5.4820493183818708E-5</v>
      </c>
      <c r="H113" s="128">
        <f t="shared" si="11"/>
        <v>62308.239999999991</v>
      </c>
      <c r="I113" s="128">
        <v>75647.02</v>
      </c>
      <c r="J113" s="128">
        <v>213077.01000000004</v>
      </c>
      <c r="K113" s="129">
        <f t="shared" si="12"/>
        <v>3.3850502367426747E-5</v>
      </c>
      <c r="L113" s="130">
        <f t="shared" si="13"/>
        <v>232922.98999999996</v>
      </c>
      <c r="M113" s="131">
        <v>0</v>
      </c>
    </row>
    <row r="114" spans="1:13" ht="12.75" customHeight="1">
      <c r="A114" s="126" t="s">
        <v>294</v>
      </c>
      <c r="B114" s="127" t="s">
        <v>295</v>
      </c>
      <c r="C114" s="128">
        <v>450000</v>
      </c>
      <c r="D114" s="128">
        <v>1331903.3500000001</v>
      </c>
      <c r="E114" s="128">
        <v>115802.19</v>
      </c>
      <c r="F114" s="128">
        <v>396308.36</v>
      </c>
      <c r="G114" s="129">
        <f t="shared" si="10"/>
        <v>5.662310743412986E-5</v>
      </c>
      <c r="H114" s="128">
        <f t="shared" si="11"/>
        <v>935594.99000000011</v>
      </c>
      <c r="I114" s="128">
        <v>156005.14000000001</v>
      </c>
      <c r="J114" s="128">
        <v>205713.58000000002</v>
      </c>
      <c r="K114" s="129">
        <f t="shared" si="12"/>
        <v>3.2680710259646648E-5</v>
      </c>
      <c r="L114" s="130">
        <f t="shared" si="13"/>
        <v>1126189.77</v>
      </c>
      <c r="M114" s="131">
        <v>0</v>
      </c>
    </row>
    <row r="115" spans="1:13" ht="12.75" customHeight="1">
      <c r="A115" s="126" t="s">
        <v>296</v>
      </c>
      <c r="B115" s="127" t="s">
        <v>297</v>
      </c>
      <c r="C115" s="128">
        <v>3092000</v>
      </c>
      <c r="D115" s="128">
        <v>10165609.190000001</v>
      </c>
      <c r="E115" s="128">
        <v>1518204.57</v>
      </c>
      <c r="F115" s="128">
        <v>3139567.01</v>
      </c>
      <c r="G115" s="129">
        <f t="shared" si="10"/>
        <v>4.4856999762477848E-4</v>
      </c>
      <c r="H115" s="128">
        <f t="shared" si="11"/>
        <v>7026042.1800000016</v>
      </c>
      <c r="I115" s="128">
        <v>718599.36</v>
      </c>
      <c r="J115" s="128">
        <v>1134894.4900000002</v>
      </c>
      <c r="K115" s="129">
        <f t="shared" si="12"/>
        <v>1.8029513658242424E-4</v>
      </c>
      <c r="L115" s="130">
        <f t="shared" si="13"/>
        <v>9030714.7000000011</v>
      </c>
      <c r="M115" s="131">
        <v>0</v>
      </c>
    </row>
    <row r="116" spans="1:13" ht="12.75" customHeight="1">
      <c r="A116" s="126" t="s">
        <v>298</v>
      </c>
      <c r="B116" s="127" t="s">
        <v>299</v>
      </c>
      <c r="C116" s="128">
        <v>724000</v>
      </c>
      <c r="D116" s="128">
        <v>2674266.0099999998</v>
      </c>
      <c r="E116" s="128">
        <v>788491.1</v>
      </c>
      <c r="F116" s="128">
        <v>1559208.68</v>
      </c>
      <c r="G116" s="129">
        <f t="shared" si="10"/>
        <v>2.2277410600136672E-4</v>
      </c>
      <c r="H116" s="128">
        <f t="shared" si="11"/>
        <v>1115057.3299999998</v>
      </c>
      <c r="I116" s="128">
        <v>563708.39999999991</v>
      </c>
      <c r="J116" s="128">
        <v>852858.35</v>
      </c>
      <c r="K116" s="129">
        <f t="shared" si="12"/>
        <v>1.3548943452770744E-4</v>
      </c>
      <c r="L116" s="130">
        <f t="shared" si="13"/>
        <v>1821407.6599999997</v>
      </c>
      <c r="M116" s="131">
        <v>0</v>
      </c>
    </row>
    <row r="117" spans="1:13" s="29" customFormat="1" ht="12.75" customHeight="1">
      <c r="A117" s="27">
        <v>28</v>
      </c>
      <c r="B117" s="122" t="s">
        <v>300</v>
      </c>
      <c r="C117" s="118">
        <v>432714000</v>
      </c>
      <c r="D117" s="118">
        <v>520469454.28999996</v>
      </c>
      <c r="E117" s="118">
        <v>63090132.219999999</v>
      </c>
      <c r="F117" s="118">
        <v>377274569.74999994</v>
      </c>
      <c r="G117" s="123">
        <f t="shared" si="10"/>
        <v>5.3903628212938447E-2</v>
      </c>
      <c r="H117" s="118">
        <f t="shared" si="11"/>
        <v>143194884.54000002</v>
      </c>
      <c r="I117" s="118">
        <v>80257605.789999992</v>
      </c>
      <c r="J117" s="118">
        <v>367091605.96999991</v>
      </c>
      <c r="K117" s="123">
        <f t="shared" si="12"/>
        <v>5.8318047906482103E-2</v>
      </c>
      <c r="L117" s="124">
        <f t="shared" si="13"/>
        <v>153377848.32000005</v>
      </c>
      <c r="M117" s="125">
        <v>0</v>
      </c>
    </row>
    <row r="118" spans="1:13" ht="12.75" hidden="1" customHeight="1">
      <c r="A118" s="126" t="s">
        <v>301</v>
      </c>
      <c r="B118" s="134" t="s">
        <v>302</v>
      </c>
      <c r="C118" s="128">
        <v>0</v>
      </c>
      <c r="D118" s="128">
        <v>0</v>
      </c>
      <c r="E118" s="128">
        <v>0</v>
      </c>
      <c r="F118" s="128">
        <v>0</v>
      </c>
      <c r="G118" s="129">
        <f t="shared" si="10"/>
        <v>0</v>
      </c>
      <c r="H118" s="128">
        <f t="shared" si="11"/>
        <v>0</v>
      </c>
      <c r="I118" s="128">
        <v>0</v>
      </c>
      <c r="J118" s="128">
        <v>0</v>
      </c>
      <c r="K118" s="129">
        <f t="shared" si="12"/>
        <v>0</v>
      </c>
      <c r="L118" s="130">
        <f t="shared" si="13"/>
        <v>0</v>
      </c>
      <c r="M118" s="131">
        <v>0</v>
      </c>
    </row>
    <row r="119" spans="1:13" ht="12.75" customHeight="1">
      <c r="A119" s="126" t="s">
        <v>303</v>
      </c>
      <c r="B119" s="127" t="s">
        <v>304</v>
      </c>
      <c r="C119" s="128">
        <v>125784000</v>
      </c>
      <c r="D119" s="128">
        <v>192834101.75999999</v>
      </c>
      <c r="E119" s="128">
        <v>39278316.379999995</v>
      </c>
      <c r="F119" s="128">
        <v>148765585.05999997</v>
      </c>
      <c r="G119" s="129">
        <f t="shared" si="10"/>
        <v>2.1255089610911975E-2</v>
      </c>
      <c r="H119" s="128">
        <f t="shared" si="11"/>
        <v>44068516.700000018</v>
      </c>
      <c r="I119" s="128">
        <v>39270321.489999995</v>
      </c>
      <c r="J119" s="128">
        <v>148757590.16999996</v>
      </c>
      <c r="K119" s="129">
        <f t="shared" si="12"/>
        <v>2.3632390740898235E-2</v>
      </c>
      <c r="L119" s="130">
        <f t="shared" si="13"/>
        <v>44076511.590000033</v>
      </c>
      <c r="M119" s="131">
        <v>0</v>
      </c>
    </row>
    <row r="120" spans="1:13" ht="12.75" customHeight="1">
      <c r="A120" s="126" t="s">
        <v>305</v>
      </c>
      <c r="B120" s="127" t="s">
        <v>306</v>
      </c>
      <c r="C120" s="128">
        <v>78224000</v>
      </c>
      <c r="D120" s="128">
        <v>83124000</v>
      </c>
      <c r="E120" s="128">
        <v>13414534.560000001</v>
      </c>
      <c r="F120" s="128">
        <v>42599172.539999999</v>
      </c>
      <c r="G120" s="129">
        <f t="shared" si="10"/>
        <v>6.0864159497858042E-3</v>
      </c>
      <c r="H120" s="128">
        <f t="shared" si="11"/>
        <v>40524827.460000001</v>
      </c>
      <c r="I120" s="128">
        <v>13414534.560000001</v>
      </c>
      <c r="J120" s="128">
        <v>42599172.539999999</v>
      </c>
      <c r="K120" s="129">
        <f t="shared" si="12"/>
        <v>6.7675221785573683E-3</v>
      </c>
      <c r="L120" s="130">
        <f t="shared" si="13"/>
        <v>40524827.460000001</v>
      </c>
      <c r="M120" s="131">
        <v>0</v>
      </c>
    </row>
    <row r="121" spans="1:13" ht="12.75" customHeight="1">
      <c r="A121" s="126" t="s">
        <v>307</v>
      </c>
      <c r="B121" s="127" t="s">
        <v>275</v>
      </c>
      <c r="C121" s="128">
        <v>228706000</v>
      </c>
      <c r="D121" s="128">
        <v>244511352.52999997</v>
      </c>
      <c r="E121" s="128">
        <v>10397281.279999999</v>
      </c>
      <c r="F121" s="128">
        <v>185909812.14999998</v>
      </c>
      <c r="G121" s="129">
        <f t="shared" si="10"/>
        <v>2.6562122652240668E-2</v>
      </c>
      <c r="H121" s="128">
        <f t="shared" si="11"/>
        <v>58601540.379999995</v>
      </c>
      <c r="I121" s="128">
        <v>27572749.740000002</v>
      </c>
      <c r="J121" s="128">
        <v>175734843.25999996</v>
      </c>
      <c r="K121" s="129">
        <f t="shared" si="12"/>
        <v>2.7918134987026503E-2</v>
      </c>
      <c r="L121" s="130">
        <f t="shared" si="13"/>
        <v>68776509.270000011</v>
      </c>
      <c r="M121" s="131">
        <v>0</v>
      </c>
    </row>
    <row r="122" spans="1:13" s="29" customFormat="1" ht="12.75" customHeight="1">
      <c r="A122" s="27">
        <v>99</v>
      </c>
      <c r="B122" s="122" t="s">
        <v>308</v>
      </c>
      <c r="C122" s="118">
        <v>47076000</v>
      </c>
      <c r="D122" s="118">
        <v>44876000</v>
      </c>
      <c r="E122" s="118">
        <v>0</v>
      </c>
      <c r="F122" s="118">
        <v>0</v>
      </c>
      <c r="G122" s="123">
        <f t="shared" si="10"/>
        <v>0</v>
      </c>
      <c r="H122" s="118">
        <f t="shared" si="11"/>
        <v>44876000</v>
      </c>
      <c r="I122" s="118">
        <v>0</v>
      </c>
      <c r="J122" s="118">
        <v>0</v>
      </c>
      <c r="K122" s="123">
        <f t="shared" si="12"/>
        <v>0</v>
      </c>
      <c r="L122" s="124">
        <f t="shared" si="13"/>
        <v>44876000</v>
      </c>
      <c r="M122" s="125">
        <v>0</v>
      </c>
    </row>
    <row r="123" spans="1:13" ht="12.75" customHeight="1">
      <c r="A123" s="126" t="s">
        <v>309</v>
      </c>
      <c r="B123" s="127" t="s">
        <v>310</v>
      </c>
      <c r="C123" s="128">
        <v>5961000</v>
      </c>
      <c r="D123" s="128">
        <v>5961000</v>
      </c>
      <c r="E123" s="128">
        <v>0</v>
      </c>
      <c r="F123" s="128">
        <v>0</v>
      </c>
      <c r="G123" s="129">
        <f t="shared" si="10"/>
        <v>0</v>
      </c>
      <c r="H123" s="128">
        <f t="shared" si="11"/>
        <v>5961000</v>
      </c>
      <c r="I123" s="128">
        <v>0</v>
      </c>
      <c r="J123" s="128">
        <v>0</v>
      </c>
      <c r="K123" s="129">
        <f t="shared" si="12"/>
        <v>0</v>
      </c>
      <c r="L123" s="130">
        <f t="shared" si="13"/>
        <v>5961000</v>
      </c>
      <c r="M123" s="131">
        <v>0</v>
      </c>
    </row>
    <row r="124" spans="1:13" ht="12.75" customHeight="1">
      <c r="A124" s="126" t="s">
        <v>311</v>
      </c>
      <c r="B124" s="127" t="s">
        <v>107</v>
      </c>
      <c r="C124" s="128">
        <v>41115000</v>
      </c>
      <c r="D124" s="128">
        <v>38915000</v>
      </c>
      <c r="E124" s="128">
        <v>0</v>
      </c>
      <c r="F124" s="128">
        <v>0</v>
      </c>
      <c r="G124" s="129">
        <f t="shared" si="10"/>
        <v>0</v>
      </c>
      <c r="H124" s="128">
        <f t="shared" si="11"/>
        <v>38915000</v>
      </c>
      <c r="I124" s="128">
        <v>0</v>
      </c>
      <c r="J124" s="128">
        <v>0</v>
      </c>
      <c r="K124" s="129">
        <f t="shared" si="12"/>
        <v>0</v>
      </c>
      <c r="L124" s="130">
        <f t="shared" si="13"/>
        <v>38915000</v>
      </c>
      <c r="M124" s="131">
        <v>0</v>
      </c>
    </row>
    <row r="125" spans="1:13" s="29" customFormat="1" ht="12.75" hidden="1" customHeight="1">
      <c r="A125" s="27"/>
      <c r="B125" s="122"/>
      <c r="C125" s="118">
        <v>0</v>
      </c>
      <c r="D125" s="118">
        <v>0</v>
      </c>
      <c r="E125" s="118">
        <v>0</v>
      </c>
      <c r="F125" s="118">
        <v>0</v>
      </c>
      <c r="G125" s="123">
        <f t="shared" si="10"/>
        <v>0</v>
      </c>
      <c r="H125" s="118">
        <f t="shared" si="11"/>
        <v>0</v>
      </c>
      <c r="I125" s="118">
        <v>0</v>
      </c>
      <c r="J125" s="118">
        <v>0</v>
      </c>
      <c r="K125" s="123">
        <f t="shared" si="12"/>
        <v>0</v>
      </c>
      <c r="L125" s="124">
        <f t="shared" si="13"/>
        <v>0</v>
      </c>
      <c r="M125" s="125">
        <v>0</v>
      </c>
    </row>
    <row r="126" spans="1:13" ht="12.75" hidden="1" customHeight="1">
      <c r="A126" s="139"/>
      <c r="B126" s="139"/>
      <c r="C126" s="140">
        <v>0</v>
      </c>
      <c r="D126" s="140">
        <v>0</v>
      </c>
      <c r="E126" s="140">
        <v>0</v>
      </c>
      <c r="F126" s="140">
        <v>0</v>
      </c>
      <c r="G126" s="141">
        <f t="shared" si="10"/>
        <v>0</v>
      </c>
      <c r="H126" s="140">
        <f t="shared" si="11"/>
        <v>0</v>
      </c>
      <c r="I126" s="140">
        <v>0</v>
      </c>
      <c r="J126" s="140">
        <v>0</v>
      </c>
      <c r="K126" s="141">
        <f t="shared" si="12"/>
        <v>0</v>
      </c>
      <c r="L126" s="142">
        <f t="shared" si="13"/>
        <v>0</v>
      </c>
      <c r="M126" s="143">
        <v>0</v>
      </c>
    </row>
    <row r="127" spans="1:13" s="149" customFormat="1" ht="12.75" customHeight="1">
      <c r="A127" s="144"/>
      <c r="B127" s="144"/>
      <c r="C127" s="145">
        <v>0</v>
      </c>
      <c r="D127" s="145">
        <v>0</v>
      </c>
      <c r="E127" s="145">
        <v>0</v>
      </c>
      <c r="F127" s="145">
        <v>0</v>
      </c>
      <c r="G127" s="146">
        <f t="shared" si="10"/>
        <v>0</v>
      </c>
      <c r="H127" s="145">
        <f t="shared" si="11"/>
        <v>0</v>
      </c>
      <c r="I127" s="145">
        <v>0</v>
      </c>
      <c r="J127" s="145">
        <v>0</v>
      </c>
      <c r="K127" s="146">
        <f t="shared" si="12"/>
        <v>0</v>
      </c>
      <c r="L127" s="147">
        <f t="shared" si="13"/>
        <v>0</v>
      </c>
      <c r="M127" s="148">
        <v>0</v>
      </c>
    </row>
    <row r="128" spans="1:13" s="152" customFormat="1" ht="12.75" customHeight="1">
      <c r="A128" s="151"/>
      <c r="B128" s="144" t="s">
        <v>312</v>
      </c>
      <c r="C128" s="145">
        <v>1178000000</v>
      </c>
      <c r="D128" s="145">
        <v>1317205757.5900002</v>
      </c>
      <c r="E128" s="145">
        <v>184921016.43999994</v>
      </c>
      <c r="F128" s="145">
        <v>840015237.41999984</v>
      </c>
      <c r="G128" s="146">
        <f t="shared" si="10"/>
        <v>0.12001834388439031</v>
      </c>
      <c r="H128" s="145">
        <f t="shared" si="11"/>
        <v>477190520.17000031</v>
      </c>
      <c r="I128" s="145">
        <v>186714412.30000001</v>
      </c>
      <c r="J128" s="145">
        <v>835070872.96000004</v>
      </c>
      <c r="K128" s="146">
        <f t="shared" si="12"/>
        <v>0.13266362505322182</v>
      </c>
      <c r="L128" s="147">
        <f t="shared" si="13"/>
        <v>482134884.63000011</v>
      </c>
      <c r="M128" s="148">
        <v>0</v>
      </c>
    </row>
    <row r="129" spans="1:13" s="152" customFormat="1" ht="12.75" customHeight="1">
      <c r="A129" s="154"/>
      <c r="B129" s="155"/>
      <c r="C129" s="156"/>
      <c r="D129" s="156"/>
      <c r="E129" s="156"/>
      <c r="F129" s="156"/>
      <c r="G129" s="157"/>
      <c r="H129" s="156"/>
      <c r="I129" s="156"/>
      <c r="J129" s="156"/>
      <c r="K129" s="157"/>
      <c r="L129" s="158"/>
      <c r="M129" s="159"/>
    </row>
    <row r="130" spans="1:13">
      <c r="A130" s="160"/>
      <c r="B130" s="161" t="s">
        <v>313</v>
      </c>
      <c r="C130" s="162">
        <v>10224000000</v>
      </c>
      <c r="D130" s="162">
        <v>11848704646.790001</v>
      </c>
      <c r="E130" s="162">
        <v>1718880703.3600001</v>
      </c>
      <c r="F130" s="162">
        <v>6999057062.7200012</v>
      </c>
      <c r="G130" s="163">
        <v>1</v>
      </c>
      <c r="H130" s="162">
        <v>4849647584.0699997</v>
      </c>
      <c r="I130" s="162">
        <v>1733724814.3999999</v>
      </c>
      <c r="J130" s="162">
        <v>6294648383.2699986</v>
      </c>
      <c r="K130" s="163">
        <f>J130/$J$130</f>
        <v>1</v>
      </c>
      <c r="L130" s="164">
        <v>5554056263.5200024</v>
      </c>
      <c r="M130" s="165">
        <v>0</v>
      </c>
    </row>
    <row r="132" spans="1:13">
      <c r="M132" s="61" t="s">
        <v>314</v>
      </c>
    </row>
    <row r="134" spans="1:13" ht="12" thickBot="1">
      <c r="M134" s="61" t="s">
        <v>315</v>
      </c>
    </row>
    <row r="135" spans="1:13" s="55" customFormat="1" ht="18.75" customHeight="1" thickBot="1">
      <c r="A135" s="969" t="s">
        <v>316</v>
      </c>
      <c r="B135" s="970"/>
      <c r="C135" s="970"/>
      <c r="D135" s="970"/>
      <c r="E135" s="970"/>
      <c r="F135" s="970"/>
      <c r="G135" s="970"/>
      <c r="H135" s="970"/>
      <c r="I135" s="970"/>
      <c r="J135" s="970"/>
      <c r="K135" s="970"/>
      <c r="L135" s="970"/>
      <c r="M135" s="971"/>
    </row>
    <row r="137" spans="1:13" ht="11.25" customHeight="1">
      <c r="A137" s="966" t="s">
        <v>139</v>
      </c>
      <c r="B137" s="967"/>
      <c r="C137" s="950" t="s">
        <v>81</v>
      </c>
      <c r="D137" s="950" t="s">
        <v>82</v>
      </c>
      <c r="E137" s="952" t="s">
        <v>83</v>
      </c>
      <c r="F137" s="972"/>
      <c r="G137" s="953"/>
      <c r="H137" s="6" t="s">
        <v>140</v>
      </c>
      <c r="I137" s="952" t="s">
        <v>85</v>
      </c>
      <c r="J137" s="972"/>
      <c r="K137" s="953"/>
      <c r="L137" s="69" t="s">
        <v>140</v>
      </c>
      <c r="M137" s="973" t="s">
        <v>317</v>
      </c>
    </row>
    <row r="138" spans="1:13" ht="24.75" customHeight="1">
      <c r="A138" s="966"/>
      <c r="B138" s="967"/>
      <c r="C138" s="951"/>
      <c r="D138" s="951"/>
      <c r="E138" s="6" t="s">
        <v>10</v>
      </c>
      <c r="F138" s="6" t="str">
        <f>F9</f>
        <v>JAN a AGO  / 2022</v>
      </c>
      <c r="G138" s="6" t="s">
        <v>11</v>
      </c>
      <c r="H138" s="113"/>
      <c r="I138" s="6" t="s">
        <v>10</v>
      </c>
      <c r="J138" s="6" t="str">
        <f>J9</f>
        <v>JAN a AGO  / 2022</v>
      </c>
      <c r="K138" s="6" t="s">
        <v>11</v>
      </c>
      <c r="L138" s="70"/>
      <c r="M138" s="974"/>
    </row>
    <row r="139" spans="1:13" ht="16.5">
      <c r="A139" s="966"/>
      <c r="B139" s="967"/>
      <c r="C139" s="968"/>
      <c r="D139" s="7" t="s">
        <v>12</v>
      </c>
      <c r="E139" s="7"/>
      <c r="F139" s="7" t="s">
        <v>13</v>
      </c>
      <c r="G139" s="114" t="s">
        <v>142</v>
      </c>
      <c r="H139" s="7" t="s">
        <v>143</v>
      </c>
      <c r="I139" s="7"/>
      <c r="J139" s="7" t="s">
        <v>90</v>
      </c>
      <c r="K139" s="114" t="s">
        <v>144</v>
      </c>
      <c r="L139" s="8" t="s">
        <v>145</v>
      </c>
      <c r="M139" s="8" t="s">
        <v>92</v>
      </c>
    </row>
    <row r="140" spans="1:13" ht="12">
      <c r="A140" s="166"/>
      <c r="B140" s="115" t="s">
        <v>318</v>
      </c>
      <c r="C140" s="73">
        <v>1178000000</v>
      </c>
      <c r="D140" s="73">
        <v>1317205757.5900002</v>
      </c>
      <c r="E140" s="73">
        <v>184921016.43999994</v>
      </c>
      <c r="F140" s="73">
        <v>840015237.41999984</v>
      </c>
      <c r="G140" s="116">
        <f>F140/$F$248</f>
        <v>1</v>
      </c>
      <c r="H140" s="73">
        <f>D140-F140</f>
        <v>477190520.17000031</v>
      </c>
      <c r="I140" s="73">
        <v>186714412.30000001</v>
      </c>
      <c r="J140" s="73">
        <v>835070872.96000004</v>
      </c>
      <c r="K140" s="116">
        <f>J140/$J$248</f>
        <v>1</v>
      </c>
      <c r="L140" s="167">
        <f>D140-J140</f>
        <v>482134884.63000011</v>
      </c>
      <c r="M140" s="167">
        <v>0</v>
      </c>
    </row>
    <row r="141" spans="1:13">
      <c r="A141" s="65"/>
      <c r="B141" s="168"/>
      <c r="C141" s="168"/>
      <c r="D141" s="168"/>
      <c r="E141" s="168"/>
      <c r="F141" s="168"/>
      <c r="G141" s="129"/>
      <c r="H141" s="168"/>
      <c r="I141" s="168"/>
      <c r="J141" s="168"/>
      <c r="K141" s="129"/>
      <c r="L141" s="80"/>
      <c r="M141" s="80"/>
    </row>
    <row r="142" spans="1:13" s="29" customFormat="1">
      <c r="A142" s="121" t="s">
        <v>147</v>
      </c>
      <c r="B142" s="122" t="s">
        <v>148</v>
      </c>
      <c r="C142" s="118">
        <v>21508000</v>
      </c>
      <c r="D142" s="118">
        <v>20908000</v>
      </c>
      <c r="E142" s="118">
        <v>3341048.66</v>
      </c>
      <c r="F142" s="118">
        <v>12979025.370000003</v>
      </c>
      <c r="G142" s="123">
        <f>F142/$F$248</f>
        <v>1.5450940401823461E-2</v>
      </c>
      <c r="H142" s="118">
        <f>D142-F142</f>
        <v>7928974.6299999971</v>
      </c>
      <c r="I142" s="118">
        <v>3341048.66</v>
      </c>
      <c r="J142" s="118">
        <v>12979025.370000003</v>
      </c>
      <c r="K142" s="123">
        <f>J142/$J$248</f>
        <v>1.554242375140499E-2</v>
      </c>
      <c r="L142" s="77">
        <f t="shared" ref="L142" si="14">D142-J142</f>
        <v>7928974.6299999971</v>
      </c>
      <c r="M142" s="77">
        <v>0</v>
      </c>
    </row>
    <row r="143" spans="1:13" ht="10.5" customHeight="1">
      <c r="A143" s="126" t="s">
        <v>149</v>
      </c>
      <c r="B143" s="127" t="s">
        <v>150</v>
      </c>
      <c r="C143" s="128">
        <v>21508000</v>
      </c>
      <c r="D143" s="128">
        <v>20908000</v>
      </c>
      <c r="E143" s="128">
        <v>3341048.66</v>
      </c>
      <c r="F143" s="128">
        <v>12979025.370000003</v>
      </c>
      <c r="G143" s="129">
        <f t="shared" ref="G143:G206" si="15">F143/$F$248</f>
        <v>1.5450940401823461E-2</v>
      </c>
      <c r="H143" s="128">
        <f t="shared" ref="H143:H206" si="16">D143-F143</f>
        <v>7928974.6299999971</v>
      </c>
      <c r="I143" s="128">
        <v>3341048.66</v>
      </c>
      <c r="J143" s="128">
        <v>12979025.370000003</v>
      </c>
      <c r="K143" s="129">
        <f t="shared" ref="K143:K206" si="17">J143/$J$248</f>
        <v>1.554242375140499E-2</v>
      </c>
      <c r="L143" s="80">
        <f t="shared" ref="L143:L206" si="18">D143-J143</f>
        <v>7928974.6299999971</v>
      </c>
      <c r="M143" s="80">
        <v>0</v>
      </c>
    </row>
    <row r="144" spans="1:13" s="29" customFormat="1">
      <c r="A144" s="132">
        <v>3</v>
      </c>
      <c r="B144" s="122" t="s">
        <v>151</v>
      </c>
      <c r="C144" s="118">
        <v>10037000</v>
      </c>
      <c r="D144" s="118">
        <v>10937000</v>
      </c>
      <c r="E144" s="118">
        <v>1777405.2599999998</v>
      </c>
      <c r="F144" s="118">
        <v>7037352.1299999999</v>
      </c>
      <c r="G144" s="123">
        <f t="shared" si="15"/>
        <v>8.3776481860190228E-3</v>
      </c>
      <c r="H144" s="118">
        <f t="shared" si="16"/>
        <v>3899647.87</v>
      </c>
      <c r="I144" s="118">
        <v>1775930.5999999999</v>
      </c>
      <c r="J144" s="118">
        <v>7024208.25</v>
      </c>
      <c r="K144" s="123">
        <f t="shared" si="17"/>
        <v>8.4115114985413453E-3</v>
      </c>
      <c r="L144" s="77">
        <f t="shared" si="18"/>
        <v>3912791.75</v>
      </c>
      <c r="M144" s="77">
        <v>0</v>
      </c>
    </row>
    <row r="145" spans="1:13">
      <c r="A145" s="133">
        <v>3062</v>
      </c>
      <c r="B145" s="127" t="s">
        <v>152</v>
      </c>
      <c r="C145" s="128">
        <v>185000</v>
      </c>
      <c r="D145" s="128">
        <v>185000</v>
      </c>
      <c r="E145" s="128">
        <v>28115</v>
      </c>
      <c r="F145" s="128">
        <v>127273</v>
      </c>
      <c r="G145" s="129">
        <f t="shared" si="15"/>
        <v>1.5151272778206126E-4</v>
      </c>
      <c r="H145" s="128">
        <f t="shared" si="16"/>
        <v>57727</v>
      </c>
      <c r="I145" s="128">
        <v>26640.34</v>
      </c>
      <c r="J145" s="128">
        <v>114129.12</v>
      </c>
      <c r="K145" s="129">
        <f t="shared" si="17"/>
        <v>1.3666998059153572E-4</v>
      </c>
      <c r="L145" s="80">
        <f t="shared" si="18"/>
        <v>70870.880000000005</v>
      </c>
      <c r="M145" s="80">
        <v>0</v>
      </c>
    </row>
    <row r="146" spans="1:13">
      <c r="A146" s="133">
        <v>3092</v>
      </c>
      <c r="B146" s="127" t="s">
        <v>153</v>
      </c>
      <c r="C146" s="128">
        <v>15000</v>
      </c>
      <c r="D146" s="128">
        <v>15000</v>
      </c>
      <c r="E146" s="128">
        <v>0</v>
      </c>
      <c r="F146" s="128">
        <v>0</v>
      </c>
      <c r="G146" s="129">
        <f t="shared" si="15"/>
        <v>0</v>
      </c>
      <c r="H146" s="128">
        <f t="shared" si="16"/>
        <v>15000</v>
      </c>
      <c r="I146" s="128">
        <v>0</v>
      </c>
      <c r="J146" s="128">
        <v>0</v>
      </c>
      <c r="K146" s="129">
        <f t="shared" si="17"/>
        <v>0</v>
      </c>
      <c r="L146" s="80">
        <f t="shared" si="18"/>
        <v>15000</v>
      </c>
      <c r="M146" s="80">
        <v>0</v>
      </c>
    </row>
    <row r="147" spans="1:13">
      <c r="A147" s="133">
        <v>3122</v>
      </c>
      <c r="B147" s="127" t="s">
        <v>154</v>
      </c>
      <c r="C147" s="128">
        <v>9837000</v>
      </c>
      <c r="D147" s="128">
        <v>10737000</v>
      </c>
      <c r="E147" s="128">
        <v>1749290.2599999998</v>
      </c>
      <c r="F147" s="128">
        <v>6910079.1299999999</v>
      </c>
      <c r="G147" s="129">
        <f t="shared" si="15"/>
        <v>8.2261354582369613E-3</v>
      </c>
      <c r="H147" s="128">
        <f t="shared" si="16"/>
        <v>3826920.87</v>
      </c>
      <c r="I147" s="128">
        <v>1749290.2599999998</v>
      </c>
      <c r="J147" s="128">
        <v>6910079.1299999999</v>
      </c>
      <c r="K147" s="129">
        <f t="shared" si="17"/>
        <v>8.2748415179498096E-3</v>
      </c>
      <c r="L147" s="80">
        <f t="shared" si="18"/>
        <v>3826920.87</v>
      </c>
      <c r="M147" s="80">
        <v>0</v>
      </c>
    </row>
    <row r="148" spans="1:13" s="29" customFormat="1">
      <c r="A148" s="121" t="s">
        <v>155</v>
      </c>
      <c r="B148" s="122" t="s">
        <v>156</v>
      </c>
      <c r="C148" s="118">
        <v>58890000</v>
      </c>
      <c r="D148" s="118">
        <v>62488286.5</v>
      </c>
      <c r="E148" s="118">
        <v>10111796.290000001</v>
      </c>
      <c r="F148" s="118">
        <v>39023579.579999983</v>
      </c>
      <c r="G148" s="123">
        <f t="shared" si="15"/>
        <v>4.645579965889185E-2</v>
      </c>
      <c r="H148" s="118">
        <f t="shared" si="16"/>
        <v>23464706.920000017</v>
      </c>
      <c r="I148" s="118">
        <v>10051739.65</v>
      </c>
      <c r="J148" s="118">
        <v>38801091.29999999</v>
      </c>
      <c r="K148" s="123">
        <f t="shared" si="17"/>
        <v>4.6464429016025044E-2</v>
      </c>
      <c r="L148" s="77">
        <f t="shared" si="18"/>
        <v>23687195.20000001</v>
      </c>
      <c r="M148" s="77">
        <v>0</v>
      </c>
    </row>
    <row r="149" spans="1:13">
      <c r="A149" s="126" t="s">
        <v>157</v>
      </c>
      <c r="B149" s="127" t="s">
        <v>158</v>
      </c>
      <c r="C149" s="128">
        <v>0</v>
      </c>
      <c r="D149" s="128">
        <v>0</v>
      </c>
      <c r="E149" s="128">
        <v>0</v>
      </c>
      <c r="F149" s="128">
        <v>0</v>
      </c>
      <c r="G149" s="129">
        <f t="shared" si="15"/>
        <v>0</v>
      </c>
      <c r="H149" s="128">
        <f t="shared" si="16"/>
        <v>0</v>
      </c>
      <c r="I149" s="128">
        <v>0</v>
      </c>
      <c r="J149" s="128">
        <v>0</v>
      </c>
      <c r="K149" s="129">
        <f t="shared" si="17"/>
        <v>0</v>
      </c>
      <c r="L149" s="80">
        <f t="shared" si="18"/>
        <v>0</v>
      </c>
      <c r="M149" s="80">
        <v>0</v>
      </c>
    </row>
    <row r="150" spans="1:13">
      <c r="A150" s="126" t="s">
        <v>159</v>
      </c>
      <c r="B150" s="127" t="s">
        <v>154</v>
      </c>
      <c r="C150" s="128">
        <v>58396000</v>
      </c>
      <c r="D150" s="128">
        <v>61994286.5</v>
      </c>
      <c r="E150" s="128">
        <v>10032339.780000001</v>
      </c>
      <c r="F150" s="128">
        <v>38713278.209999986</v>
      </c>
      <c r="G150" s="129">
        <f t="shared" si="15"/>
        <v>4.6086399966865962E-2</v>
      </c>
      <c r="H150" s="128">
        <f t="shared" si="16"/>
        <v>23281008.290000014</v>
      </c>
      <c r="I150" s="128">
        <v>9972283.1400000006</v>
      </c>
      <c r="J150" s="128">
        <v>38490789.929999992</v>
      </c>
      <c r="K150" s="129">
        <f t="shared" si="17"/>
        <v>4.6092842148313926E-2</v>
      </c>
      <c r="L150" s="80">
        <f t="shared" si="18"/>
        <v>23503496.570000008</v>
      </c>
      <c r="M150" s="80">
        <v>0</v>
      </c>
    </row>
    <row r="151" spans="1:13">
      <c r="A151" s="126" t="s">
        <v>160</v>
      </c>
      <c r="B151" s="127" t="s">
        <v>161</v>
      </c>
      <c r="C151" s="128">
        <v>0</v>
      </c>
      <c r="D151" s="128">
        <v>0</v>
      </c>
      <c r="E151" s="128">
        <v>0</v>
      </c>
      <c r="F151" s="128">
        <v>0</v>
      </c>
      <c r="G151" s="129">
        <f t="shared" si="15"/>
        <v>0</v>
      </c>
      <c r="H151" s="128">
        <f t="shared" si="16"/>
        <v>0</v>
      </c>
      <c r="I151" s="128">
        <v>0</v>
      </c>
      <c r="J151" s="128">
        <v>0</v>
      </c>
      <c r="K151" s="129">
        <f t="shared" si="17"/>
        <v>0</v>
      </c>
      <c r="L151" s="80">
        <f t="shared" si="18"/>
        <v>0</v>
      </c>
      <c r="M151" s="80">
        <v>0</v>
      </c>
    </row>
    <row r="152" spans="1:13">
      <c r="A152" s="126" t="s">
        <v>162</v>
      </c>
      <c r="B152" s="127" t="s">
        <v>163</v>
      </c>
      <c r="C152" s="128">
        <v>0</v>
      </c>
      <c r="D152" s="128">
        <v>0</v>
      </c>
      <c r="E152" s="128">
        <v>0</v>
      </c>
      <c r="F152" s="128">
        <v>0</v>
      </c>
      <c r="G152" s="129">
        <f t="shared" si="15"/>
        <v>0</v>
      </c>
      <c r="H152" s="128">
        <f t="shared" si="16"/>
        <v>0</v>
      </c>
      <c r="I152" s="128">
        <v>0</v>
      </c>
      <c r="J152" s="128">
        <v>0</v>
      </c>
      <c r="K152" s="129">
        <f t="shared" si="17"/>
        <v>0</v>
      </c>
      <c r="L152" s="80">
        <f t="shared" si="18"/>
        <v>0</v>
      </c>
      <c r="M152" s="80">
        <v>0</v>
      </c>
    </row>
    <row r="153" spans="1:13">
      <c r="A153" s="126" t="s">
        <v>164</v>
      </c>
      <c r="B153" s="127" t="s">
        <v>165</v>
      </c>
      <c r="C153" s="128">
        <v>0</v>
      </c>
      <c r="D153" s="128">
        <v>0</v>
      </c>
      <c r="E153" s="128">
        <v>0</v>
      </c>
      <c r="F153" s="128">
        <v>0</v>
      </c>
      <c r="G153" s="129">
        <f t="shared" si="15"/>
        <v>0</v>
      </c>
      <c r="H153" s="128">
        <f t="shared" si="16"/>
        <v>0</v>
      </c>
      <c r="I153" s="128">
        <v>0</v>
      </c>
      <c r="J153" s="128">
        <v>0</v>
      </c>
      <c r="K153" s="129">
        <f t="shared" si="17"/>
        <v>0</v>
      </c>
      <c r="L153" s="80">
        <f t="shared" si="18"/>
        <v>0</v>
      </c>
      <c r="M153" s="80">
        <v>0</v>
      </c>
    </row>
    <row r="154" spans="1:13">
      <c r="A154" s="126" t="s">
        <v>166</v>
      </c>
      <c r="B154" s="127" t="s">
        <v>167</v>
      </c>
      <c r="C154" s="128">
        <v>489000</v>
      </c>
      <c r="D154" s="128">
        <v>489000</v>
      </c>
      <c r="E154" s="128">
        <v>79456.510000000009</v>
      </c>
      <c r="F154" s="128">
        <v>310301.37</v>
      </c>
      <c r="G154" s="129">
        <f t="shared" si="15"/>
        <v>3.6939969202588665E-4</v>
      </c>
      <c r="H154" s="128">
        <f t="shared" si="16"/>
        <v>178698.63</v>
      </c>
      <c r="I154" s="128">
        <v>79456.510000000009</v>
      </c>
      <c r="J154" s="128">
        <v>310301.37</v>
      </c>
      <c r="K154" s="129">
        <f t="shared" si="17"/>
        <v>3.7158686771112358E-4</v>
      </c>
      <c r="L154" s="80">
        <f t="shared" si="18"/>
        <v>178698.63</v>
      </c>
      <c r="M154" s="80">
        <v>0</v>
      </c>
    </row>
    <row r="155" spans="1:13">
      <c r="A155" s="126" t="s">
        <v>168</v>
      </c>
      <c r="B155" s="127" t="s">
        <v>169</v>
      </c>
      <c r="C155" s="128">
        <v>0</v>
      </c>
      <c r="D155" s="128">
        <v>0</v>
      </c>
      <c r="E155" s="128">
        <v>0</v>
      </c>
      <c r="F155" s="128">
        <v>0</v>
      </c>
      <c r="G155" s="129">
        <f t="shared" si="15"/>
        <v>0</v>
      </c>
      <c r="H155" s="128">
        <f t="shared" si="16"/>
        <v>0</v>
      </c>
      <c r="I155" s="128">
        <v>0</v>
      </c>
      <c r="J155" s="128">
        <v>0</v>
      </c>
      <c r="K155" s="129">
        <f t="shared" si="17"/>
        <v>0</v>
      </c>
      <c r="L155" s="80">
        <f t="shared" si="18"/>
        <v>0</v>
      </c>
      <c r="M155" s="80">
        <v>0</v>
      </c>
    </row>
    <row r="156" spans="1:13">
      <c r="A156" s="126" t="s">
        <v>170</v>
      </c>
      <c r="B156" s="127" t="s">
        <v>171</v>
      </c>
      <c r="C156" s="128">
        <v>5000</v>
      </c>
      <c r="D156" s="128">
        <v>5000</v>
      </c>
      <c r="E156" s="128">
        <v>0</v>
      </c>
      <c r="F156" s="128">
        <v>0</v>
      </c>
      <c r="G156" s="129">
        <f t="shared" si="15"/>
        <v>0</v>
      </c>
      <c r="H156" s="128">
        <f t="shared" si="16"/>
        <v>5000</v>
      </c>
      <c r="I156" s="128">
        <v>0</v>
      </c>
      <c r="J156" s="128">
        <v>0</v>
      </c>
      <c r="K156" s="129">
        <f t="shared" si="17"/>
        <v>0</v>
      </c>
      <c r="L156" s="80">
        <f t="shared" si="18"/>
        <v>5000</v>
      </c>
      <c r="M156" s="80">
        <v>0</v>
      </c>
    </row>
    <row r="157" spans="1:13">
      <c r="A157" s="126" t="s">
        <v>172</v>
      </c>
      <c r="B157" s="127" t="s">
        <v>173</v>
      </c>
      <c r="C157" s="128">
        <v>0</v>
      </c>
      <c r="D157" s="128">
        <v>0</v>
      </c>
      <c r="E157" s="128">
        <v>0</v>
      </c>
      <c r="F157" s="128">
        <v>0</v>
      </c>
      <c r="G157" s="129">
        <f t="shared" si="15"/>
        <v>0</v>
      </c>
      <c r="H157" s="128">
        <f t="shared" si="16"/>
        <v>0</v>
      </c>
      <c r="I157" s="128">
        <v>0</v>
      </c>
      <c r="J157" s="128">
        <v>0</v>
      </c>
      <c r="K157" s="129">
        <f t="shared" si="17"/>
        <v>0</v>
      </c>
      <c r="L157" s="80">
        <f t="shared" si="18"/>
        <v>0</v>
      </c>
      <c r="M157" s="80">
        <v>0</v>
      </c>
    </row>
    <row r="158" spans="1:13">
      <c r="A158" s="169">
        <v>4331</v>
      </c>
      <c r="B158" s="127" t="s">
        <v>203</v>
      </c>
      <c r="C158" s="128">
        <v>0</v>
      </c>
      <c r="D158" s="128">
        <v>0</v>
      </c>
      <c r="E158" s="128">
        <v>0</v>
      </c>
      <c r="F158" s="128">
        <v>0</v>
      </c>
      <c r="G158" s="129">
        <f t="shared" si="15"/>
        <v>0</v>
      </c>
      <c r="H158" s="128">
        <f t="shared" si="16"/>
        <v>0</v>
      </c>
      <c r="I158" s="128">
        <v>0</v>
      </c>
      <c r="J158" s="128">
        <v>0</v>
      </c>
      <c r="K158" s="129">
        <f t="shared" si="17"/>
        <v>0</v>
      </c>
      <c r="L158" s="80">
        <f t="shared" si="18"/>
        <v>0</v>
      </c>
      <c r="M158" s="80">
        <v>0</v>
      </c>
    </row>
    <row r="159" spans="1:13" s="29" customFormat="1">
      <c r="A159" s="121" t="s">
        <v>176</v>
      </c>
      <c r="B159" s="122" t="s">
        <v>177</v>
      </c>
      <c r="C159" s="118">
        <v>0</v>
      </c>
      <c r="D159" s="118">
        <v>0</v>
      </c>
      <c r="E159" s="118">
        <v>0</v>
      </c>
      <c r="F159" s="118">
        <v>0</v>
      </c>
      <c r="G159" s="123">
        <f t="shared" si="15"/>
        <v>0</v>
      </c>
      <c r="H159" s="118">
        <f t="shared" si="16"/>
        <v>0</v>
      </c>
      <c r="I159" s="118">
        <v>0</v>
      </c>
      <c r="J159" s="118">
        <v>0</v>
      </c>
      <c r="K159" s="123">
        <f t="shared" si="17"/>
        <v>0</v>
      </c>
      <c r="L159" s="77">
        <f t="shared" si="18"/>
        <v>0</v>
      </c>
      <c r="M159" s="77">
        <v>0</v>
      </c>
    </row>
    <row r="160" spans="1:13">
      <c r="A160" s="126" t="s">
        <v>178</v>
      </c>
      <c r="B160" s="127" t="s">
        <v>179</v>
      </c>
      <c r="C160" s="128">
        <v>0</v>
      </c>
      <c r="D160" s="128">
        <v>0</v>
      </c>
      <c r="E160" s="128">
        <v>0</v>
      </c>
      <c r="F160" s="128">
        <v>0</v>
      </c>
      <c r="G160" s="129">
        <f t="shared" si="15"/>
        <v>0</v>
      </c>
      <c r="H160" s="128">
        <f t="shared" si="16"/>
        <v>0</v>
      </c>
      <c r="I160" s="128">
        <v>0</v>
      </c>
      <c r="J160" s="128">
        <v>0</v>
      </c>
      <c r="K160" s="129">
        <f t="shared" si="17"/>
        <v>0</v>
      </c>
      <c r="L160" s="80">
        <f t="shared" si="18"/>
        <v>0</v>
      </c>
      <c r="M160" s="80">
        <v>0</v>
      </c>
    </row>
    <row r="161" spans="1:13" s="29" customFormat="1">
      <c r="A161" s="121" t="s">
        <v>180</v>
      </c>
      <c r="B161" s="122" t="s">
        <v>181</v>
      </c>
      <c r="C161" s="118">
        <v>27460000</v>
      </c>
      <c r="D161" s="118">
        <v>29960000</v>
      </c>
      <c r="E161" s="118">
        <v>4568995.92</v>
      </c>
      <c r="F161" s="118">
        <v>18493444.469999999</v>
      </c>
      <c r="G161" s="123">
        <f t="shared" si="15"/>
        <v>2.2015605963054033E-2</v>
      </c>
      <c r="H161" s="118">
        <f t="shared" si="16"/>
        <v>11466555.530000001</v>
      </c>
      <c r="I161" s="118">
        <v>4574317.7999999989</v>
      </c>
      <c r="J161" s="118">
        <v>18490711.849999998</v>
      </c>
      <c r="K161" s="123">
        <f t="shared" si="17"/>
        <v>2.2142685667454365E-2</v>
      </c>
      <c r="L161" s="77">
        <f t="shared" si="18"/>
        <v>11469288.150000002</v>
      </c>
      <c r="M161" s="77">
        <v>0</v>
      </c>
    </row>
    <row r="162" spans="1:13">
      <c r="A162" s="126" t="s">
        <v>182</v>
      </c>
      <c r="B162" s="127" t="s">
        <v>154</v>
      </c>
      <c r="C162" s="128">
        <v>27460000</v>
      </c>
      <c r="D162" s="128">
        <v>29960000</v>
      </c>
      <c r="E162" s="128">
        <v>4568995.92</v>
      </c>
      <c r="F162" s="128">
        <v>18493444.469999999</v>
      </c>
      <c r="G162" s="129">
        <f t="shared" si="15"/>
        <v>2.2015605963054033E-2</v>
      </c>
      <c r="H162" s="128">
        <f t="shared" si="16"/>
        <v>11466555.530000001</v>
      </c>
      <c r="I162" s="128">
        <v>4574317.7999999989</v>
      </c>
      <c r="J162" s="128">
        <v>18490711.849999998</v>
      </c>
      <c r="K162" s="129">
        <f t="shared" si="17"/>
        <v>2.2142685667454365E-2</v>
      </c>
      <c r="L162" s="80">
        <f t="shared" si="18"/>
        <v>11469288.150000002</v>
      </c>
      <c r="M162" s="80">
        <v>0</v>
      </c>
    </row>
    <row r="163" spans="1:13">
      <c r="A163" s="126" t="s">
        <v>183</v>
      </c>
      <c r="B163" s="127" t="s">
        <v>184</v>
      </c>
      <c r="C163" s="128">
        <v>0</v>
      </c>
      <c r="D163" s="128">
        <v>0</v>
      </c>
      <c r="E163" s="128">
        <v>0</v>
      </c>
      <c r="F163" s="128">
        <v>0</v>
      </c>
      <c r="G163" s="129">
        <f t="shared" si="15"/>
        <v>0</v>
      </c>
      <c r="H163" s="128">
        <f t="shared" si="16"/>
        <v>0</v>
      </c>
      <c r="I163" s="128">
        <v>0</v>
      </c>
      <c r="J163" s="128">
        <v>0</v>
      </c>
      <c r="K163" s="129">
        <f t="shared" si="17"/>
        <v>0</v>
      </c>
      <c r="L163" s="80">
        <f t="shared" si="18"/>
        <v>0</v>
      </c>
      <c r="M163" s="80">
        <v>0</v>
      </c>
    </row>
    <row r="164" spans="1:13">
      <c r="A164" s="126" t="s">
        <v>185</v>
      </c>
      <c r="B164" s="127" t="s">
        <v>186</v>
      </c>
      <c r="C164" s="128">
        <v>0</v>
      </c>
      <c r="D164" s="128">
        <v>0</v>
      </c>
      <c r="E164" s="128">
        <v>0</v>
      </c>
      <c r="F164" s="128">
        <v>0</v>
      </c>
      <c r="G164" s="129">
        <f t="shared" si="15"/>
        <v>0</v>
      </c>
      <c r="H164" s="128">
        <f t="shared" si="16"/>
        <v>0</v>
      </c>
      <c r="I164" s="128">
        <v>0</v>
      </c>
      <c r="J164" s="128">
        <v>0</v>
      </c>
      <c r="K164" s="129">
        <f t="shared" si="17"/>
        <v>0</v>
      </c>
      <c r="L164" s="80">
        <f t="shared" si="18"/>
        <v>0</v>
      </c>
      <c r="M164" s="80">
        <v>0</v>
      </c>
    </row>
    <row r="165" spans="1:13">
      <c r="A165" s="126" t="s">
        <v>187</v>
      </c>
      <c r="B165" s="127" t="s">
        <v>188</v>
      </c>
      <c r="C165" s="128">
        <v>0</v>
      </c>
      <c r="D165" s="128">
        <v>0</v>
      </c>
      <c r="E165" s="128">
        <v>0</v>
      </c>
      <c r="F165" s="128">
        <v>0</v>
      </c>
      <c r="G165" s="129">
        <f t="shared" si="15"/>
        <v>0</v>
      </c>
      <c r="H165" s="128">
        <f t="shared" si="16"/>
        <v>0</v>
      </c>
      <c r="I165" s="128">
        <v>0</v>
      </c>
      <c r="J165" s="128">
        <v>0</v>
      </c>
      <c r="K165" s="129">
        <f t="shared" si="17"/>
        <v>0</v>
      </c>
      <c r="L165" s="80">
        <f t="shared" si="18"/>
        <v>0</v>
      </c>
      <c r="M165" s="80">
        <v>0</v>
      </c>
    </row>
    <row r="166" spans="1:13" ht="12.75" customHeight="1">
      <c r="A166" s="126" t="s">
        <v>190</v>
      </c>
      <c r="B166" s="127" t="s">
        <v>191</v>
      </c>
      <c r="C166" s="128">
        <v>0</v>
      </c>
      <c r="D166" s="128">
        <v>0</v>
      </c>
      <c r="E166" s="128">
        <v>0</v>
      </c>
      <c r="F166" s="128">
        <v>0</v>
      </c>
      <c r="G166" s="129">
        <f t="shared" si="15"/>
        <v>0</v>
      </c>
      <c r="H166" s="128">
        <f t="shared" si="16"/>
        <v>0</v>
      </c>
      <c r="I166" s="128">
        <v>0</v>
      </c>
      <c r="J166" s="128">
        <v>0</v>
      </c>
      <c r="K166" s="129">
        <f t="shared" si="17"/>
        <v>0</v>
      </c>
      <c r="L166" s="80">
        <f t="shared" si="18"/>
        <v>0</v>
      </c>
      <c r="M166" s="80">
        <v>0</v>
      </c>
    </row>
    <row r="167" spans="1:13" s="29" customFormat="1">
      <c r="A167" s="121" t="s">
        <v>192</v>
      </c>
      <c r="B167" s="122" t="s">
        <v>193</v>
      </c>
      <c r="C167" s="118">
        <v>18844000</v>
      </c>
      <c r="D167" s="118">
        <v>20699507.920000002</v>
      </c>
      <c r="E167" s="118">
        <v>2851038.0999999996</v>
      </c>
      <c r="F167" s="118">
        <v>12273619.399999999</v>
      </c>
      <c r="G167" s="123">
        <f t="shared" si="15"/>
        <v>1.4611186622872297E-2</v>
      </c>
      <c r="H167" s="118">
        <f t="shared" si="16"/>
        <v>8425888.5200000033</v>
      </c>
      <c r="I167" s="118">
        <v>2951709.58</v>
      </c>
      <c r="J167" s="118">
        <v>11351282.580000002</v>
      </c>
      <c r="K167" s="123">
        <f t="shared" si="17"/>
        <v>1.3593196634633105E-2</v>
      </c>
      <c r="L167" s="77">
        <f t="shared" si="18"/>
        <v>9348225.3399999999</v>
      </c>
      <c r="M167" s="77">
        <v>0</v>
      </c>
    </row>
    <row r="168" spans="1:13">
      <c r="A168" s="126" t="s">
        <v>194</v>
      </c>
      <c r="B168" s="127" t="s">
        <v>154</v>
      </c>
      <c r="C168" s="128">
        <v>467000</v>
      </c>
      <c r="D168" s="128">
        <v>467000</v>
      </c>
      <c r="E168" s="128">
        <v>22200</v>
      </c>
      <c r="F168" s="128">
        <v>135504</v>
      </c>
      <c r="G168" s="129">
        <f t="shared" si="15"/>
        <v>1.6131135956079002E-4</v>
      </c>
      <c r="H168" s="128">
        <f t="shared" si="16"/>
        <v>331496</v>
      </c>
      <c r="I168" s="128">
        <v>21828.6</v>
      </c>
      <c r="J168" s="128">
        <v>47618.29</v>
      </c>
      <c r="K168" s="129">
        <f t="shared" si="17"/>
        <v>5.7023052224551628E-5</v>
      </c>
      <c r="L168" s="80">
        <f t="shared" si="18"/>
        <v>419381.71</v>
      </c>
      <c r="M168" s="80">
        <v>0</v>
      </c>
    </row>
    <row r="169" spans="1:13" ht="12.75" customHeight="1">
      <c r="A169" s="126" t="s">
        <v>195</v>
      </c>
      <c r="B169" s="127" t="s">
        <v>173</v>
      </c>
      <c r="C169" s="128">
        <v>0</v>
      </c>
      <c r="D169" s="128">
        <v>0</v>
      </c>
      <c r="E169" s="128">
        <v>0</v>
      </c>
      <c r="F169" s="128">
        <v>0</v>
      </c>
      <c r="G169" s="129">
        <f t="shared" si="15"/>
        <v>0</v>
      </c>
      <c r="H169" s="128">
        <f t="shared" si="16"/>
        <v>0</v>
      </c>
      <c r="I169" s="128">
        <v>0</v>
      </c>
      <c r="J169" s="128">
        <v>0</v>
      </c>
      <c r="K169" s="129">
        <f t="shared" si="17"/>
        <v>0</v>
      </c>
      <c r="L169" s="80">
        <f t="shared" si="18"/>
        <v>0</v>
      </c>
      <c r="M169" s="80">
        <v>0</v>
      </c>
    </row>
    <row r="170" spans="1:13">
      <c r="A170" s="126" t="s">
        <v>196</v>
      </c>
      <c r="B170" s="127" t="s">
        <v>197</v>
      </c>
      <c r="C170" s="128">
        <v>20000</v>
      </c>
      <c r="D170" s="128">
        <v>20000</v>
      </c>
      <c r="E170" s="128">
        <v>0</v>
      </c>
      <c r="F170" s="128">
        <v>0</v>
      </c>
      <c r="G170" s="129">
        <f t="shared" si="15"/>
        <v>0</v>
      </c>
      <c r="H170" s="128">
        <f t="shared" si="16"/>
        <v>20000</v>
      </c>
      <c r="I170" s="128">
        <v>0</v>
      </c>
      <c r="J170" s="128">
        <v>0</v>
      </c>
      <c r="K170" s="129">
        <f t="shared" si="17"/>
        <v>0</v>
      </c>
      <c r="L170" s="80">
        <f t="shared" si="18"/>
        <v>20000</v>
      </c>
      <c r="M170" s="80">
        <v>0</v>
      </c>
    </row>
    <row r="171" spans="1:13">
      <c r="A171" s="126" t="s">
        <v>198</v>
      </c>
      <c r="B171" s="127" t="s">
        <v>199</v>
      </c>
      <c r="C171" s="128">
        <v>10000</v>
      </c>
      <c r="D171" s="128">
        <v>10000</v>
      </c>
      <c r="E171" s="128">
        <v>0</v>
      </c>
      <c r="F171" s="128">
        <v>0</v>
      </c>
      <c r="G171" s="129">
        <f t="shared" si="15"/>
        <v>0</v>
      </c>
      <c r="H171" s="128">
        <f t="shared" si="16"/>
        <v>10000</v>
      </c>
      <c r="I171" s="128">
        <v>0</v>
      </c>
      <c r="J171" s="128">
        <v>0</v>
      </c>
      <c r="K171" s="129">
        <f t="shared" si="17"/>
        <v>0</v>
      </c>
      <c r="L171" s="80">
        <f t="shared" si="18"/>
        <v>10000</v>
      </c>
      <c r="M171" s="80">
        <v>0</v>
      </c>
    </row>
    <row r="172" spans="1:13">
      <c r="A172" s="126" t="s">
        <v>200</v>
      </c>
      <c r="B172" s="127" t="s">
        <v>175</v>
      </c>
      <c r="C172" s="128">
        <v>935000</v>
      </c>
      <c r="D172" s="128">
        <v>861879</v>
      </c>
      <c r="E172" s="128">
        <v>22740.629999999997</v>
      </c>
      <c r="F172" s="128">
        <v>742287.95999999985</v>
      </c>
      <c r="G172" s="129">
        <f t="shared" si="15"/>
        <v>8.836601134520406E-4</v>
      </c>
      <c r="H172" s="128">
        <f t="shared" si="16"/>
        <v>119591.04000000015</v>
      </c>
      <c r="I172" s="128">
        <v>108650.62999999999</v>
      </c>
      <c r="J172" s="128">
        <v>411917.29000000004</v>
      </c>
      <c r="K172" s="129">
        <f t="shared" si="17"/>
        <v>4.9327225189870914E-4</v>
      </c>
      <c r="L172" s="80">
        <f t="shared" si="18"/>
        <v>449961.70999999996</v>
      </c>
      <c r="M172" s="80">
        <v>0</v>
      </c>
    </row>
    <row r="173" spans="1:13">
      <c r="A173" s="126" t="s">
        <v>201</v>
      </c>
      <c r="B173" s="127" t="s">
        <v>191</v>
      </c>
      <c r="C173" s="128">
        <v>17412000</v>
      </c>
      <c r="D173" s="128">
        <v>19340628.920000002</v>
      </c>
      <c r="E173" s="128">
        <v>2806097.4699999997</v>
      </c>
      <c r="F173" s="128">
        <v>11395827.439999999</v>
      </c>
      <c r="G173" s="129">
        <f t="shared" si="15"/>
        <v>1.3566215149859468E-2</v>
      </c>
      <c r="H173" s="128">
        <f t="shared" si="16"/>
        <v>7944801.4800000023</v>
      </c>
      <c r="I173" s="128">
        <v>2821230.35</v>
      </c>
      <c r="J173" s="128">
        <v>10891747.000000002</v>
      </c>
      <c r="K173" s="129">
        <f t="shared" si="17"/>
        <v>1.3042901330509844E-2</v>
      </c>
      <c r="L173" s="80">
        <f t="shared" si="18"/>
        <v>8448881.9199999999</v>
      </c>
      <c r="M173" s="80">
        <v>0</v>
      </c>
    </row>
    <row r="174" spans="1:13">
      <c r="A174" s="126" t="s">
        <v>202</v>
      </c>
      <c r="B174" s="127" t="s">
        <v>203</v>
      </c>
      <c r="C174" s="128">
        <v>0</v>
      </c>
      <c r="D174" s="128">
        <v>0</v>
      </c>
      <c r="E174" s="128">
        <v>0</v>
      </c>
      <c r="F174" s="128">
        <v>0</v>
      </c>
      <c r="G174" s="129">
        <f t="shared" si="15"/>
        <v>0</v>
      </c>
      <c r="H174" s="128">
        <f t="shared" si="16"/>
        <v>0</v>
      </c>
      <c r="I174" s="128">
        <v>0</v>
      </c>
      <c r="J174" s="128">
        <v>0</v>
      </c>
      <c r="K174" s="129">
        <f t="shared" si="17"/>
        <v>0</v>
      </c>
      <c r="L174" s="80">
        <f t="shared" si="18"/>
        <v>0</v>
      </c>
      <c r="M174" s="80">
        <v>0</v>
      </c>
    </row>
    <row r="175" spans="1:13" s="29" customFormat="1">
      <c r="A175" s="121" t="s">
        <v>204</v>
      </c>
      <c r="B175" s="122" t="s">
        <v>205</v>
      </c>
      <c r="C175" s="118">
        <v>644163000</v>
      </c>
      <c r="D175" s="118">
        <v>582973378.14999998</v>
      </c>
      <c r="E175" s="118">
        <v>95118110.810000002</v>
      </c>
      <c r="F175" s="118">
        <v>380483509.26999992</v>
      </c>
      <c r="G175" s="123">
        <f t="shared" si="15"/>
        <v>0.45294834226889352</v>
      </c>
      <c r="H175" s="118">
        <f t="shared" si="16"/>
        <v>202489868.88000005</v>
      </c>
      <c r="I175" s="118">
        <v>95118110.780000001</v>
      </c>
      <c r="J175" s="118">
        <v>380480009.20999998</v>
      </c>
      <c r="K175" s="123">
        <f t="shared" si="17"/>
        <v>0.45562600915697965</v>
      </c>
      <c r="L175" s="77">
        <f t="shared" si="18"/>
        <v>202493368.94</v>
      </c>
      <c r="M175" s="77">
        <v>0</v>
      </c>
    </row>
    <row r="176" spans="1:13">
      <c r="A176" s="126" t="s">
        <v>206</v>
      </c>
      <c r="B176" s="127" t="s">
        <v>154</v>
      </c>
      <c r="C176" s="128">
        <v>0</v>
      </c>
      <c r="D176" s="128">
        <v>0</v>
      </c>
      <c r="E176" s="128">
        <v>0</v>
      </c>
      <c r="F176" s="128">
        <v>0</v>
      </c>
      <c r="G176" s="129">
        <f t="shared" si="15"/>
        <v>0</v>
      </c>
      <c r="H176" s="128">
        <f t="shared" si="16"/>
        <v>0</v>
      </c>
      <c r="I176" s="128">
        <v>0</v>
      </c>
      <c r="J176" s="128">
        <v>0</v>
      </c>
      <c r="K176" s="129">
        <f t="shared" si="17"/>
        <v>0</v>
      </c>
      <c r="L176" s="80">
        <f t="shared" si="18"/>
        <v>0</v>
      </c>
      <c r="M176" s="80">
        <v>0</v>
      </c>
    </row>
    <row r="177" spans="1:13">
      <c r="A177" s="126" t="s">
        <v>207</v>
      </c>
      <c r="B177" s="127" t="s">
        <v>208</v>
      </c>
      <c r="C177" s="128">
        <v>644163000</v>
      </c>
      <c r="D177" s="128">
        <v>582973378.14999998</v>
      </c>
      <c r="E177" s="128">
        <v>95118110.810000002</v>
      </c>
      <c r="F177" s="128">
        <v>380483509.26999992</v>
      </c>
      <c r="G177" s="129">
        <f t="shared" si="15"/>
        <v>0.45294834226889352</v>
      </c>
      <c r="H177" s="128">
        <f t="shared" si="16"/>
        <v>202489868.88000005</v>
      </c>
      <c r="I177" s="128">
        <v>95118110.780000001</v>
      </c>
      <c r="J177" s="128">
        <v>380480009.20999998</v>
      </c>
      <c r="K177" s="129">
        <f t="shared" si="17"/>
        <v>0.45562600915697965</v>
      </c>
      <c r="L177" s="80">
        <f t="shared" si="18"/>
        <v>202493368.94</v>
      </c>
      <c r="M177" s="80">
        <v>0</v>
      </c>
    </row>
    <row r="178" spans="1:13" s="29" customFormat="1">
      <c r="A178" s="27">
        <v>10</v>
      </c>
      <c r="B178" s="122" t="s">
        <v>209</v>
      </c>
      <c r="C178" s="118">
        <v>113801000</v>
      </c>
      <c r="D178" s="118">
        <v>126786000</v>
      </c>
      <c r="E178" s="118">
        <v>18933119.369999997</v>
      </c>
      <c r="F178" s="118">
        <v>76335204.440000013</v>
      </c>
      <c r="G178" s="123">
        <f t="shared" si="15"/>
        <v>9.0873594953412878E-2</v>
      </c>
      <c r="H178" s="118">
        <f t="shared" si="16"/>
        <v>50450795.559999987</v>
      </c>
      <c r="I178" s="118">
        <v>19148794.130000003</v>
      </c>
      <c r="J178" s="118">
        <v>76274885.720000014</v>
      </c>
      <c r="K178" s="123">
        <f t="shared" si="17"/>
        <v>9.1339415838604623E-2</v>
      </c>
      <c r="L178" s="77">
        <f t="shared" si="18"/>
        <v>50511114.279999986</v>
      </c>
      <c r="M178" s="77">
        <v>0</v>
      </c>
    </row>
    <row r="179" spans="1:13">
      <c r="A179" s="126" t="s">
        <v>210</v>
      </c>
      <c r="B179" s="127" t="s">
        <v>211</v>
      </c>
      <c r="C179" s="128">
        <v>104889000</v>
      </c>
      <c r="D179" s="128">
        <v>116989000</v>
      </c>
      <c r="E179" s="128">
        <v>17618856.899999999</v>
      </c>
      <c r="F179" s="128">
        <v>70718026.260000005</v>
      </c>
      <c r="G179" s="129">
        <f t="shared" si="15"/>
        <v>8.4186599373127377E-2</v>
      </c>
      <c r="H179" s="128">
        <f t="shared" si="16"/>
        <v>46270973.739999995</v>
      </c>
      <c r="I179" s="128">
        <v>17790904.450000003</v>
      </c>
      <c r="J179" s="128">
        <v>70662373.770000011</v>
      </c>
      <c r="K179" s="129">
        <f t="shared" si="17"/>
        <v>8.4618415104731767E-2</v>
      </c>
      <c r="L179" s="80">
        <f t="shared" si="18"/>
        <v>46326626.229999989</v>
      </c>
      <c r="M179" s="80">
        <v>0</v>
      </c>
    </row>
    <row r="180" spans="1:13">
      <c r="A180" s="126" t="s">
        <v>212</v>
      </c>
      <c r="B180" s="127" t="s">
        <v>213</v>
      </c>
      <c r="C180" s="128">
        <v>5645000</v>
      </c>
      <c r="D180" s="128">
        <v>6145000</v>
      </c>
      <c r="E180" s="128">
        <v>777643.64999999991</v>
      </c>
      <c r="F180" s="128">
        <v>3286491.44</v>
      </c>
      <c r="G180" s="129">
        <f t="shared" si="15"/>
        <v>3.9124188390844443E-3</v>
      </c>
      <c r="H180" s="128">
        <f t="shared" si="16"/>
        <v>2858508.56</v>
      </c>
      <c r="I180" s="128">
        <v>777643.64999999991</v>
      </c>
      <c r="J180" s="128">
        <v>3286491.44</v>
      </c>
      <c r="K180" s="129">
        <f t="shared" si="17"/>
        <v>3.9355838485309299E-3</v>
      </c>
      <c r="L180" s="80">
        <f t="shared" si="18"/>
        <v>2858508.56</v>
      </c>
      <c r="M180" s="80">
        <v>0</v>
      </c>
    </row>
    <row r="181" spans="1:13">
      <c r="A181" s="126" t="s">
        <v>214</v>
      </c>
      <c r="B181" s="127" t="s">
        <v>215</v>
      </c>
      <c r="C181" s="128">
        <v>1419000</v>
      </c>
      <c r="D181" s="128">
        <v>1419000</v>
      </c>
      <c r="E181" s="128">
        <v>218419.53000000003</v>
      </c>
      <c r="F181" s="128">
        <v>873816.87000000011</v>
      </c>
      <c r="G181" s="129">
        <f t="shared" si="15"/>
        <v>1.0402393088532746E-3</v>
      </c>
      <c r="H181" s="128">
        <f t="shared" si="16"/>
        <v>545183.12999999989</v>
      </c>
      <c r="I181" s="128">
        <v>218419.53000000003</v>
      </c>
      <c r="J181" s="128">
        <v>873816.87000000011</v>
      </c>
      <c r="K181" s="129">
        <f t="shared" si="17"/>
        <v>1.0463984534661839E-3</v>
      </c>
      <c r="L181" s="80">
        <f t="shared" si="18"/>
        <v>545183.12999999989</v>
      </c>
      <c r="M181" s="80">
        <v>0</v>
      </c>
    </row>
    <row r="182" spans="1:13">
      <c r="A182" s="126" t="s">
        <v>216</v>
      </c>
      <c r="B182" s="127" t="s">
        <v>217</v>
      </c>
      <c r="C182" s="128">
        <v>1848000</v>
      </c>
      <c r="D182" s="128">
        <v>2233000</v>
      </c>
      <c r="E182" s="128">
        <v>318199.28999999998</v>
      </c>
      <c r="F182" s="128">
        <v>1456869.87</v>
      </c>
      <c r="G182" s="129">
        <f t="shared" si="15"/>
        <v>1.7343374323477642E-3</v>
      </c>
      <c r="H182" s="128">
        <f t="shared" si="16"/>
        <v>776130.12999999989</v>
      </c>
      <c r="I182" s="128">
        <v>361826.5</v>
      </c>
      <c r="J182" s="128">
        <v>1452203.6400000001</v>
      </c>
      <c r="K182" s="129">
        <f t="shared" si="17"/>
        <v>1.7390184318757348E-3</v>
      </c>
      <c r="L182" s="80">
        <f t="shared" si="18"/>
        <v>780796.35999999987</v>
      </c>
      <c r="M182" s="80">
        <v>0</v>
      </c>
    </row>
    <row r="183" spans="1:13">
      <c r="A183" s="126" t="s">
        <v>319</v>
      </c>
      <c r="B183" s="127" t="s">
        <v>203</v>
      </c>
      <c r="C183" s="128">
        <v>0</v>
      </c>
      <c r="D183" s="128">
        <v>0</v>
      </c>
      <c r="E183" s="128">
        <v>0</v>
      </c>
      <c r="F183" s="128">
        <v>0</v>
      </c>
      <c r="G183" s="129">
        <f t="shared" si="15"/>
        <v>0</v>
      </c>
      <c r="H183" s="128">
        <f t="shared" si="16"/>
        <v>0</v>
      </c>
      <c r="I183" s="128">
        <v>0</v>
      </c>
      <c r="J183" s="128">
        <v>0</v>
      </c>
      <c r="K183" s="129">
        <f t="shared" si="17"/>
        <v>0</v>
      </c>
      <c r="L183" s="80">
        <f t="shared" si="18"/>
        <v>0</v>
      </c>
      <c r="M183" s="80">
        <v>0</v>
      </c>
    </row>
    <row r="184" spans="1:13" s="29" customFormat="1">
      <c r="A184" s="27">
        <v>11</v>
      </c>
      <c r="B184" s="122" t="s">
        <v>219</v>
      </c>
      <c r="C184" s="118">
        <v>372000</v>
      </c>
      <c r="D184" s="118">
        <v>372000</v>
      </c>
      <c r="E184" s="118">
        <v>47100.12</v>
      </c>
      <c r="F184" s="118">
        <v>207565.24</v>
      </c>
      <c r="G184" s="123">
        <f t="shared" si="15"/>
        <v>2.4709699390395619E-4</v>
      </c>
      <c r="H184" s="118">
        <f t="shared" si="16"/>
        <v>164434.76</v>
      </c>
      <c r="I184" s="118">
        <v>47100.12</v>
      </c>
      <c r="J184" s="118">
        <v>207565.24</v>
      </c>
      <c r="K184" s="123">
        <f t="shared" si="17"/>
        <v>2.4856002852100722E-4</v>
      </c>
      <c r="L184" s="77">
        <f t="shared" si="18"/>
        <v>164434.76</v>
      </c>
      <c r="M184" s="77">
        <v>0</v>
      </c>
    </row>
    <row r="185" spans="1:13">
      <c r="A185" s="126" t="s">
        <v>220</v>
      </c>
      <c r="B185" s="127" t="s">
        <v>154</v>
      </c>
      <c r="C185" s="128">
        <v>372000</v>
      </c>
      <c r="D185" s="128">
        <v>372000</v>
      </c>
      <c r="E185" s="128">
        <v>47100.12</v>
      </c>
      <c r="F185" s="128">
        <v>207565.24</v>
      </c>
      <c r="G185" s="129">
        <f t="shared" si="15"/>
        <v>2.4709699390395619E-4</v>
      </c>
      <c r="H185" s="128">
        <f t="shared" si="16"/>
        <v>164434.76</v>
      </c>
      <c r="I185" s="128">
        <v>47100.12</v>
      </c>
      <c r="J185" s="128">
        <v>207565.24</v>
      </c>
      <c r="K185" s="129">
        <f t="shared" si="17"/>
        <v>2.4856002852100722E-4</v>
      </c>
      <c r="L185" s="80">
        <f t="shared" si="18"/>
        <v>164434.76</v>
      </c>
      <c r="M185" s="80">
        <v>0</v>
      </c>
    </row>
    <row r="186" spans="1:13">
      <c r="A186" s="126" t="s">
        <v>221</v>
      </c>
      <c r="B186" s="127" t="s">
        <v>175</v>
      </c>
      <c r="C186" s="128">
        <v>0</v>
      </c>
      <c r="D186" s="128">
        <v>0</v>
      </c>
      <c r="E186" s="128">
        <v>0</v>
      </c>
      <c r="F186" s="128">
        <v>0</v>
      </c>
      <c r="G186" s="129">
        <f t="shared" si="15"/>
        <v>0</v>
      </c>
      <c r="H186" s="128">
        <f t="shared" si="16"/>
        <v>0</v>
      </c>
      <c r="I186" s="128">
        <v>0</v>
      </c>
      <c r="J186" s="128">
        <v>0</v>
      </c>
      <c r="K186" s="129">
        <f t="shared" si="17"/>
        <v>0</v>
      </c>
      <c r="L186" s="80">
        <f t="shared" si="18"/>
        <v>0</v>
      </c>
      <c r="M186" s="80">
        <v>0</v>
      </c>
    </row>
    <row r="187" spans="1:13">
      <c r="A187" s="126" t="s">
        <v>222</v>
      </c>
      <c r="B187" s="127" t="s">
        <v>203</v>
      </c>
      <c r="C187" s="128">
        <v>0</v>
      </c>
      <c r="D187" s="128">
        <v>0</v>
      </c>
      <c r="E187" s="128">
        <v>0</v>
      </c>
      <c r="F187" s="128">
        <v>0</v>
      </c>
      <c r="G187" s="129">
        <f t="shared" si="15"/>
        <v>0</v>
      </c>
      <c r="H187" s="128">
        <f t="shared" si="16"/>
        <v>0</v>
      </c>
      <c r="I187" s="128">
        <v>0</v>
      </c>
      <c r="J187" s="128">
        <v>0</v>
      </c>
      <c r="K187" s="129">
        <f t="shared" si="17"/>
        <v>0</v>
      </c>
      <c r="L187" s="80">
        <f t="shared" si="18"/>
        <v>0</v>
      </c>
      <c r="M187" s="80">
        <v>0</v>
      </c>
    </row>
    <row r="188" spans="1:13">
      <c r="A188" s="126" t="s">
        <v>223</v>
      </c>
      <c r="B188" s="127" t="s">
        <v>224</v>
      </c>
      <c r="C188" s="128">
        <v>0</v>
      </c>
      <c r="D188" s="128">
        <v>0</v>
      </c>
      <c r="E188" s="128">
        <v>0</v>
      </c>
      <c r="F188" s="128">
        <v>0</v>
      </c>
      <c r="G188" s="129">
        <f t="shared" si="15"/>
        <v>0</v>
      </c>
      <c r="H188" s="128">
        <f t="shared" si="16"/>
        <v>0</v>
      </c>
      <c r="I188" s="128">
        <v>0</v>
      </c>
      <c r="J188" s="128">
        <v>0</v>
      </c>
      <c r="K188" s="129">
        <f t="shared" si="17"/>
        <v>0</v>
      </c>
      <c r="L188" s="80">
        <f t="shared" si="18"/>
        <v>0</v>
      </c>
      <c r="M188" s="80">
        <v>0</v>
      </c>
    </row>
    <row r="189" spans="1:13" s="29" customFormat="1">
      <c r="A189" s="27">
        <v>12</v>
      </c>
      <c r="B189" s="122" t="s">
        <v>225</v>
      </c>
      <c r="C189" s="118">
        <v>201526000</v>
      </c>
      <c r="D189" s="118">
        <v>284426000</v>
      </c>
      <c r="E189" s="118">
        <v>34773317.949999996</v>
      </c>
      <c r="F189" s="118">
        <v>144196858.35999998</v>
      </c>
      <c r="G189" s="123">
        <f t="shared" si="15"/>
        <v>0.17165981274682865</v>
      </c>
      <c r="H189" s="118">
        <f t="shared" si="16"/>
        <v>140229141.64000002</v>
      </c>
      <c r="I189" s="118">
        <v>35909048.259999998</v>
      </c>
      <c r="J189" s="118">
        <v>141037471.56</v>
      </c>
      <c r="K189" s="123">
        <f t="shared" si="17"/>
        <v>0.16889281631878414</v>
      </c>
      <c r="L189" s="77">
        <f t="shared" si="18"/>
        <v>143388528.44</v>
      </c>
      <c r="M189" s="77">
        <v>0</v>
      </c>
    </row>
    <row r="190" spans="1:13">
      <c r="A190" s="126" t="s">
        <v>226</v>
      </c>
      <c r="B190" s="127" t="s">
        <v>227</v>
      </c>
      <c r="C190" s="128">
        <v>145150000</v>
      </c>
      <c r="D190" s="128">
        <v>208050000</v>
      </c>
      <c r="E190" s="128">
        <v>25727132.119999997</v>
      </c>
      <c r="F190" s="128">
        <v>107341974.60999998</v>
      </c>
      <c r="G190" s="129">
        <f t="shared" si="15"/>
        <v>0.12778574700583675</v>
      </c>
      <c r="H190" s="128">
        <f t="shared" si="16"/>
        <v>100708025.39000002</v>
      </c>
      <c r="I190" s="128">
        <v>26709028.229999997</v>
      </c>
      <c r="J190" s="128">
        <v>104222696.95999999</v>
      </c>
      <c r="K190" s="129">
        <f t="shared" si="17"/>
        <v>0.12480700780590184</v>
      </c>
      <c r="L190" s="80">
        <f t="shared" si="18"/>
        <v>103827303.04000001</v>
      </c>
      <c r="M190" s="80">
        <v>0</v>
      </c>
    </row>
    <row r="191" spans="1:13">
      <c r="A191" s="126" t="s">
        <v>228</v>
      </c>
      <c r="B191" s="127" t="s">
        <v>229</v>
      </c>
      <c r="C191" s="128">
        <v>56376000</v>
      </c>
      <c r="D191" s="128">
        <v>76376000</v>
      </c>
      <c r="E191" s="128">
        <v>9046185.8299999982</v>
      </c>
      <c r="F191" s="128">
        <v>36854883.750000007</v>
      </c>
      <c r="G191" s="129">
        <f t="shared" si="15"/>
        <v>4.3874065740991917E-2</v>
      </c>
      <c r="H191" s="128">
        <f t="shared" si="16"/>
        <v>39521116.249999993</v>
      </c>
      <c r="I191" s="128">
        <v>9200020.0299999993</v>
      </c>
      <c r="J191" s="128">
        <v>36814774.600000016</v>
      </c>
      <c r="K191" s="129">
        <f t="shared" si="17"/>
        <v>4.4085808512882289E-2</v>
      </c>
      <c r="L191" s="80">
        <f t="shared" si="18"/>
        <v>39561225.399999984</v>
      </c>
      <c r="M191" s="80">
        <v>0</v>
      </c>
    </row>
    <row r="192" spans="1:13">
      <c r="A192" s="126" t="s">
        <v>230</v>
      </c>
      <c r="B192" s="127" t="s">
        <v>231</v>
      </c>
      <c r="C192" s="128">
        <v>0</v>
      </c>
      <c r="D192" s="128">
        <v>0</v>
      </c>
      <c r="E192" s="128">
        <v>0</v>
      </c>
      <c r="F192" s="128">
        <v>0</v>
      </c>
      <c r="G192" s="129">
        <f t="shared" si="15"/>
        <v>0</v>
      </c>
      <c r="H192" s="128">
        <f t="shared" si="16"/>
        <v>0</v>
      </c>
      <c r="I192" s="128">
        <v>0</v>
      </c>
      <c r="J192" s="128">
        <v>0</v>
      </c>
      <c r="K192" s="129">
        <f t="shared" si="17"/>
        <v>0</v>
      </c>
      <c r="L192" s="80">
        <f t="shared" si="18"/>
        <v>0</v>
      </c>
      <c r="M192" s="80">
        <v>0</v>
      </c>
    </row>
    <row r="193" spans="1:13" s="29" customFormat="1">
      <c r="A193" s="27">
        <v>13</v>
      </c>
      <c r="B193" s="122" t="s">
        <v>232</v>
      </c>
      <c r="C193" s="118">
        <v>4644000</v>
      </c>
      <c r="D193" s="118">
        <v>4644000</v>
      </c>
      <c r="E193" s="118">
        <v>707225.23</v>
      </c>
      <c r="F193" s="118">
        <v>2884552.38</v>
      </c>
      <c r="G193" s="123">
        <f t="shared" si="15"/>
        <v>3.4339286378417804E-3</v>
      </c>
      <c r="H193" s="118">
        <f t="shared" si="16"/>
        <v>1759447.62</v>
      </c>
      <c r="I193" s="118">
        <v>705140.76</v>
      </c>
      <c r="J193" s="118">
        <v>2871191.95</v>
      </c>
      <c r="K193" s="123">
        <f t="shared" si="17"/>
        <v>3.4382614014817044E-3</v>
      </c>
      <c r="L193" s="77">
        <f t="shared" si="18"/>
        <v>1772808.0499999998</v>
      </c>
      <c r="M193" s="77">
        <v>0</v>
      </c>
    </row>
    <row r="194" spans="1:13">
      <c r="A194" s="126" t="str">
        <f t="shared" ref="A194:B198" si="19">A66</f>
        <v>13122</v>
      </c>
      <c r="B194" s="127" t="str">
        <f t="shared" si="19"/>
        <v>ADMINISTRAÇÃO GERAL</v>
      </c>
      <c r="C194" s="128">
        <v>4629000</v>
      </c>
      <c r="D194" s="128">
        <v>4629000</v>
      </c>
      <c r="E194" s="128">
        <v>707225.23</v>
      </c>
      <c r="F194" s="128">
        <v>2884552.38</v>
      </c>
      <c r="G194" s="129">
        <f t="shared" si="15"/>
        <v>3.4339286378417804E-3</v>
      </c>
      <c r="H194" s="128">
        <f t="shared" si="16"/>
        <v>1744447.62</v>
      </c>
      <c r="I194" s="128">
        <v>705140.76</v>
      </c>
      <c r="J194" s="128">
        <v>2871191.95</v>
      </c>
      <c r="K194" s="129">
        <f t="shared" si="17"/>
        <v>3.4382614014817044E-3</v>
      </c>
      <c r="L194" s="80">
        <f t="shared" si="18"/>
        <v>1757808.0499999998</v>
      </c>
      <c r="M194" s="80">
        <v>0</v>
      </c>
    </row>
    <row r="195" spans="1:13">
      <c r="A195" s="126" t="str">
        <f t="shared" si="19"/>
        <v>13131</v>
      </c>
      <c r="B195" s="127" t="str">
        <f t="shared" si="19"/>
        <v>COMUNICAÇÃO SOCIAL</v>
      </c>
      <c r="C195" s="128">
        <v>0</v>
      </c>
      <c r="D195" s="128">
        <v>0</v>
      </c>
      <c r="E195" s="128">
        <v>0</v>
      </c>
      <c r="F195" s="128">
        <v>0</v>
      </c>
      <c r="G195" s="129">
        <f t="shared" si="15"/>
        <v>0</v>
      </c>
      <c r="H195" s="128">
        <f t="shared" si="16"/>
        <v>0</v>
      </c>
      <c r="I195" s="128">
        <v>0</v>
      </c>
      <c r="J195" s="128">
        <v>0</v>
      </c>
      <c r="K195" s="129">
        <f t="shared" si="17"/>
        <v>0</v>
      </c>
      <c r="L195" s="80">
        <f t="shared" si="18"/>
        <v>0</v>
      </c>
      <c r="M195" s="80">
        <v>0</v>
      </c>
    </row>
    <row r="196" spans="1:13">
      <c r="A196" s="126" t="str">
        <f t="shared" si="19"/>
        <v>13243</v>
      </c>
      <c r="B196" s="127" t="str">
        <f t="shared" si="19"/>
        <v>ASSISTÊNCIA À CRIANÇA E AO ADOLESCENTE</v>
      </c>
      <c r="C196" s="128">
        <v>0</v>
      </c>
      <c r="D196" s="128">
        <v>0</v>
      </c>
      <c r="E196" s="128">
        <v>0</v>
      </c>
      <c r="F196" s="128">
        <v>0</v>
      </c>
      <c r="G196" s="129">
        <f t="shared" si="15"/>
        <v>0</v>
      </c>
      <c r="H196" s="128">
        <f t="shared" si="16"/>
        <v>0</v>
      </c>
      <c r="I196" s="128">
        <v>0</v>
      </c>
      <c r="J196" s="128">
        <v>0</v>
      </c>
      <c r="K196" s="129">
        <f t="shared" si="17"/>
        <v>0</v>
      </c>
      <c r="L196" s="80">
        <f t="shared" si="18"/>
        <v>0</v>
      </c>
      <c r="M196" s="80">
        <v>0</v>
      </c>
    </row>
    <row r="197" spans="1:13">
      <c r="A197" s="126" t="str">
        <f t="shared" si="19"/>
        <v>13391</v>
      </c>
      <c r="B197" s="127" t="str">
        <f t="shared" si="19"/>
        <v>PAT. HISTÓRICO, ARTÍSTICO E ARQUEOLÓGICO</v>
      </c>
      <c r="C197" s="128">
        <v>0</v>
      </c>
      <c r="D197" s="128">
        <v>0</v>
      </c>
      <c r="E197" s="128">
        <v>0</v>
      </c>
      <c r="F197" s="128">
        <v>0</v>
      </c>
      <c r="G197" s="129">
        <f t="shared" si="15"/>
        <v>0</v>
      </c>
      <c r="H197" s="128">
        <f t="shared" si="16"/>
        <v>0</v>
      </c>
      <c r="I197" s="128">
        <v>0</v>
      </c>
      <c r="J197" s="128">
        <v>0</v>
      </c>
      <c r="K197" s="129">
        <f t="shared" si="17"/>
        <v>0</v>
      </c>
      <c r="L197" s="80">
        <f t="shared" si="18"/>
        <v>0</v>
      </c>
      <c r="M197" s="80">
        <v>0</v>
      </c>
    </row>
    <row r="198" spans="1:13">
      <c r="A198" s="126" t="str">
        <f t="shared" si="19"/>
        <v>13392</v>
      </c>
      <c r="B198" s="127" t="str">
        <f t="shared" si="19"/>
        <v>DIFUSÃO CULTURAL</v>
      </c>
      <c r="C198" s="128">
        <v>15000</v>
      </c>
      <c r="D198" s="128">
        <v>15000</v>
      </c>
      <c r="E198" s="128">
        <v>0</v>
      </c>
      <c r="F198" s="128">
        <v>0</v>
      </c>
      <c r="G198" s="129">
        <f t="shared" si="15"/>
        <v>0</v>
      </c>
      <c r="H198" s="128">
        <f t="shared" si="16"/>
        <v>15000</v>
      </c>
      <c r="I198" s="128">
        <v>0</v>
      </c>
      <c r="J198" s="128">
        <v>0</v>
      </c>
      <c r="K198" s="129">
        <f t="shared" si="17"/>
        <v>0</v>
      </c>
      <c r="L198" s="80">
        <f t="shared" si="18"/>
        <v>15000</v>
      </c>
      <c r="M198" s="80">
        <v>0</v>
      </c>
    </row>
    <row r="199" spans="1:13" s="29" customFormat="1">
      <c r="A199" s="27">
        <v>14</v>
      </c>
      <c r="B199" s="135" t="s">
        <v>240</v>
      </c>
      <c r="C199" s="118">
        <v>0</v>
      </c>
      <c r="D199" s="118">
        <v>0</v>
      </c>
      <c r="E199" s="118">
        <v>0</v>
      </c>
      <c r="F199" s="118">
        <v>0</v>
      </c>
      <c r="G199" s="123">
        <f t="shared" si="15"/>
        <v>0</v>
      </c>
      <c r="H199" s="118">
        <f t="shared" si="16"/>
        <v>0</v>
      </c>
      <c r="I199" s="118">
        <v>0</v>
      </c>
      <c r="J199" s="118">
        <v>0</v>
      </c>
      <c r="K199" s="123">
        <f t="shared" si="17"/>
        <v>0</v>
      </c>
      <c r="L199" s="77">
        <f t="shared" si="18"/>
        <v>0</v>
      </c>
      <c r="M199" s="77">
        <v>0</v>
      </c>
    </row>
    <row r="200" spans="1:13">
      <c r="A200" s="126" t="s">
        <v>241</v>
      </c>
      <c r="B200" s="136" t="s">
        <v>242</v>
      </c>
      <c r="C200" s="128">
        <v>0</v>
      </c>
      <c r="D200" s="128">
        <v>0</v>
      </c>
      <c r="E200" s="128">
        <v>0</v>
      </c>
      <c r="F200" s="128">
        <v>0</v>
      </c>
      <c r="G200" s="129">
        <f t="shared" si="15"/>
        <v>0</v>
      </c>
      <c r="H200" s="128">
        <f t="shared" si="16"/>
        <v>0</v>
      </c>
      <c r="I200" s="128">
        <v>0</v>
      </c>
      <c r="J200" s="128">
        <v>0</v>
      </c>
      <c r="K200" s="129">
        <f t="shared" si="17"/>
        <v>0</v>
      </c>
      <c r="L200" s="80">
        <f t="shared" si="18"/>
        <v>0</v>
      </c>
      <c r="M200" s="80">
        <v>0</v>
      </c>
    </row>
    <row r="201" spans="1:13" s="29" customFormat="1">
      <c r="A201" s="27">
        <v>15</v>
      </c>
      <c r="B201" s="122" t="s">
        <v>243</v>
      </c>
      <c r="C201" s="118">
        <v>11783000</v>
      </c>
      <c r="D201" s="118">
        <v>11655879.27</v>
      </c>
      <c r="E201" s="118">
        <v>1955144.31</v>
      </c>
      <c r="F201" s="118">
        <v>7684565.5300000012</v>
      </c>
      <c r="G201" s="123">
        <f t="shared" si="15"/>
        <v>9.1481263525673272E-3</v>
      </c>
      <c r="H201" s="118">
        <f t="shared" si="16"/>
        <v>3971313.7399999984</v>
      </c>
      <c r="I201" s="118">
        <v>1962057.05</v>
      </c>
      <c r="J201" s="118">
        <v>7582914.4400000004</v>
      </c>
      <c r="K201" s="123">
        <f t="shared" si="17"/>
        <v>9.0805639204269342E-3</v>
      </c>
      <c r="L201" s="77">
        <f t="shared" si="18"/>
        <v>4072964.8299999991</v>
      </c>
      <c r="M201" s="77">
        <v>0</v>
      </c>
    </row>
    <row r="202" spans="1:13">
      <c r="A202" s="126" t="s">
        <v>244</v>
      </c>
      <c r="B202" s="127" t="s">
        <v>154</v>
      </c>
      <c r="C202" s="128">
        <v>11783000</v>
      </c>
      <c r="D202" s="128">
        <v>11655879.27</v>
      </c>
      <c r="E202" s="128">
        <v>1955144.31</v>
      </c>
      <c r="F202" s="128">
        <v>7684565.5300000012</v>
      </c>
      <c r="G202" s="129">
        <f t="shared" si="15"/>
        <v>9.1481263525673272E-3</v>
      </c>
      <c r="H202" s="128">
        <f t="shared" si="16"/>
        <v>3971313.7399999984</v>
      </c>
      <c r="I202" s="128">
        <v>1962057.05</v>
      </c>
      <c r="J202" s="128">
        <v>7582914.4400000004</v>
      </c>
      <c r="K202" s="129">
        <f t="shared" si="17"/>
        <v>9.0805639204269342E-3</v>
      </c>
      <c r="L202" s="80">
        <f t="shared" si="18"/>
        <v>4072964.8299999991</v>
      </c>
      <c r="M202" s="80">
        <v>0</v>
      </c>
    </row>
    <row r="203" spans="1:13">
      <c r="A203" s="126" t="s">
        <v>245</v>
      </c>
      <c r="B203" s="127" t="s">
        <v>165</v>
      </c>
      <c r="C203" s="128">
        <v>0</v>
      </c>
      <c r="D203" s="128">
        <v>0</v>
      </c>
      <c r="E203" s="128">
        <v>0</v>
      </c>
      <c r="F203" s="128">
        <v>0</v>
      </c>
      <c r="G203" s="129">
        <f t="shared" si="15"/>
        <v>0</v>
      </c>
      <c r="H203" s="128">
        <f t="shared" si="16"/>
        <v>0</v>
      </c>
      <c r="I203" s="128">
        <v>0</v>
      </c>
      <c r="J203" s="128">
        <v>0</v>
      </c>
      <c r="K203" s="129">
        <f t="shared" si="17"/>
        <v>0</v>
      </c>
      <c r="L203" s="80">
        <f t="shared" si="18"/>
        <v>0</v>
      </c>
      <c r="M203" s="80">
        <v>0</v>
      </c>
    </row>
    <row r="204" spans="1:13">
      <c r="A204" s="126" t="s">
        <v>246</v>
      </c>
      <c r="B204" s="127" t="str">
        <f>B76</f>
        <v>COMUNICAÇÃO SOCIAL</v>
      </c>
      <c r="C204" s="128">
        <v>0</v>
      </c>
      <c r="D204" s="128">
        <v>0</v>
      </c>
      <c r="E204" s="128">
        <v>0</v>
      </c>
      <c r="F204" s="128">
        <v>0</v>
      </c>
      <c r="G204" s="129">
        <f t="shared" si="15"/>
        <v>0</v>
      </c>
      <c r="H204" s="128">
        <f t="shared" si="16"/>
        <v>0</v>
      </c>
      <c r="I204" s="128">
        <v>0</v>
      </c>
      <c r="J204" s="128">
        <v>0</v>
      </c>
      <c r="K204" s="129">
        <f t="shared" si="17"/>
        <v>0</v>
      </c>
      <c r="L204" s="80">
        <f t="shared" si="18"/>
        <v>0</v>
      </c>
      <c r="M204" s="80">
        <v>0</v>
      </c>
    </row>
    <row r="205" spans="1:13">
      <c r="A205" s="126" t="s">
        <v>247</v>
      </c>
      <c r="B205" s="127" t="s">
        <v>239</v>
      </c>
      <c r="C205" s="128">
        <v>0</v>
      </c>
      <c r="D205" s="128">
        <v>0</v>
      </c>
      <c r="E205" s="128">
        <v>0</v>
      </c>
      <c r="F205" s="128">
        <v>0</v>
      </c>
      <c r="G205" s="129">
        <f t="shared" si="15"/>
        <v>0</v>
      </c>
      <c r="H205" s="128">
        <f t="shared" si="16"/>
        <v>0</v>
      </c>
      <c r="I205" s="128">
        <v>0</v>
      </c>
      <c r="J205" s="128">
        <v>0</v>
      </c>
      <c r="K205" s="129">
        <f t="shared" si="17"/>
        <v>0</v>
      </c>
      <c r="L205" s="80">
        <f t="shared" si="18"/>
        <v>0</v>
      </c>
      <c r="M205" s="80">
        <v>0</v>
      </c>
    </row>
    <row r="206" spans="1:13">
      <c r="A206" s="126" t="s">
        <v>248</v>
      </c>
      <c r="B206" s="127" t="s">
        <v>249</v>
      </c>
      <c r="C206" s="128">
        <v>0</v>
      </c>
      <c r="D206" s="128">
        <v>0</v>
      </c>
      <c r="E206" s="128">
        <v>0</v>
      </c>
      <c r="F206" s="128">
        <v>0</v>
      </c>
      <c r="G206" s="129">
        <f t="shared" si="15"/>
        <v>0</v>
      </c>
      <c r="H206" s="128">
        <f t="shared" si="16"/>
        <v>0</v>
      </c>
      <c r="I206" s="128">
        <v>0</v>
      </c>
      <c r="J206" s="128">
        <v>0</v>
      </c>
      <c r="K206" s="129">
        <f t="shared" si="17"/>
        <v>0</v>
      </c>
      <c r="L206" s="80">
        <f t="shared" si="18"/>
        <v>0</v>
      </c>
      <c r="M206" s="80">
        <v>0</v>
      </c>
    </row>
    <row r="207" spans="1:13">
      <c r="A207" s="126" t="s">
        <v>250</v>
      </c>
      <c r="B207" s="127" t="s">
        <v>251</v>
      </c>
      <c r="C207" s="128">
        <v>0</v>
      </c>
      <c r="D207" s="128">
        <v>0</v>
      </c>
      <c r="E207" s="128">
        <v>0</v>
      </c>
      <c r="F207" s="128">
        <v>0</v>
      </c>
      <c r="G207" s="129">
        <f t="shared" ref="G207:G247" si="20">F207/$F$248</f>
        <v>0</v>
      </c>
      <c r="H207" s="128">
        <f t="shared" ref="H207:H247" si="21">D207-F207</f>
        <v>0</v>
      </c>
      <c r="I207" s="128">
        <v>0</v>
      </c>
      <c r="J207" s="128">
        <v>0</v>
      </c>
      <c r="K207" s="129">
        <f t="shared" ref="K207:K247" si="22">J207/$J$248</f>
        <v>0</v>
      </c>
      <c r="L207" s="80">
        <f t="shared" ref="L207:L247" si="23">D207-J207</f>
        <v>0</v>
      </c>
      <c r="M207" s="80">
        <v>0</v>
      </c>
    </row>
    <row r="208" spans="1:13">
      <c r="A208" s="126" t="s">
        <v>252</v>
      </c>
      <c r="B208" s="127" t="s">
        <v>253</v>
      </c>
      <c r="C208" s="128">
        <v>0</v>
      </c>
      <c r="D208" s="128">
        <v>0</v>
      </c>
      <c r="E208" s="128">
        <v>0</v>
      </c>
      <c r="F208" s="128">
        <v>0</v>
      </c>
      <c r="G208" s="129">
        <f t="shared" si="20"/>
        <v>0</v>
      </c>
      <c r="H208" s="128">
        <f t="shared" si="21"/>
        <v>0</v>
      </c>
      <c r="I208" s="128">
        <v>0</v>
      </c>
      <c r="J208" s="128">
        <v>0</v>
      </c>
      <c r="K208" s="129">
        <f t="shared" si="22"/>
        <v>0</v>
      </c>
      <c r="L208" s="80">
        <f t="shared" si="23"/>
        <v>0</v>
      </c>
      <c r="M208" s="80">
        <v>0</v>
      </c>
    </row>
    <row r="209" spans="1:13">
      <c r="A209" s="126" t="s">
        <v>254</v>
      </c>
      <c r="B209" s="127" t="s">
        <v>255</v>
      </c>
      <c r="C209" s="128">
        <v>0</v>
      </c>
      <c r="D209" s="128">
        <v>0</v>
      </c>
      <c r="E209" s="128">
        <v>0</v>
      </c>
      <c r="F209" s="128">
        <v>0</v>
      </c>
      <c r="G209" s="129">
        <f t="shared" si="20"/>
        <v>0</v>
      </c>
      <c r="H209" s="128">
        <f t="shared" si="21"/>
        <v>0</v>
      </c>
      <c r="I209" s="128">
        <v>0</v>
      </c>
      <c r="J209" s="128">
        <v>0</v>
      </c>
      <c r="K209" s="129">
        <f t="shared" si="22"/>
        <v>0</v>
      </c>
      <c r="L209" s="80">
        <f t="shared" si="23"/>
        <v>0</v>
      </c>
      <c r="M209" s="80">
        <v>0</v>
      </c>
    </row>
    <row r="210" spans="1:13">
      <c r="A210" s="126" t="s">
        <v>256</v>
      </c>
      <c r="B210" s="127" t="s">
        <v>257</v>
      </c>
      <c r="C210" s="128">
        <v>0</v>
      </c>
      <c r="D210" s="128">
        <v>0</v>
      </c>
      <c r="E210" s="128">
        <v>0</v>
      </c>
      <c r="F210" s="128">
        <v>0</v>
      </c>
      <c r="G210" s="129">
        <f t="shared" si="20"/>
        <v>0</v>
      </c>
      <c r="H210" s="128">
        <f t="shared" si="21"/>
        <v>0</v>
      </c>
      <c r="I210" s="128">
        <v>0</v>
      </c>
      <c r="J210" s="128">
        <v>0</v>
      </c>
      <c r="K210" s="129">
        <f t="shared" si="22"/>
        <v>0</v>
      </c>
      <c r="L210" s="80">
        <f t="shared" si="23"/>
        <v>0</v>
      </c>
      <c r="M210" s="80">
        <v>0</v>
      </c>
    </row>
    <row r="211" spans="1:13" s="29" customFormat="1">
      <c r="A211" s="27">
        <v>16</v>
      </c>
      <c r="B211" s="122" t="s">
        <v>258</v>
      </c>
      <c r="C211" s="118">
        <v>5000</v>
      </c>
      <c r="D211" s="118">
        <v>5000</v>
      </c>
      <c r="E211" s="118">
        <v>0</v>
      </c>
      <c r="F211" s="118">
        <v>0</v>
      </c>
      <c r="G211" s="123">
        <f t="shared" si="20"/>
        <v>0</v>
      </c>
      <c r="H211" s="118">
        <f t="shared" si="21"/>
        <v>5000</v>
      </c>
      <c r="I211" s="118">
        <v>0</v>
      </c>
      <c r="J211" s="118">
        <v>0</v>
      </c>
      <c r="K211" s="123">
        <f t="shared" si="22"/>
        <v>0</v>
      </c>
      <c r="L211" s="77">
        <f t="shared" si="23"/>
        <v>5000</v>
      </c>
      <c r="M211" s="77">
        <v>0</v>
      </c>
    </row>
    <row r="212" spans="1:13">
      <c r="A212" s="137">
        <v>16451</v>
      </c>
      <c r="B212" s="127" t="s">
        <v>249</v>
      </c>
      <c r="C212" s="128">
        <v>0</v>
      </c>
      <c r="D212" s="128">
        <v>0</v>
      </c>
      <c r="E212" s="128">
        <v>0</v>
      </c>
      <c r="F212" s="128">
        <v>0</v>
      </c>
      <c r="G212" s="129">
        <f t="shared" si="20"/>
        <v>0</v>
      </c>
      <c r="H212" s="128">
        <f t="shared" si="21"/>
        <v>0</v>
      </c>
      <c r="I212" s="128">
        <v>0</v>
      </c>
      <c r="J212" s="128">
        <v>0</v>
      </c>
      <c r="K212" s="129">
        <f t="shared" si="22"/>
        <v>0</v>
      </c>
      <c r="L212" s="80">
        <f t="shared" si="23"/>
        <v>0</v>
      </c>
      <c r="M212" s="80">
        <v>0</v>
      </c>
    </row>
    <row r="213" spans="1:13">
      <c r="A213" s="126" t="s">
        <v>259</v>
      </c>
      <c r="B213" s="127" t="s">
        <v>260</v>
      </c>
      <c r="C213" s="128">
        <v>5000</v>
      </c>
      <c r="D213" s="128">
        <v>5000</v>
      </c>
      <c r="E213" s="128">
        <v>0</v>
      </c>
      <c r="F213" s="128">
        <v>0</v>
      </c>
      <c r="G213" s="129">
        <f t="shared" si="20"/>
        <v>0</v>
      </c>
      <c r="H213" s="128">
        <f t="shared" si="21"/>
        <v>5000</v>
      </c>
      <c r="I213" s="128">
        <v>0</v>
      </c>
      <c r="J213" s="128">
        <v>0</v>
      </c>
      <c r="K213" s="129">
        <f t="shared" si="22"/>
        <v>0</v>
      </c>
      <c r="L213" s="80">
        <f t="shared" si="23"/>
        <v>5000</v>
      </c>
      <c r="M213" s="80">
        <v>0</v>
      </c>
    </row>
    <row r="214" spans="1:13">
      <c r="A214" s="27">
        <v>17</v>
      </c>
      <c r="B214" s="122" t="s">
        <v>261</v>
      </c>
      <c r="C214" s="118">
        <v>5000</v>
      </c>
      <c r="D214" s="118">
        <v>5000</v>
      </c>
      <c r="E214" s="118">
        <v>0</v>
      </c>
      <c r="F214" s="118">
        <v>0</v>
      </c>
      <c r="G214" s="123">
        <f t="shared" si="20"/>
        <v>0</v>
      </c>
      <c r="H214" s="118">
        <f t="shared" si="21"/>
        <v>5000</v>
      </c>
      <c r="I214" s="118">
        <v>0</v>
      </c>
      <c r="J214" s="118">
        <v>0</v>
      </c>
      <c r="K214" s="123">
        <f t="shared" si="22"/>
        <v>0</v>
      </c>
      <c r="L214" s="77">
        <f t="shared" si="23"/>
        <v>5000</v>
      </c>
      <c r="M214" s="80">
        <v>0</v>
      </c>
    </row>
    <row r="215" spans="1:13">
      <c r="A215" s="137">
        <v>17131</v>
      </c>
      <c r="B215" s="127" t="s">
        <v>173</v>
      </c>
      <c r="C215" s="128">
        <v>0</v>
      </c>
      <c r="D215" s="128">
        <v>0</v>
      </c>
      <c r="E215" s="128">
        <v>0</v>
      </c>
      <c r="F215" s="128">
        <v>0</v>
      </c>
      <c r="G215" s="129">
        <f t="shared" si="20"/>
        <v>0</v>
      </c>
      <c r="H215" s="128">
        <f t="shared" si="21"/>
        <v>0</v>
      </c>
      <c r="I215" s="128">
        <v>0</v>
      </c>
      <c r="J215" s="128">
        <v>0</v>
      </c>
      <c r="K215" s="129">
        <f t="shared" si="22"/>
        <v>0</v>
      </c>
      <c r="L215" s="80">
        <f t="shared" si="23"/>
        <v>0</v>
      </c>
      <c r="M215" s="80">
        <v>0</v>
      </c>
    </row>
    <row r="216" spans="1:13">
      <c r="A216" s="137">
        <v>17512</v>
      </c>
      <c r="B216" s="127" t="s">
        <v>262</v>
      </c>
      <c r="C216" s="128">
        <v>5000</v>
      </c>
      <c r="D216" s="128">
        <v>5000</v>
      </c>
      <c r="E216" s="128">
        <v>0</v>
      </c>
      <c r="F216" s="128">
        <v>0</v>
      </c>
      <c r="G216" s="129">
        <f t="shared" si="20"/>
        <v>0</v>
      </c>
      <c r="H216" s="128">
        <f t="shared" si="21"/>
        <v>5000</v>
      </c>
      <c r="I216" s="128">
        <v>0</v>
      </c>
      <c r="J216" s="128">
        <v>0</v>
      </c>
      <c r="K216" s="129">
        <f t="shared" si="22"/>
        <v>0</v>
      </c>
      <c r="L216" s="80">
        <f t="shared" si="23"/>
        <v>5000</v>
      </c>
      <c r="M216" s="80">
        <v>0</v>
      </c>
    </row>
    <row r="217" spans="1:13">
      <c r="A217" s="137">
        <v>17542</v>
      </c>
      <c r="B217" s="127" t="s">
        <v>255</v>
      </c>
      <c r="C217" s="128">
        <v>0</v>
      </c>
      <c r="D217" s="128">
        <v>0</v>
      </c>
      <c r="E217" s="128">
        <v>0</v>
      </c>
      <c r="F217" s="128">
        <v>0</v>
      </c>
      <c r="G217" s="129">
        <f t="shared" si="20"/>
        <v>0</v>
      </c>
      <c r="H217" s="128">
        <f t="shared" si="21"/>
        <v>0</v>
      </c>
      <c r="I217" s="128">
        <v>0</v>
      </c>
      <c r="J217" s="128">
        <v>0</v>
      </c>
      <c r="K217" s="129">
        <f t="shared" si="22"/>
        <v>0</v>
      </c>
      <c r="L217" s="80">
        <f t="shared" si="23"/>
        <v>0</v>
      </c>
      <c r="M217" s="80">
        <v>0</v>
      </c>
    </row>
    <row r="218" spans="1:13" s="29" customFormat="1">
      <c r="A218" s="27">
        <v>18</v>
      </c>
      <c r="B218" s="122" t="s">
        <v>263</v>
      </c>
      <c r="C218" s="118">
        <v>10318000</v>
      </c>
      <c r="D218" s="118">
        <v>11118000</v>
      </c>
      <c r="E218" s="118">
        <v>1615803.27</v>
      </c>
      <c r="F218" s="118">
        <v>6576850.4900000002</v>
      </c>
      <c r="G218" s="123">
        <f t="shared" si="20"/>
        <v>7.8294418922684808E-3</v>
      </c>
      <c r="H218" s="118">
        <f t="shared" si="21"/>
        <v>4541149.51</v>
      </c>
      <c r="I218" s="118">
        <v>1670020.19</v>
      </c>
      <c r="J218" s="118">
        <v>6555201.3200000003</v>
      </c>
      <c r="K218" s="123">
        <f t="shared" si="22"/>
        <v>7.8498742229678922E-3</v>
      </c>
      <c r="L218" s="77">
        <f t="shared" si="23"/>
        <v>4562798.68</v>
      </c>
      <c r="M218" s="77">
        <v>0</v>
      </c>
    </row>
    <row r="219" spans="1:13">
      <c r="A219" s="126" t="s">
        <v>265</v>
      </c>
      <c r="B219" s="127" t="s">
        <v>173</v>
      </c>
      <c r="C219" s="128">
        <v>0</v>
      </c>
      <c r="D219" s="128">
        <v>0</v>
      </c>
      <c r="E219" s="128">
        <v>0</v>
      </c>
      <c r="F219" s="128">
        <v>0</v>
      </c>
      <c r="G219" s="129">
        <f t="shared" si="20"/>
        <v>0</v>
      </c>
      <c r="H219" s="128">
        <f t="shared" si="21"/>
        <v>0</v>
      </c>
      <c r="I219" s="128">
        <v>0</v>
      </c>
      <c r="J219" s="128">
        <v>0</v>
      </c>
      <c r="K219" s="129">
        <f t="shared" si="22"/>
        <v>0</v>
      </c>
      <c r="L219" s="80">
        <f t="shared" si="23"/>
        <v>0</v>
      </c>
      <c r="M219" s="80">
        <v>0</v>
      </c>
    </row>
    <row r="220" spans="1:13" ht="12.75" customHeight="1">
      <c r="A220" s="126" t="s">
        <v>264</v>
      </c>
      <c r="B220" s="127" t="s">
        <v>154</v>
      </c>
      <c r="C220" s="128">
        <v>10313000</v>
      </c>
      <c r="D220" s="128">
        <v>11113000</v>
      </c>
      <c r="E220" s="128">
        <v>1615803.27</v>
      </c>
      <c r="F220" s="128">
        <v>6576850.4900000002</v>
      </c>
      <c r="G220" s="129">
        <f t="shared" si="20"/>
        <v>7.8294418922684808E-3</v>
      </c>
      <c r="H220" s="128">
        <f t="shared" si="21"/>
        <v>4536149.51</v>
      </c>
      <c r="I220" s="128">
        <v>1670020.19</v>
      </c>
      <c r="J220" s="128">
        <v>6555201.3200000003</v>
      </c>
      <c r="K220" s="129">
        <f t="shared" si="22"/>
        <v>7.8498742229678922E-3</v>
      </c>
      <c r="L220" s="80">
        <f t="shared" si="23"/>
        <v>4557798.68</v>
      </c>
      <c r="M220" s="80">
        <v>0</v>
      </c>
    </row>
    <row r="221" spans="1:13">
      <c r="A221" s="126" t="s">
        <v>267</v>
      </c>
      <c r="B221" s="127" t="s">
        <v>249</v>
      </c>
      <c r="C221" s="128">
        <v>0</v>
      </c>
      <c r="D221" s="128">
        <v>0</v>
      </c>
      <c r="E221" s="128">
        <v>0</v>
      </c>
      <c r="F221" s="128">
        <v>0</v>
      </c>
      <c r="G221" s="129">
        <f t="shared" si="20"/>
        <v>0</v>
      </c>
      <c r="H221" s="128">
        <f t="shared" si="21"/>
        <v>0</v>
      </c>
      <c r="I221" s="128">
        <v>0</v>
      </c>
      <c r="J221" s="128">
        <v>0</v>
      </c>
      <c r="K221" s="129">
        <f t="shared" si="22"/>
        <v>0</v>
      </c>
      <c r="L221" s="80">
        <f t="shared" si="23"/>
        <v>0</v>
      </c>
      <c r="M221" s="80">
        <v>0</v>
      </c>
    </row>
    <row r="222" spans="1:13">
      <c r="A222" s="126" t="s">
        <v>268</v>
      </c>
      <c r="B222" s="127" t="s">
        <v>269</v>
      </c>
      <c r="C222" s="128">
        <v>0</v>
      </c>
      <c r="D222" s="128">
        <v>0</v>
      </c>
      <c r="E222" s="128">
        <v>0</v>
      </c>
      <c r="F222" s="128">
        <v>0</v>
      </c>
      <c r="G222" s="129">
        <f t="shared" si="20"/>
        <v>0</v>
      </c>
      <c r="H222" s="128">
        <f t="shared" si="21"/>
        <v>0</v>
      </c>
      <c r="I222" s="128">
        <v>0</v>
      </c>
      <c r="J222" s="128">
        <v>0</v>
      </c>
      <c r="K222" s="129">
        <f t="shared" si="22"/>
        <v>0</v>
      </c>
      <c r="L222" s="80">
        <f t="shared" si="23"/>
        <v>0</v>
      </c>
      <c r="M222" s="80">
        <v>0</v>
      </c>
    </row>
    <row r="223" spans="1:13">
      <c r="A223" s="126" t="s">
        <v>270</v>
      </c>
      <c r="B223" s="127" t="s">
        <v>255</v>
      </c>
      <c r="C223" s="128">
        <v>5000</v>
      </c>
      <c r="D223" s="128">
        <v>5000</v>
      </c>
      <c r="E223" s="128">
        <v>0</v>
      </c>
      <c r="F223" s="128">
        <v>0</v>
      </c>
      <c r="G223" s="129">
        <f t="shared" si="20"/>
        <v>0</v>
      </c>
      <c r="H223" s="128">
        <f t="shared" si="21"/>
        <v>5000</v>
      </c>
      <c r="I223" s="128">
        <v>0</v>
      </c>
      <c r="J223" s="128">
        <v>0</v>
      </c>
      <c r="K223" s="129">
        <f t="shared" si="22"/>
        <v>0</v>
      </c>
      <c r="L223" s="80">
        <f t="shared" si="23"/>
        <v>5000</v>
      </c>
      <c r="M223" s="80">
        <v>0</v>
      </c>
    </row>
    <row r="224" spans="1:13">
      <c r="A224" s="126" t="s">
        <v>271</v>
      </c>
      <c r="B224" s="127" t="s">
        <v>257</v>
      </c>
      <c r="C224" s="128">
        <v>0</v>
      </c>
      <c r="D224" s="128">
        <v>0</v>
      </c>
      <c r="E224" s="128">
        <v>0</v>
      </c>
      <c r="F224" s="128">
        <v>0</v>
      </c>
      <c r="G224" s="129">
        <f t="shared" si="20"/>
        <v>0</v>
      </c>
      <c r="H224" s="128">
        <f t="shared" si="21"/>
        <v>0</v>
      </c>
      <c r="I224" s="128">
        <v>0</v>
      </c>
      <c r="J224" s="128">
        <v>0</v>
      </c>
      <c r="K224" s="129">
        <f t="shared" si="22"/>
        <v>0</v>
      </c>
      <c r="L224" s="80">
        <f t="shared" si="23"/>
        <v>0</v>
      </c>
      <c r="M224" s="80">
        <v>0</v>
      </c>
    </row>
    <row r="225" spans="1:13">
      <c r="A225" s="126" t="s">
        <v>272</v>
      </c>
      <c r="B225" s="127" t="s">
        <v>273</v>
      </c>
      <c r="C225" s="128">
        <v>0</v>
      </c>
      <c r="D225" s="128">
        <v>0</v>
      </c>
      <c r="E225" s="128">
        <v>0</v>
      </c>
      <c r="F225" s="128">
        <v>0</v>
      </c>
      <c r="G225" s="129">
        <f t="shared" si="20"/>
        <v>0</v>
      </c>
      <c r="H225" s="128">
        <f t="shared" si="21"/>
        <v>0</v>
      </c>
      <c r="I225" s="128">
        <v>0</v>
      </c>
      <c r="J225" s="128">
        <v>0</v>
      </c>
      <c r="K225" s="129">
        <f t="shared" si="22"/>
        <v>0</v>
      </c>
      <c r="L225" s="80">
        <f t="shared" si="23"/>
        <v>0</v>
      </c>
      <c r="M225" s="80">
        <v>0</v>
      </c>
    </row>
    <row r="226" spans="1:13">
      <c r="A226" s="126" t="s">
        <v>274</v>
      </c>
      <c r="B226" s="127" t="s">
        <v>275</v>
      </c>
      <c r="C226" s="128">
        <v>0</v>
      </c>
      <c r="D226" s="128">
        <v>0</v>
      </c>
      <c r="E226" s="128">
        <v>0</v>
      </c>
      <c r="F226" s="128">
        <v>0</v>
      </c>
      <c r="G226" s="129">
        <f t="shared" si="20"/>
        <v>0</v>
      </c>
      <c r="H226" s="128">
        <f t="shared" si="21"/>
        <v>0</v>
      </c>
      <c r="I226" s="128">
        <v>0</v>
      </c>
      <c r="J226" s="128">
        <v>0</v>
      </c>
      <c r="K226" s="129">
        <f t="shared" si="22"/>
        <v>0</v>
      </c>
      <c r="L226" s="80">
        <f t="shared" si="23"/>
        <v>0</v>
      </c>
      <c r="M226" s="80">
        <v>0</v>
      </c>
    </row>
    <row r="227" spans="1:13" s="29" customFormat="1">
      <c r="A227" s="27">
        <v>22</v>
      </c>
      <c r="B227" s="122" t="s">
        <v>279</v>
      </c>
      <c r="C227" s="118">
        <v>0</v>
      </c>
      <c r="D227" s="118">
        <v>0</v>
      </c>
      <c r="E227" s="118">
        <v>0</v>
      </c>
      <c r="F227" s="118">
        <v>0</v>
      </c>
      <c r="G227" s="123">
        <f t="shared" si="20"/>
        <v>0</v>
      </c>
      <c r="H227" s="118">
        <f t="shared" si="21"/>
        <v>0</v>
      </c>
      <c r="I227" s="118">
        <v>0</v>
      </c>
      <c r="J227" s="118">
        <v>0</v>
      </c>
      <c r="K227" s="123">
        <f t="shared" si="22"/>
        <v>0</v>
      </c>
      <c r="L227" s="77">
        <f t="shared" si="23"/>
        <v>0</v>
      </c>
      <c r="M227" s="77">
        <v>0</v>
      </c>
    </row>
    <row r="228" spans="1:13">
      <c r="A228" s="126" t="s">
        <v>280</v>
      </c>
      <c r="B228" s="127" t="s">
        <v>281</v>
      </c>
      <c r="C228" s="128">
        <v>0</v>
      </c>
      <c r="D228" s="128">
        <v>0</v>
      </c>
      <c r="E228" s="128">
        <v>0</v>
      </c>
      <c r="F228" s="128">
        <v>0</v>
      </c>
      <c r="G228" s="129">
        <f t="shared" si="20"/>
        <v>0</v>
      </c>
      <c r="H228" s="128">
        <f t="shared" si="21"/>
        <v>0</v>
      </c>
      <c r="I228" s="128">
        <v>0</v>
      </c>
      <c r="J228" s="128">
        <v>0</v>
      </c>
      <c r="K228" s="129">
        <f t="shared" si="22"/>
        <v>0</v>
      </c>
      <c r="L228" s="80">
        <f t="shared" si="23"/>
        <v>0</v>
      </c>
      <c r="M228" s="80">
        <v>0</v>
      </c>
    </row>
    <row r="229" spans="1:13" s="29" customFormat="1">
      <c r="A229" s="27">
        <v>23</v>
      </c>
      <c r="B229" s="122" t="s">
        <v>282</v>
      </c>
      <c r="C229" s="118">
        <v>6778000</v>
      </c>
      <c r="D229" s="118">
        <v>7188000</v>
      </c>
      <c r="E229" s="118">
        <v>922277.41000000015</v>
      </c>
      <c r="F229" s="118">
        <v>4231256.7</v>
      </c>
      <c r="G229" s="123">
        <f t="shared" si="20"/>
        <v>5.0371189848838552E-3</v>
      </c>
      <c r="H229" s="118">
        <f t="shared" si="21"/>
        <v>2956743.3</v>
      </c>
      <c r="I229" s="118">
        <v>1027669.78</v>
      </c>
      <c r="J229" s="118">
        <v>3825186.38</v>
      </c>
      <c r="K229" s="123">
        <f t="shared" si="22"/>
        <v>4.5806727355262771E-3</v>
      </c>
      <c r="L229" s="77">
        <f t="shared" si="23"/>
        <v>3362813.62</v>
      </c>
      <c r="M229" s="77">
        <v>0</v>
      </c>
    </row>
    <row r="230" spans="1:13">
      <c r="A230" s="126" t="s">
        <v>283</v>
      </c>
      <c r="B230" s="127" t="s">
        <v>154</v>
      </c>
      <c r="C230" s="128">
        <v>4633000</v>
      </c>
      <c r="D230" s="128">
        <v>5043000</v>
      </c>
      <c r="E230" s="128">
        <v>755724.66</v>
      </c>
      <c r="F230" s="128">
        <v>2955283.0300000003</v>
      </c>
      <c r="G230" s="129">
        <f t="shared" si="20"/>
        <v>3.5181302652042084E-3</v>
      </c>
      <c r="H230" s="128">
        <f t="shared" si="21"/>
        <v>2087716.9699999997</v>
      </c>
      <c r="I230" s="128">
        <v>731538.16</v>
      </c>
      <c r="J230" s="128">
        <v>2931096.5300000003</v>
      </c>
      <c r="K230" s="129">
        <f t="shared" si="22"/>
        <v>3.5099973246706692E-3</v>
      </c>
      <c r="L230" s="80">
        <f t="shared" si="23"/>
        <v>2111903.4699999997</v>
      </c>
      <c r="M230" s="80">
        <v>0</v>
      </c>
    </row>
    <row r="231" spans="1:13">
      <c r="A231" s="936" t="s">
        <v>1060</v>
      </c>
      <c r="B231" s="127" t="s">
        <v>1061</v>
      </c>
      <c r="C231" s="128">
        <v>484000</v>
      </c>
      <c r="D231" s="128">
        <v>484000</v>
      </c>
      <c r="E231" s="128">
        <v>41595.18</v>
      </c>
      <c r="F231" s="128">
        <v>285751.34000000003</v>
      </c>
      <c r="G231" s="129">
        <f t="shared" si="20"/>
        <v>3.4017399598327403E-4</v>
      </c>
      <c r="H231" s="128">
        <f t="shared" si="21"/>
        <v>198248.65999999997</v>
      </c>
      <c r="I231" s="128">
        <v>44775.680000000008</v>
      </c>
      <c r="J231" s="128">
        <v>153810.09000000003</v>
      </c>
      <c r="K231" s="129">
        <f t="shared" si="22"/>
        <v>1.8418806712154064E-4</v>
      </c>
      <c r="L231" s="695">
        <f t="shared" si="23"/>
        <v>330189.90999999997</v>
      </c>
      <c r="M231" s="695">
        <v>0</v>
      </c>
    </row>
    <row r="232" spans="1:13">
      <c r="A232" s="126" t="s">
        <v>285</v>
      </c>
      <c r="B232" s="127" t="s">
        <v>286</v>
      </c>
      <c r="C232" s="128">
        <v>0</v>
      </c>
      <c r="D232" s="128">
        <v>0</v>
      </c>
      <c r="E232" s="128">
        <v>0</v>
      </c>
      <c r="F232" s="128">
        <v>0</v>
      </c>
      <c r="G232" s="129">
        <f t="shared" si="20"/>
        <v>0</v>
      </c>
      <c r="H232" s="128">
        <f t="shared" si="21"/>
        <v>0</v>
      </c>
      <c r="I232" s="128">
        <v>0</v>
      </c>
      <c r="J232" s="128">
        <v>0</v>
      </c>
      <c r="K232" s="129">
        <f t="shared" si="22"/>
        <v>0</v>
      </c>
      <c r="L232" s="80">
        <f t="shared" si="23"/>
        <v>0</v>
      </c>
      <c r="M232" s="80">
        <v>0</v>
      </c>
    </row>
    <row r="233" spans="1:13">
      <c r="A233" s="126" t="s">
        <v>287</v>
      </c>
      <c r="B233" s="127" t="s">
        <v>288</v>
      </c>
      <c r="C233" s="128">
        <v>1656000</v>
      </c>
      <c r="D233" s="128">
        <v>1656000</v>
      </c>
      <c r="E233" s="128">
        <v>124957.57</v>
      </c>
      <c r="F233" s="128">
        <v>988782.33000000007</v>
      </c>
      <c r="G233" s="129">
        <f t="shared" si="20"/>
        <v>1.1771004690782985E-3</v>
      </c>
      <c r="H233" s="128">
        <f t="shared" si="21"/>
        <v>667217.66999999993</v>
      </c>
      <c r="I233" s="128">
        <v>249915.94</v>
      </c>
      <c r="J233" s="128">
        <v>738839.76</v>
      </c>
      <c r="K233" s="129">
        <f t="shared" si="22"/>
        <v>8.8476293919952163E-4</v>
      </c>
      <c r="L233" s="80">
        <f t="shared" si="23"/>
        <v>917160.24</v>
      </c>
      <c r="M233" s="80">
        <v>0</v>
      </c>
    </row>
    <row r="234" spans="1:13">
      <c r="A234" s="126" t="s">
        <v>289</v>
      </c>
      <c r="B234" s="127" t="s">
        <v>290</v>
      </c>
      <c r="C234" s="128">
        <v>5000</v>
      </c>
      <c r="D234" s="128">
        <v>5000</v>
      </c>
      <c r="E234" s="128">
        <v>0</v>
      </c>
      <c r="F234" s="128">
        <v>1440</v>
      </c>
      <c r="G234" s="129">
        <f t="shared" si="20"/>
        <v>1.7142546180742831E-6</v>
      </c>
      <c r="H234" s="128">
        <f t="shared" si="21"/>
        <v>3560</v>
      </c>
      <c r="I234" s="128">
        <v>1440</v>
      </c>
      <c r="J234" s="128">
        <v>1440</v>
      </c>
      <c r="K234" s="129">
        <f t="shared" si="22"/>
        <v>1.7244045345465858E-6</v>
      </c>
      <c r="L234" s="80">
        <f t="shared" si="23"/>
        <v>3560</v>
      </c>
      <c r="M234" s="80">
        <v>0</v>
      </c>
    </row>
    <row r="235" spans="1:13" s="29" customFormat="1">
      <c r="A235" s="27">
        <v>27</v>
      </c>
      <c r="B235" s="122" t="s">
        <v>291</v>
      </c>
      <c r="C235" s="118">
        <v>5778000</v>
      </c>
      <c r="D235" s="118">
        <v>6128000</v>
      </c>
      <c r="E235" s="118">
        <v>706288.58000000007</v>
      </c>
      <c r="F235" s="118">
        <v>3766182.8499999996</v>
      </c>
      <c r="G235" s="123">
        <f t="shared" si="20"/>
        <v>4.4834696827254616E-3</v>
      </c>
      <c r="H235" s="118">
        <f t="shared" si="21"/>
        <v>2361817.1500000004</v>
      </c>
      <c r="I235" s="118">
        <v>939379.78</v>
      </c>
      <c r="J235" s="118">
        <v>3748456.5799999996</v>
      </c>
      <c r="K235" s="123">
        <f t="shared" si="22"/>
        <v>4.4887885584048515E-3</v>
      </c>
      <c r="L235" s="77">
        <f t="shared" si="23"/>
        <v>2379543.4200000004</v>
      </c>
      <c r="M235" s="77">
        <v>0</v>
      </c>
    </row>
    <row r="236" spans="1:13">
      <c r="A236" s="126" t="s">
        <v>292</v>
      </c>
      <c r="B236" s="127" t="s">
        <v>154</v>
      </c>
      <c r="C236" s="128">
        <v>5728000</v>
      </c>
      <c r="D236" s="128">
        <v>6128000</v>
      </c>
      <c r="E236" s="128">
        <v>931262.58000000007</v>
      </c>
      <c r="F236" s="128">
        <v>3766182.8499999996</v>
      </c>
      <c r="G236" s="129">
        <f t="shared" si="20"/>
        <v>4.4834696827254616E-3</v>
      </c>
      <c r="H236" s="128">
        <f t="shared" si="21"/>
        <v>2361817.1500000004</v>
      </c>
      <c r="I236" s="128">
        <v>939379.78</v>
      </c>
      <c r="J236" s="128">
        <v>3748456.5799999996</v>
      </c>
      <c r="K236" s="129">
        <f t="shared" si="22"/>
        <v>4.4887885584048515E-3</v>
      </c>
      <c r="L236" s="80">
        <f t="shared" si="23"/>
        <v>2379543.4200000004</v>
      </c>
      <c r="M236" s="80">
        <v>0</v>
      </c>
    </row>
    <row r="237" spans="1:13">
      <c r="A237" s="126" t="s">
        <v>294</v>
      </c>
      <c r="B237" s="127" t="s">
        <v>295</v>
      </c>
      <c r="C237" s="128">
        <v>50000</v>
      </c>
      <c r="D237" s="128">
        <v>0</v>
      </c>
      <c r="E237" s="128">
        <v>-224974</v>
      </c>
      <c r="F237" s="128">
        <v>0</v>
      </c>
      <c r="G237" s="129">
        <f t="shared" si="20"/>
        <v>0</v>
      </c>
      <c r="H237" s="128">
        <f t="shared" si="21"/>
        <v>0</v>
      </c>
      <c r="I237" s="128">
        <v>0</v>
      </c>
      <c r="J237" s="128">
        <v>0</v>
      </c>
      <c r="K237" s="129">
        <f t="shared" si="22"/>
        <v>0</v>
      </c>
      <c r="L237" s="170">
        <f t="shared" si="23"/>
        <v>0</v>
      </c>
      <c r="M237" s="131">
        <v>0</v>
      </c>
    </row>
    <row r="238" spans="1:13">
      <c r="A238" s="126" t="s">
        <v>298</v>
      </c>
      <c r="B238" s="127" t="s">
        <v>299</v>
      </c>
      <c r="C238" s="128">
        <v>0</v>
      </c>
      <c r="D238" s="128">
        <v>0</v>
      </c>
      <c r="E238" s="128">
        <v>0</v>
      </c>
      <c r="F238" s="128">
        <v>0</v>
      </c>
      <c r="G238" s="129">
        <f t="shared" si="20"/>
        <v>0</v>
      </c>
      <c r="H238" s="128">
        <f t="shared" si="21"/>
        <v>0</v>
      </c>
      <c r="I238" s="128">
        <v>0</v>
      </c>
      <c r="J238" s="128">
        <v>0</v>
      </c>
      <c r="K238" s="129">
        <f t="shared" si="22"/>
        <v>0</v>
      </c>
      <c r="L238" s="170">
        <f t="shared" si="23"/>
        <v>0</v>
      </c>
      <c r="M238" s="131">
        <v>0</v>
      </c>
    </row>
    <row r="239" spans="1:13" s="29" customFormat="1">
      <c r="A239" s="27">
        <v>28</v>
      </c>
      <c r="B239" s="122" t="s">
        <v>300</v>
      </c>
      <c r="C239" s="118">
        <v>42088000</v>
      </c>
      <c r="D239" s="118">
        <v>136911705.75</v>
      </c>
      <c r="E239" s="118">
        <v>7492345.1600000001</v>
      </c>
      <c r="F239" s="118">
        <v>123841671.21000001</v>
      </c>
      <c r="G239" s="123">
        <f t="shared" si="20"/>
        <v>0.14742788665401355</v>
      </c>
      <c r="H239" s="118">
        <f t="shared" si="21"/>
        <v>13070034.539999992</v>
      </c>
      <c r="I239" s="118">
        <v>7492345.1600000001</v>
      </c>
      <c r="J239" s="118">
        <v>123841671.21000001</v>
      </c>
      <c r="K239" s="123">
        <f t="shared" si="22"/>
        <v>0.14830079125024401</v>
      </c>
      <c r="L239" s="171">
        <f t="shared" si="23"/>
        <v>13070034.539999992</v>
      </c>
      <c r="M239" s="125">
        <v>0</v>
      </c>
    </row>
    <row r="240" spans="1:13">
      <c r="A240" s="126" t="s">
        <v>301</v>
      </c>
      <c r="B240" s="127" t="s">
        <v>302</v>
      </c>
      <c r="C240" s="128">
        <v>0</v>
      </c>
      <c r="D240" s="128">
        <v>0</v>
      </c>
      <c r="E240" s="128">
        <v>0</v>
      </c>
      <c r="F240" s="128">
        <v>0</v>
      </c>
      <c r="G240" s="129">
        <f t="shared" si="20"/>
        <v>0</v>
      </c>
      <c r="H240" s="128">
        <f t="shared" si="21"/>
        <v>0</v>
      </c>
      <c r="I240" s="128">
        <v>0</v>
      </c>
      <c r="J240" s="128">
        <v>0</v>
      </c>
      <c r="K240" s="129">
        <f t="shared" si="22"/>
        <v>0</v>
      </c>
      <c r="L240" s="170">
        <f t="shared" si="23"/>
        <v>0</v>
      </c>
      <c r="M240" s="125">
        <v>0</v>
      </c>
    </row>
    <row r="241" spans="1:13">
      <c r="A241" s="126" t="s">
        <v>303</v>
      </c>
      <c r="B241" s="127" t="s">
        <v>304</v>
      </c>
      <c r="C241" s="128">
        <v>42088000</v>
      </c>
      <c r="D241" s="128">
        <v>42088000</v>
      </c>
      <c r="E241" s="128">
        <v>7492345.1600000001</v>
      </c>
      <c r="F241" s="128">
        <v>29017965.460000001</v>
      </c>
      <c r="G241" s="129">
        <f t="shared" si="20"/>
        <v>3.4544570345086831E-2</v>
      </c>
      <c r="H241" s="128">
        <f t="shared" si="21"/>
        <v>13070034.539999999</v>
      </c>
      <c r="I241" s="128">
        <v>7492345.1600000001</v>
      </c>
      <c r="J241" s="128">
        <v>29017965.460000001</v>
      </c>
      <c r="K241" s="129">
        <f t="shared" si="22"/>
        <v>3.4749105015652919E-2</v>
      </c>
      <c r="L241" s="170">
        <f t="shared" si="23"/>
        <v>13070034.539999999</v>
      </c>
      <c r="M241" s="125">
        <v>0</v>
      </c>
    </row>
    <row r="242" spans="1:13">
      <c r="A242" s="126" t="s">
        <v>305</v>
      </c>
      <c r="B242" s="127" t="s">
        <v>306</v>
      </c>
      <c r="C242" s="128">
        <v>0</v>
      </c>
      <c r="D242" s="128">
        <v>0</v>
      </c>
      <c r="E242" s="128">
        <v>0</v>
      </c>
      <c r="F242" s="128">
        <v>0</v>
      </c>
      <c r="G242" s="129">
        <f t="shared" si="20"/>
        <v>0</v>
      </c>
      <c r="H242" s="128">
        <f t="shared" si="21"/>
        <v>0</v>
      </c>
      <c r="I242" s="128">
        <v>0</v>
      </c>
      <c r="J242" s="128">
        <v>0</v>
      </c>
      <c r="K242" s="129">
        <f t="shared" si="22"/>
        <v>0</v>
      </c>
      <c r="L242" s="170">
        <f t="shared" si="23"/>
        <v>0</v>
      </c>
      <c r="M242" s="125">
        <v>0</v>
      </c>
    </row>
    <row r="243" spans="1:13">
      <c r="A243" s="126" t="s">
        <v>307</v>
      </c>
      <c r="B243" s="127" t="s">
        <v>275</v>
      </c>
      <c r="C243" s="128">
        <v>0</v>
      </c>
      <c r="D243" s="128">
        <v>94823705.75</v>
      </c>
      <c r="E243" s="128">
        <v>0</v>
      </c>
      <c r="F243" s="128">
        <v>94823705.75</v>
      </c>
      <c r="G243" s="129">
        <f t="shared" si="20"/>
        <v>0.1128833163089267</v>
      </c>
      <c r="H243" s="128">
        <f t="shared" si="21"/>
        <v>0</v>
      </c>
      <c r="I243" s="128">
        <v>0</v>
      </c>
      <c r="J243" s="128">
        <v>94823705.75</v>
      </c>
      <c r="K243" s="129">
        <f t="shared" si="22"/>
        <v>0.1135516862345911</v>
      </c>
      <c r="L243" s="170">
        <f t="shared" si="23"/>
        <v>0</v>
      </c>
      <c r="M243" s="125">
        <v>0</v>
      </c>
    </row>
    <row r="244" spans="1:13" s="29" customFormat="1">
      <c r="A244" s="27">
        <v>99</v>
      </c>
      <c r="B244" s="122" t="s">
        <v>107</v>
      </c>
      <c r="C244" s="118">
        <v>0</v>
      </c>
      <c r="D244" s="118">
        <v>0</v>
      </c>
      <c r="E244" s="118">
        <v>0</v>
      </c>
      <c r="F244" s="118">
        <v>0</v>
      </c>
      <c r="G244" s="123">
        <f t="shared" si="20"/>
        <v>0</v>
      </c>
      <c r="H244" s="118">
        <f t="shared" si="21"/>
        <v>0</v>
      </c>
      <c r="I244" s="118">
        <v>0</v>
      </c>
      <c r="J244" s="118">
        <v>0</v>
      </c>
      <c r="K244" s="123">
        <f t="shared" si="22"/>
        <v>0</v>
      </c>
      <c r="L244" s="171">
        <f t="shared" si="23"/>
        <v>0</v>
      </c>
      <c r="M244" s="125">
        <v>0</v>
      </c>
    </row>
    <row r="245" spans="1:13">
      <c r="A245" s="126" t="s">
        <v>311</v>
      </c>
      <c r="B245" s="127" t="s">
        <v>107</v>
      </c>
      <c r="C245" s="128">
        <v>0</v>
      </c>
      <c r="D245" s="128">
        <v>0</v>
      </c>
      <c r="E245" s="128">
        <v>0</v>
      </c>
      <c r="F245" s="128">
        <v>0</v>
      </c>
      <c r="G245" s="129">
        <f t="shared" si="20"/>
        <v>0</v>
      </c>
      <c r="H245" s="128">
        <f t="shared" si="21"/>
        <v>0</v>
      </c>
      <c r="I245" s="128">
        <v>0</v>
      </c>
      <c r="J245" s="128">
        <v>0</v>
      </c>
      <c r="K245" s="129">
        <f t="shared" si="22"/>
        <v>0</v>
      </c>
      <c r="L245" s="170">
        <f t="shared" si="23"/>
        <v>0</v>
      </c>
      <c r="M245" s="125">
        <v>0</v>
      </c>
    </row>
    <row r="246" spans="1:13" s="29" customFormat="1">
      <c r="A246" s="27">
        <v>77</v>
      </c>
      <c r="B246" s="122" t="s">
        <v>310</v>
      </c>
      <c r="C246" s="118">
        <v>0</v>
      </c>
      <c r="D246" s="118">
        <v>0</v>
      </c>
      <c r="E246" s="118">
        <v>0</v>
      </c>
      <c r="F246" s="118">
        <v>0</v>
      </c>
      <c r="G246" s="123">
        <f t="shared" si="20"/>
        <v>0</v>
      </c>
      <c r="H246" s="118">
        <f t="shared" si="21"/>
        <v>0</v>
      </c>
      <c r="I246" s="118">
        <v>0</v>
      </c>
      <c r="J246" s="118">
        <v>0</v>
      </c>
      <c r="K246" s="123">
        <f t="shared" si="22"/>
        <v>0</v>
      </c>
      <c r="L246" s="171">
        <f t="shared" si="23"/>
        <v>0</v>
      </c>
      <c r="M246" s="125">
        <v>0</v>
      </c>
    </row>
    <row r="247" spans="1:13">
      <c r="A247" s="139">
        <v>77777</v>
      </c>
      <c r="B247" s="172" t="s">
        <v>310</v>
      </c>
      <c r="C247" s="128">
        <v>0</v>
      </c>
      <c r="D247" s="128">
        <v>0</v>
      </c>
      <c r="E247" s="128">
        <v>0</v>
      </c>
      <c r="F247" s="128">
        <v>0</v>
      </c>
      <c r="G247" s="129">
        <f t="shared" si="20"/>
        <v>0</v>
      </c>
      <c r="H247" s="128">
        <f t="shared" si="21"/>
        <v>0</v>
      </c>
      <c r="I247" s="128">
        <v>0</v>
      </c>
      <c r="J247" s="128">
        <v>0</v>
      </c>
      <c r="K247" s="141">
        <f t="shared" si="22"/>
        <v>0</v>
      </c>
      <c r="L247" s="173">
        <f t="shared" si="23"/>
        <v>0</v>
      </c>
      <c r="M247" s="143">
        <v>0</v>
      </c>
    </row>
    <row r="248" spans="1:13">
      <c r="A248" s="160"/>
      <c r="B248" s="161" t="s">
        <v>313</v>
      </c>
      <c r="C248" s="162">
        <f>C140</f>
        <v>1178000000</v>
      </c>
      <c r="D248" s="162">
        <f>D140</f>
        <v>1317205757.5900002</v>
      </c>
      <c r="E248" s="162">
        <f>E140</f>
        <v>184921016.43999994</v>
      </c>
      <c r="F248" s="162">
        <f>F140</f>
        <v>840015237.41999984</v>
      </c>
      <c r="G248" s="174">
        <f>F248/$F$248</f>
        <v>1</v>
      </c>
      <c r="H248" s="162">
        <f>H140</f>
        <v>477190520.17000031</v>
      </c>
      <c r="I248" s="162">
        <f>I140</f>
        <v>186714412.30000001</v>
      </c>
      <c r="J248" s="162">
        <f>J140</f>
        <v>835070872.96000004</v>
      </c>
      <c r="K248" s="174">
        <f>J248/$J$248</f>
        <v>1</v>
      </c>
      <c r="L248" s="164">
        <f>D248-J248</f>
        <v>482134884.63000011</v>
      </c>
      <c r="M248" s="165">
        <v>0</v>
      </c>
    </row>
    <row r="249" spans="1:13" ht="12" thickBot="1">
      <c r="A249" s="149"/>
      <c r="B249" s="149"/>
      <c r="C249" s="175"/>
      <c r="D249" s="175"/>
      <c r="E249" s="175"/>
      <c r="F249" s="175"/>
      <c r="G249" s="176"/>
      <c r="H249" s="175"/>
      <c r="I249" s="175"/>
      <c r="J249" s="175"/>
      <c r="K249" s="176"/>
      <c r="L249" s="177"/>
      <c r="M249" s="175"/>
    </row>
    <row r="250" spans="1:13" s="55" customFormat="1" ht="16.5" customHeight="1" thickBot="1">
      <c r="A250" s="969" t="s">
        <v>320</v>
      </c>
      <c r="B250" s="970"/>
      <c r="C250" s="970"/>
      <c r="D250" s="970"/>
      <c r="E250" s="970"/>
      <c r="F250" s="970"/>
      <c r="G250" s="970"/>
      <c r="H250" s="970"/>
      <c r="I250" s="970"/>
      <c r="J250" s="970"/>
      <c r="K250" s="970"/>
      <c r="L250" s="970"/>
      <c r="M250" s="971"/>
    </row>
    <row r="251" spans="1:13">
      <c r="A251" s="149"/>
      <c r="B251" s="149"/>
      <c r="C251" s="175"/>
      <c r="D251" s="175"/>
      <c r="E251" s="175"/>
      <c r="F251" s="175"/>
      <c r="G251" s="176"/>
      <c r="H251" s="175"/>
      <c r="I251" s="175"/>
      <c r="J251" s="175"/>
      <c r="K251" s="176"/>
      <c r="L251" s="177"/>
      <c r="M251" s="175"/>
    </row>
    <row r="252" spans="1:13" ht="20.25" customHeight="1">
      <c r="A252" s="966" t="s">
        <v>321</v>
      </c>
      <c r="B252" s="967"/>
      <c r="C252" s="950" t="s">
        <v>81</v>
      </c>
      <c r="D252" s="950" t="s">
        <v>82</v>
      </c>
      <c r="E252" s="952" t="s">
        <v>83</v>
      </c>
      <c r="F252" s="972"/>
      <c r="G252" s="953"/>
      <c r="H252" s="6" t="s">
        <v>140</v>
      </c>
      <c r="I252" s="952" t="s">
        <v>85</v>
      </c>
      <c r="J252" s="972"/>
      <c r="K252" s="953"/>
      <c r="L252" s="69" t="s">
        <v>140</v>
      </c>
      <c r="M252" s="973" t="s">
        <v>317</v>
      </c>
    </row>
    <row r="253" spans="1:13" ht="14.25" customHeight="1">
      <c r="A253" s="966"/>
      <c r="B253" s="967"/>
      <c r="C253" s="951"/>
      <c r="D253" s="951"/>
      <c r="E253" s="6" t="s">
        <v>10</v>
      </c>
      <c r="F253" s="6" t="str">
        <f>F138</f>
        <v>JAN a AGO  / 2022</v>
      </c>
      <c r="G253" s="6" t="s">
        <v>11</v>
      </c>
      <c r="H253" s="113"/>
      <c r="I253" s="6" t="s">
        <v>10</v>
      </c>
      <c r="J253" s="6" t="str">
        <f>F253</f>
        <v>JAN a AGO  / 2022</v>
      </c>
      <c r="K253" s="6" t="s">
        <v>11</v>
      </c>
      <c r="L253" s="70"/>
      <c r="M253" s="974"/>
    </row>
    <row r="254" spans="1:13" ht="16.5">
      <c r="A254" s="966"/>
      <c r="B254" s="967"/>
      <c r="C254" s="968"/>
      <c r="D254" s="7" t="s">
        <v>12</v>
      </c>
      <c r="E254" s="7"/>
      <c r="F254" s="7" t="s">
        <v>13</v>
      </c>
      <c r="G254" s="114" t="s">
        <v>142</v>
      </c>
      <c r="H254" s="7" t="s">
        <v>143</v>
      </c>
      <c r="I254" s="7"/>
      <c r="J254" s="7" t="s">
        <v>90</v>
      </c>
      <c r="K254" s="114" t="s">
        <v>144</v>
      </c>
      <c r="L254" s="8" t="s">
        <v>145</v>
      </c>
      <c r="M254" s="8" t="s">
        <v>92</v>
      </c>
    </row>
    <row r="255" spans="1:13">
      <c r="A255" s="178"/>
      <c r="B255" s="179"/>
      <c r="C255" s="180"/>
      <c r="D255" s="180"/>
      <c r="E255" s="180"/>
      <c r="F255" s="180"/>
      <c r="G255" s="181"/>
      <c r="H255" s="180"/>
      <c r="I255" s="180"/>
      <c r="J255" s="180"/>
      <c r="K255" s="181"/>
      <c r="L255" s="182"/>
      <c r="M255" s="148"/>
    </row>
    <row r="256" spans="1:13">
      <c r="A256" s="149"/>
      <c r="B256" s="64" t="s">
        <v>322</v>
      </c>
      <c r="C256" s="145">
        <f>C11</f>
        <v>9046000000</v>
      </c>
      <c r="D256" s="145">
        <f>D11</f>
        <v>10531498889.200001</v>
      </c>
      <c r="E256" s="145">
        <f>E11</f>
        <v>1533959686.9200001</v>
      </c>
      <c r="F256" s="145">
        <f>F11</f>
        <v>6159041825.3000011</v>
      </c>
      <c r="G256" s="146">
        <f>F256/$F$130</f>
        <v>0.87998165611560963</v>
      </c>
      <c r="H256" s="145">
        <f>D256-F256</f>
        <v>4372457063.8999996</v>
      </c>
      <c r="I256" s="145">
        <f>I11</f>
        <v>1547010402.0999999</v>
      </c>
      <c r="J256" s="145">
        <f>J11</f>
        <v>5459577510.3099985</v>
      </c>
      <c r="K256" s="146">
        <f>J256/$J$259</f>
        <v>0.86733637494677818</v>
      </c>
      <c r="L256" s="147">
        <f t="shared" ref="L256:M256" si="24">L11</f>
        <v>5071921378.8900023</v>
      </c>
      <c r="M256" s="125">
        <f t="shared" si="24"/>
        <v>0</v>
      </c>
    </row>
    <row r="257" spans="1:13">
      <c r="A257" s="149"/>
      <c r="B257" s="64" t="s">
        <v>318</v>
      </c>
      <c r="C257" s="145">
        <f>C140</f>
        <v>1178000000</v>
      </c>
      <c r="D257" s="145">
        <f>D140</f>
        <v>1317205757.5900002</v>
      </c>
      <c r="E257" s="145">
        <f>E140</f>
        <v>184921016.43999994</v>
      </c>
      <c r="F257" s="145">
        <f>F140</f>
        <v>840015237.41999984</v>
      </c>
      <c r="G257" s="146">
        <f>F257/$F$130</f>
        <v>0.12001834388439031</v>
      </c>
      <c r="H257" s="145">
        <f>D257-F257</f>
        <v>477190520.17000031</v>
      </c>
      <c r="I257" s="145">
        <f>I140</f>
        <v>186714412.30000001</v>
      </c>
      <c r="J257" s="145">
        <f>J140</f>
        <v>835070872.96000004</v>
      </c>
      <c r="K257" s="146">
        <f>J257/$J$259</f>
        <v>0.13266362505322182</v>
      </c>
      <c r="L257" s="147">
        <f t="shared" ref="L257:M257" si="25">L140</f>
        <v>482134884.63000011</v>
      </c>
      <c r="M257" s="125">
        <f t="shared" si="25"/>
        <v>0</v>
      </c>
    </row>
    <row r="258" spans="1:13">
      <c r="A258" s="183"/>
      <c r="B258" s="184"/>
      <c r="C258" s="156"/>
      <c r="D258" s="156"/>
      <c r="E258" s="156"/>
      <c r="F258" s="156"/>
      <c r="G258" s="157"/>
      <c r="H258" s="156"/>
      <c r="I258" s="156"/>
      <c r="J258" s="156"/>
      <c r="K258" s="157"/>
      <c r="L258" s="158"/>
      <c r="M258" s="148"/>
    </row>
    <row r="259" spans="1:13">
      <c r="A259" s="160"/>
      <c r="B259" s="161" t="s">
        <v>313</v>
      </c>
      <c r="C259" s="162">
        <f>C256+C257</f>
        <v>10224000000</v>
      </c>
      <c r="D259" s="162">
        <f t="shared" ref="D259:I259" si="26">D256+D257</f>
        <v>11848704646.790001</v>
      </c>
      <c r="E259" s="162">
        <f t="shared" si="26"/>
        <v>1718880703.3600001</v>
      </c>
      <c r="F259" s="162">
        <f t="shared" si="26"/>
        <v>6999057062.7200012</v>
      </c>
      <c r="G259" s="174">
        <f>SUM(G256:G257)</f>
        <v>1</v>
      </c>
      <c r="H259" s="162">
        <f t="shared" si="26"/>
        <v>4849647584.0699997</v>
      </c>
      <c r="I259" s="162">
        <f t="shared" si="26"/>
        <v>1733724814.3999999</v>
      </c>
      <c r="J259" s="162">
        <f>J256+J257</f>
        <v>6294648383.2699986</v>
      </c>
      <c r="K259" s="174">
        <f>SUM(K256:K257)</f>
        <v>1</v>
      </c>
      <c r="L259" s="164">
        <f>SUM(L256:L257)</f>
        <v>5554056263.5200024</v>
      </c>
      <c r="M259" s="165">
        <f>M256+M257</f>
        <v>0</v>
      </c>
    </row>
    <row r="260" spans="1:13">
      <c r="A260" s="55" t="str">
        <f>'RREO - Anexo 1 - Bal_Orç'!A112</f>
        <v>FONTE:  Sistema de Gestão Pública</v>
      </c>
      <c r="B260" s="185"/>
      <c r="D260" s="26"/>
      <c r="K260" s="26"/>
    </row>
    <row r="261" spans="1:13">
      <c r="A261" s="55" t="s">
        <v>323</v>
      </c>
      <c r="B261" s="185"/>
      <c r="C261" s="26"/>
      <c r="D261" s="26"/>
      <c r="K261" s="26"/>
      <c r="M261" s="107"/>
    </row>
    <row r="262" spans="1:13">
      <c r="A262" s="960" t="s">
        <v>324</v>
      </c>
      <c r="B262" s="960"/>
      <c r="C262" s="960"/>
      <c r="D262" s="960"/>
      <c r="E262" s="960"/>
      <c r="F262" s="960"/>
      <c r="G262" s="960"/>
      <c r="K262" s="26"/>
      <c r="M262" s="107"/>
    </row>
    <row r="263" spans="1:13" ht="23.25" customHeight="1">
      <c r="A263" s="961" t="s">
        <v>325</v>
      </c>
      <c r="B263" s="961"/>
      <c r="C263" s="961"/>
      <c r="D263" s="961"/>
      <c r="E263" s="961"/>
      <c r="F263" s="961"/>
      <c r="G263" s="961"/>
      <c r="H263" s="961"/>
      <c r="I263" s="961"/>
      <c r="J263" s="961"/>
      <c r="K263" s="961"/>
      <c r="L263" s="961"/>
      <c r="M263" s="961"/>
    </row>
    <row r="264" spans="1:13" ht="32.25" customHeight="1">
      <c r="A264" s="961" t="s">
        <v>326</v>
      </c>
      <c r="B264" s="961"/>
      <c r="C264" s="961"/>
      <c r="D264" s="961"/>
      <c r="E264" s="961"/>
      <c r="F264" s="961"/>
      <c r="G264" s="961"/>
      <c r="H264" s="961"/>
      <c r="I264" s="961"/>
      <c r="J264" s="961"/>
      <c r="K264" s="961"/>
      <c r="L264" s="961"/>
      <c r="M264" s="961"/>
    </row>
    <row r="265" spans="1:13">
      <c r="A265" s="186"/>
      <c r="B265" s="186"/>
      <c r="C265" s="186"/>
      <c r="D265" s="186"/>
      <c r="E265" s="186"/>
      <c r="F265" s="186"/>
      <c r="G265" s="186"/>
      <c r="K265" s="26"/>
      <c r="M265" s="107"/>
    </row>
    <row r="266" spans="1:13">
      <c r="D266" s="962"/>
      <c r="E266" s="962"/>
      <c r="F266" s="962"/>
      <c r="G266" s="962"/>
      <c r="H266" s="962"/>
      <c r="I266" s="962"/>
      <c r="J266" s="962"/>
      <c r="K266" s="26"/>
    </row>
    <row r="267" spans="1:13">
      <c r="A267" s="2" t="s">
        <v>1090</v>
      </c>
      <c r="C267" s="62"/>
      <c r="D267" s="58"/>
      <c r="E267" s="58"/>
      <c r="J267" s="62"/>
      <c r="K267" s="26"/>
      <c r="M267" s="58"/>
    </row>
    <row r="268" spans="1:13">
      <c r="A268" s="2" t="s">
        <v>1091</v>
      </c>
      <c r="C268" s="62"/>
      <c r="D268" s="58"/>
      <c r="E268" s="58"/>
      <c r="J268" s="62"/>
      <c r="K268" s="26"/>
      <c r="M268" s="58"/>
    </row>
    <row r="269" spans="1:13">
      <c r="A269" s="2" t="s">
        <v>1069</v>
      </c>
      <c r="C269" s="62"/>
      <c r="D269" s="58"/>
      <c r="E269" s="58"/>
      <c r="J269" s="62"/>
      <c r="K269" s="26"/>
      <c r="M269" s="58"/>
    </row>
    <row r="270" spans="1:13">
      <c r="A270" s="2" t="s">
        <v>1092</v>
      </c>
      <c r="K270" s="26"/>
    </row>
    <row r="271" spans="1:13">
      <c r="K271" s="26"/>
    </row>
    <row r="272" spans="1:13" ht="12" thickBot="1"/>
    <row r="273" spans="1:13" ht="17.25" customHeight="1" thickBot="1">
      <c r="A273" s="963" t="s">
        <v>327</v>
      </c>
      <c r="B273" s="964"/>
      <c r="C273" s="964"/>
      <c r="D273" s="964"/>
      <c r="E273" s="964"/>
      <c r="F273" s="964"/>
      <c r="G273" s="964"/>
      <c r="H273" s="964"/>
      <c r="I273" s="964"/>
      <c r="J273" s="964"/>
      <c r="K273" s="964"/>
      <c r="L273" s="964"/>
      <c r="M273" s="965"/>
    </row>
    <row r="274" spans="1:13">
      <c r="A274" s="9"/>
      <c r="B274" s="9"/>
      <c r="C274" s="9"/>
      <c r="D274" s="9"/>
      <c r="E274" s="9"/>
      <c r="F274" s="9"/>
      <c r="G274" s="9"/>
      <c r="H274" s="9"/>
      <c r="I274" s="9"/>
      <c r="J274" s="9"/>
      <c r="K274" s="9"/>
      <c r="L274" s="9"/>
      <c r="M274" s="9"/>
    </row>
    <row r="275" spans="1:13">
      <c r="A275" s="966" t="s">
        <v>139</v>
      </c>
      <c r="B275" s="967"/>
      <c r="C275" s="950" t="s">
        <v>81</v>
      </c>
      <c r="D275" s="950" t="s">
        <v>82</v>
      </c>
      <c r="E275" s="946" t="s">
        <v>83</v>
      </c>
      <c r="F275" s="946"/>
      <c r="G275" s="950" t="s">
        <v>11</v>
      </c>
      <c r="H275" s="6" t="s">
        <v>140</v>
      </c>
      <c r="I275" s="946" t="s">
        <v>85</v>
      </c>
      <c r="J275" s="946"/>
      <c r="K275" s="950" t="s">
        <v>11</v>
      </c>
      <c r="L275" s="69" t="s">
        <v>140</v>
      </c>
      <c r="M275" s="944" t="s">
        <v>328</v>
      </c>
    </row>
    <row r="276" spans="1:13">
      <c r="A276" s="966"/>
      <c r="B276" s="967"/>
      <c r="C276" s="951"/>
      <c r="D276" s="951"/>
      <c r="E276" s="6" t="s">
        <v>10</v>
      </c>
      <c r="F276" s="6" t="str">
        <f>F138</f>
        <v>JAN a AGO  / 2022</v>
      </c>
      <c r="G276" s="951"/>
      <c r="H276" s="113"/>
      <c r="I276" s="6" t="s">
        <v>10</v>
      </c>
      <c r="J276" s="6" t="str">
        <f>F276</f>
        <v>JAN a AGO  / 2022</v>
      </c>
      <c r="K276" s="951"/>
      <c r="L276" s="70"/>
      <c r="M276" s="945"/>
    </row>
    <row r="277" spans="1:13">
      <c r="A277" s="966"/>
      <c r="B277" s="967"/>
      <c r="C277" s="968"/>
      <c r="D277" s="7" t="s">
        <v>12</v>
      </c>
      <c r="E277" s="7" t="s">
        <v>13</v>
      </c>
      <c r="F277" s="7" t="s">
        <v>329</v>
      </c>
      <c r="G277" s="7"/>
      <c r="H277" s="7" t="s">
        <v>143</v>
      </c>
      <c r="I277" s="7" t="s">
        <v>90</v>
      </c>
      <c r="J277" s="7" t="s">
        <v>91</v>
      </c>
      <c r="K277" s="7"/>
      <c r="L277" s="8" t="s">
        <v>145</v>
      </c>
      <c r="M277" s="8" t="s">
        <v>330</v>
      </c>
    </row>
    <row r="278" spans="1:13" ht="12">
      <c r="A278" s="71"/>
      <c r="B278" s="187" t="s">
        <v>331</v>
      </c>
      <c r="C278" s="73">
        <f>C389+C384+C378+C371+C369+C357+C350+C340+C332+C328+C323+C317+C314+C306+C299+C297+C286+C282+C280+C353+C338+C367</f>
        <v>10224000000</v>
      </c>
      <c r="D278" s="73">
        <f t="shared" ref="D278:J278" si="27">D389+D384+D378+D371+D369+D357+D350+D340+D332+D328+D323+D317+D314+D306+D299+D297+D286+D282+D280+D353+D338+D367</f>
        <v>11848704646.790001</v>
      </c>
      <c r="E278" s="73">
        <f t="shared" si="27"/>
        <v>1718880703.3599997</v>
      </c>
      <c r="F278" s="73">
        <f t="shared" si="27"/>
        <v>6999057062.7199993</v>
      </c>
      <c r="G278" s="30">
        <f>F278/$F$130*100</f>
        <v>99.999999999999972</v>
      </c>
      <c r="H278" s="30">
        <f>D278-F278</f>
        <v>4849647584.0700016</v>
      </c>
      <c r="I278" s="73">
        <f t="shared" si="27"/>
        <v>1733724814.3999996</v>
      </c>
      <c r="J278" s="73">
        <f t="shared" si="27"/>
        <v>6294648383.2699986</v>
      </c>
      <c r="K278" s="30">
        <f>J278/$J$130*100</f>
        <v>100</v>
      </c>
      <c r="L278" s="30">
        <f>D278-J278</f>
        <v>5554056263.5200024</v>
      </c>
      <c r="M278" s="74">
        <v>0</v>
      </c>
    </row>
    <row r="279" spans="1:13">
      <c r="A279" s="67"/>
      <c r="B279" s="117"/>
      <c r="C279" s="68"/>
      <c r="D279" s="68"/>
      <c r="E279" s="68"/>
      <c r="F279" s="68"/>
      <c r="G279" s="68"/>
      <c r="H279" s="68"/>
      <c r="I279" s="68"/>
      <c r="J279" s="68"/>
      <c r="K279" s="68"/>
      <c r="L279" s="68"/>
      <c r="M279" s="120"/>
    </row>
    <row r="280" spans="1:13">
      <c r="A280" s="121" t="s">
        <v>147</v>
      </c>
      <c r="B280" s="122" t="s">
        <v>148</v>
      </c>
      <c r="C280" s="118">
        <f t="shared" ref="C280:F281" si="28">SUMIF($A$8:$A$248,$A280,C$8:C$248)</f>
        <v>153728000</v>
      </c>
      <c r="D280" s="118">
        <f t="shared" si="28"/>
        <v>153728000</v>
      </c>
      <c r="E280" s="118">
        <f t="shared" si="28"/>
        <v>21909336.390000001</v>
      </c>
      <c r="F280" s="118">
        <f t="shared" si="28"/>
        <v>95583415.420000017</v>
      </c>
      <c r="G280" s="30">
        <f t="shared" ref="G280:G343" si="29">F280/$F$130*100</f>
        <v>1.3656613249964562</v>
      </c>
      <c r="H280" s="30">
        <f t="shared" ref="H280:H343" si="30">D280-F280</f>
        <v>58144584.579999983</v>
      </c>
      <c r="I280" s="118">
        <f>SUMIF($A$8:$A$248,$A280,I$8:I$248)</f>
        <v>21988717.34</v>
      </c>
      <c r="J280" s="118">
        <f>SUMIF($A$8:$A$248,$A280,J$8:J$248)</f>
        <v>86538701.530000001</v>
      </c>
      <c r="K280" s="30">
        <f t="shared" ref="K280:K343" si="31">J280/$J$130*100</f>
        <v>1.3747980230318142</v>
      </c>
      <c r="L280" s="30">
        <f t="shared" ref="L280:L343" si="32">D280-J280</f>
        <v>67189298.469999999</v>
      </c>
      <c r="M280" s="125">
        <v>0</v>
      </c>
    </row>
    <row r="281" spans="1:13">
      <c r="A281" s="126" t="s">
        <v>149</v>
      </c>
      <c r="B281" s="127" t="s">
        <v>150</v>
      </c>
      <c r="C281" s="128">
        <f t="shared" si="28"/>
        <v>153728000</v>
      </c>
      <c r="D281" s="128">
        <f t="shared" si="28"/>
        <v>153728000</v>
      </c>
      <c r="E281" s="128">
        <f t="shared" si="28"/>
        <v>21909336.390000001</v>
      </c>
      <c r="F281" s="128">
        <f t="shared" si="28"/>
        <v>95583415.420000017</v>
      </c>
      <c r="G281" s="17">
        <f t="shared" si="29"/>
        <v>1.3656613249964562</v>
      </c>
      <c r="H281" s="17">
        <f t="shared" si="30"/>
        <v>58144584.579999983</v>
      </c>
      <c r="I281" s="128">
        <f>SUMIF($A$8:$A$248,$A281,I$8:I$248)</f>
        <v>21988717.34</v>
      </c>
      <c r="J281" s="128">
        <f>SUMIF($A$8:$A$248,$A281,J$8:J$248)</f>
        <v>86538701.530000001</v>
      </c>
      <c r="K281" s="17">
        <f t="shared" si="31"/>
        <v>1.3747980230318142</v>
      </c>
      <c r="L281" s="17">
        <f t="shared" si="32"/>
        <v>67189298.469999999</v>
      </c>
      <c r="M281" s="131">
        <v>0</v>
      </c>
    </row>
    <row r="282" spans="1:13">
      <c r="A282" s="132">
        <v>3</v>
      </c>
      <c r="B282" s="122" t="s">
        <v>151</v>
      </c>
      <c r="C282" s="118">
        <f>SUM(C283:C285)</f>
        <v>63962000</v>
      </c>
      <c r="D282" s="118">
        <f>SUM(D283:D285)</f>
        <v>67802000</v>
      </c>
      <c r="E282" s="118">
        <f>SUM(E283:E285)</f>
        <v>10432933.58</v>
      </c>
      <c r="F282" s="118">
        <f>SUM(F283:F285)</f>
        <v>42313571.899999991</v>
      </c>
      <c r="G282" s="30">
        <f t="shared" si="29"/>
        <v>0.60456103616271883</v>
      </c>
      <c r="H282" s="30">
        <f t="shared" si="30"/>
        <v>25488428.100000009</v>
      </c>
      <c r="I282" s="118">
        <f>SUM(I283:I285)</f>
        <v>10296395</v>
      </c>
      <c r="J282" s="118">
        <f>SUM(J283:J285)</f>
        <v>41671207.889999993</v>
      </c>
      <c r="K282" s="30">
        <f t="shared" si="31"/>
        <v>0.66201009735117677</v>
      </c>
      <c r="L282" s="30">
        <f t="shared" si="32"/>
        <v>26130792.110000007</v>
      </c>
      <c r="M282" s="125">
        <v>0</v>
      </c>
    </row>
    <row r="283" spans="1:13">
      <c r="A283" s="133">
        <v>3062</v>
      </c>
      <c r="B283" s="127" t="s">
        <v>152</v>
      </c>
      <c r="C283" s="128">
        <f t="shared" ref="C283:F302" si="33">SUMIF($A$8:$A$248,$A283,C$8:C$248)</f>
        <v>3640000</v>
      </c>
      <c r="D283" s="128">
        <f t="shared" si="33"/>
        <v>3640000</v>
      </c>
      <c r="E283" s="128">
        <f t="shared" si="33"/>
        <v>629682.21</v>
      </c>
      <c r="F283" s="128">
        <f t="shared" si="33"/>
        <v>2339762.6200000006</v>
      </c>
      <c r="G283" s="17">
        <f t="shared" si="29"/>
        <v>3.3429683442110884E-2</v>
      </c>
      <c r="H283" s="17">
        <f t="shared" si="30"/>
        <v>1300237.3799999994</v>
      </c>
      <c r="I283" s="128">
        <f t="shared" ref="I283:J302" si="34">SUMIF($A$8:$A$248,$A283,I$8:I$248)</f>
        <v>491835.04000000004</v>
      </c>
      <c r="J283" s="128">
        <f t="shared" si="34"/>
        <v>1698758.6100000003</v>
      </c>
      <c r="K283" s="17">
        <f t="shared" si="31"/>
        <v>2.6987347133081874E-2</v>
      </c>
      <c r="L283" s="17">
        <f t="shared" si="32"/>
        <v>1941241.3899999997</v>
      </c>
      <c r="M283" s="131">
        <v>0</v>
      </c>
    </row>
    <row r="284" spans="1:13">
      <c r="A284" s="133">
        <v>3092</v>
      </c>
      <c r="B284" s="127" t="s">
        <v>153</v>
      </c>
      <c r="C284" s="128">
        <f t="shared" si="33"/>
        <v>17808000</v>
      </c>
      <c r="D284" s="128">
        <f t="shared" si="33"/>
        <v>17808000</v>
      </c>
      <c r="E284" s="128">
        <f t="shared" si="33"/>
        <v>2990756.43</v>
      </c>
      <c r="F284" s="128">
        <f t="shared" si="33"/>
        <v>11318723.650000002</v>
      </c>
      <c r="G284" s="17">
        <f t="shared" si="29"/>
        <v>0.16171783639668277</v>
      </c>
      <c r="H284" s="17">
        <f t="shared" si="30"/>
        <v>6489276.3499999978</v>
      </c>
      <c r="I284" s="128">
        <f t="shared" si="34"/>
        <v>2992065.0200000005</v>
      </c>
      <c r="J284" s="128">
        <f t="shared" si="34"/>
        <v>11317363.65</v>
      </c>
      <c r="K284" s="17">
        <f t="shared" si="31"/>
        <v>0.17979342071082863</v>
      </c>
      <c r="L284" s="17">
        <f t="shared" si="32"/>
        <v>6490636.3499999996</v>
      </c>
      <c r="M284" s="131">
        <v>0</v>
      </c>
    </row>
    <row r="285" spans="1:13">
      <c r="A285" s="133">
        <v>3122</v>
      </c>
      <c r="B285" s="127" t="s">
        <v>154</v>
      </c>
      <c r="C285" s="128">
        <f t="shared" si="33"/>
        <v>42514000</v>
      </c>
      <c r="D285" s="128">
        <f t="shared" si="33"/>
        <v>46354000</v>
      </c>
      <c r="E285" s="128">
        <f t="shared" si="33"/>
        <v>6812494.9399999995</v>
      </c>
      <c r="F285" s="128">
        <f t="shared" si="33"/>
        <v>28655085.629999992</v>
      </c>
      <c r="G285" s="17">
        <f t="shared" si="29"/>
        <v>0.40941351632392514</v>
      </c>
      <c r="H285" s="17">
        <f t="shared" si="30"/>
        <v>17698914.370000008</v>
      </c>
      <c r="I285" s="128">
        <f t="shared" si="34"/>
        <v>6812494.9399999995</v>
      </c>
      <c r="J285" s="128">
        <f t="shared" si="34"/>
        <v>28655085.629999992</v>
      </c>
      <c r="K285" s="17">
        <f t="shared" si="31"/>
        <v>0.4552293295072663</v>
      </c>
      <c r="L285" s="17">
        <f t="shared" si="32"/>
        <v>17698914.370000008</v>
      </c>
      <c r="M285" s="131">
        <v>0</v>
      </c>
    </row>
    <row r="286" spans="1:13">
      <c r="A286" s="121" t="s">
        <v>155</v>
      </c>
      <c r="B286" s="122" t="s">
        <v>156</v>
      </c>
      <c r="C286" s="118">
        <f t="shared" si="33"/>
        <v>659035000</v>
      </c>
      <c r="D286" s="118">
        <f t="shared" si="33"/>
        <v>911281777.42999995</v>
      </c>
      <c r="E286" s="118">
        <f t="shared" si="33"/>
        <v>160205868.08999997</v>
      </c>
      <c r="F286" s="118">
        <f t="shared" si="33"/>
        <v>527056580.74000013</v>
      </c>
      <c r="G286" s="30">
        <f t="shared" si="29"/>
        <v>7.530394109048359</v>
      </c>
      <c r="H286" s="30">
        <f t="shared" si="30"/>
        <v>384225196.68999982</v>
      </c>
      <c r="I286" s="118">
        <f t="shared" si="34"/>
        <v>134134297.09999998</v>
      </c>
      <c r="J286" s="118">
        <f t="shared" si="34"/>
        <v>453089703.26000023</v>
      </c>
      <c r="K286" s="30">
        <f t="shared" si="31"/>
        <v>7.19801449854178</v>
      </c>
      <c r="L286" s="30">
        <f t="shared" si="32"/>
        <v>458192074.16999972</v>
      </c>
      <c r="M286" s="125">
        <v>0</v>
      </c>
    </row>
    <row r="287" spans="1:13">
      <c r="A287" s="126" t="s">
        <v>157</v>
      </c>
      <c r="B287" s="127" t="s">
        <v>158</v>
      </c>
      <c r="C287" s="128">
        <f t="shared" si="33"/>
        <v>10000</v>
      </c>
      <c r="D287" s="128">
        <f t="shared" si="33"/>
        <v>90000</v>
      </c>
      <c r="E287" s="128">
        <f t="shared" si="33"/>
        <v>0</v>
      </c>
      <c r="F287" s="128">
        <f t="shared" si="33"/>
        <v>88127.83</v>
      </c>
      <c r="G287" s="17">
        <f t="shared" si="29"/>
        <v>1.2591386126769399E-3</v>
      </c>
      <c r="H287" s="17">
        <f t="shared" si="30"/>
        <v>1872.1699999999983</v>
      </c>
      <c r="I287" s="128">
        <f t="shared" si="34"/>
        <v>88127.83</v>
      </c>
      <c r="J287" s="128">
        <f t="shared" si="34"/>
        <v>88127.83</v>
      </c>
      <c r="K287" s="17">
        <f t="shared" si="31"/>
        <v>1.4000437297534735E-3</v>
      </c>
      <c r="L287" s="17">
        <f t="shared" si="32"/>
        <v>1872.1699999999983</v>
      </c>
      <c r="M287" s="131">
        <v>0</v>
      </c>
    </row>
    <row r="288" spans="1:13">
      <c r="A288" s="126" t="s">
        <v>159</v>
      </c>
      <c r="B288" s="127" t="s">
        <v>154</v>
      </c>
      <c r="C288" s="128">
        <f t="shared" si="33"/>
        <v>531484000</v>
      </c>
      <c r="D288" s="128">
        <f t="shared" si="33"/>
        <v>718245685.78999996</v>
      </c>
      <c r="E288" s="128">
        <f t="shared" si="33"/>
        <v>104079929.76999998</v>
      </c>
      <c r="F288" s="128">
        <f t="shared" si="33"/>
        <v>399610787.58000022</v>
      </c>
      <c r="G288" s="17">
        <f t="shared" si="29"/>
        <v>5.7094946361917778</v>
      </c>
      <c r="H288" s="17">
        <f t="shared" si="30"/>
        <v>318634898.20999974</v>
      </c>
      <c r="I288" s="128">
        <f t="shared" si="34"/>
        <v>100375586.98999996</v>
      </c>
      <c r="J288" s="128">
        <f t="shared" si="34"/>
        <v>377718573.84000021</v>
      </c>
      <c r="K288" s="17">
        <f t="shared" si="31"/>
        <v>6.0006302312914848</v>
      </c>
      <c r="L288" s="17">
        <f t="shared" si="32"/>
        <v>340527111.94999975</v>
      </c>
      <c r="M288" s="131">
        <v>0</v>
      </c>
    </row>
    <row r="289" spans="1:13">
      <c r="A289" s="126" t="s">
        <v>160</v>
      </c>
      <c r="B289" s="127" t="s">
        <v>161</v>
      </c>
      <c r="C289" s="128">
        <f t="shared" si="33"/>
        <v>0</v>
      </c>
      <c r="D289" s="128">
        <f t="shared" si="33"/>
        <v>0</v>
      </c>
      <c r="E289" s="128">
        <f t="shared" si="33"/>
        <v>0</v>
      </c>
      <c r="F289" s="128">
        <f t="shared" si="33"/>
        <v>0</v>
      </c>
      <c r="G289" s="17">
        <f t="shared" si="29"/>
        <v>0</v>
      </c>
      <c r="H289" s="17">
        <f t="shared" si="30"/>
        <v>0</v>
      </c>
      <c r="I289" s="128">
        <f t="shared" si="34"/>
        <v>0</v>
      </c>
      <c r="J289" s="128">
        <f t="shared" si="34"/>
        <v>0</v>
      </c>
      <c r="K289" s="17">
        <f t="shared" si="31"/>
        <v>0</v>
      </c>
      <c r="L289" s="17">
        <f t="shared" si="32"/>
        <v>0</v>
      </c>
      <c r="M289" s="131">
        <v>0</v>
      </c>
    </row>
    <row r="290" spans="1:13">
      <c r="A290" s="126" t="s">
        <v>162</v>
      </c>
      <c r="B290" s="127" t="s">
        <v>163</v>
      </c>
      <c r="C290" s="128">
        <f t="shared" si="33"/>
        <v>0</v>
      </c>
      <c r="D290" s="128">
        <f t="shared" si="33"/>
        <v>0</v>
      </c>
      <c r="E290" s="128">
        <f t="shared" si="33"/>
        <v>0</v>
      </c>
      <c r="F290" s="128">
        <f t="shared" si="33"/>
        <v>0</v>
      </c>
      <c r="G290" s="17">
        <f t="shared" si="29"/>
        <v>0</v>
      </c>
      <c r="H290" s="17">
        <f t="shared" si="30"/>
        <v>0</v>
      </c>
      <c r="I290" s="128">
        <f t="shared" si="34"/>
        <v>0</v>
      </c>
      <c r="J290" s="128">
        <f t="shared" si="34"/>
        <v>0</v>
      </c>
      <c r="K290" s="17">
        <f t="shared" si="31"/>
        <v>0</v>
      </c>
      <c r="L290" s="17">
        <f t="shared" si="32"/>
        <v>0</v>
      </c>
      <c r="M290" s="131">
        <v>0</v>
      </c>
    </row>
    <row r="291" spans="1:13">
      <c r="A291" s="126" t="s">
        <v>164</v>
      </c>
      <c r="B291" s="127" t="s">
        <v>165</v>
      </c>
      <c r="C291" s="128">
        <f t="shared" si="33"/>
        <v>0</v>
      </c>
      <c r="D291" s="128">
        <f t="shared" si="33"/>
        <v>0</v>
      </c>
      <c r="E291" s="128">
        <f t="shared" si="33"/>
        <v>0</v>
      </c>
      <c r="F291" s="128">
        <f t="shared" si="33"/>
        <v>0</v>
      </c>
      <c r="G291" s="17">
        <f t="shared" si="29"/>
        <v>0</v>
      </c>
      <c r="H291" s="17">
        <f t="shared" si="30"/>
        <v>0</v>
      </c>
      <c r="I291" s="128">
        <f t="shared" si="34"/>
        <v>0</v>
      </c>
      <c r="J291" s="128">
        <f t="shared" si="34"/>
        <v>0</v>
      </c>
      <c r="K291" s="17">
        <f t="shared" si="31"/>
        <v>0</v>
      </c>
      <c r="L291" s="17">
        <f t="shared" si="32"/>
        <v>0</v>
      </c>
      <c r="M291" s="131">
        <v>0</v>
      </c>
    </row>
    <row r="292" spans="1:13">
      <c r="A292" s="126" t="s">
        <v>166</v>
      </c>
      <c r="B292" s="127" t="s">
        <v>167</v>
      </c>
      <c r="C292" s="128">
        <f t="shared" si="33"/>
        <v>78972000</v>
      </c>
      <c r="D292" s="128">
        <f t="shared" si="33"/>
        <v>143040425</v>
      </c>
      <c r="E292" s="128">
        <f t="shared" si="33"/>
        <v>51640645.410000004</v>
      </c>
      <c r="F292" s="128">
        <f t="shared" si="33"/>
        <v>106689079.56999999</v>
      </c>
      <c r="G292" s="17">
        <f t="shared" si="29"/>
        <v>1.5243350441914822</v>
      </c>
      <c r="H292" s="17">
        <f t="shared" si="30"/>
        <v>36351345.430000007</v>
      </c>
      <c r="I292" s="128">
        <f t="shared" si="34"/>
        <v>28441483.420000006</v>
      </c>
      <c r="J292" s="128">
        <f t="shared" si="34"/>
        <v>59452642.309999995</v>
      </c>
      <c r="K292" s="17">
        <f t="shared" si="31"/>
        <v>0.94449504865139144</v>
      </c>
      <c r="L292" s="17">
        <f t="shared" si="32"/>
        <v>83587782.689999998</v>
      </c>
      <c r="M292" s="131">
        <v>0</v>
      </c>
    </row>
    <row r="293" spans="1:13">
      <c r="A293" s="126" t="s">
        <v>168</v>
      </c>
      <c r="B293" s="127" t="s">
        <v>169</v>
      </c>
      <c r="C293" s="128">
        <f t="shared" si="33"/>
        <v>1644000</v>
      </c>
      <c r="D293" s="128">
        <f t="shared" si="33"/>
        <v>2930666.6400000006</v>
      </c>
      <c r="E293" s="128">
        <f t="shared" si="33"/>
        <v>402643.03</v>
      </c>
      <c r="F293" s="128">
        <f t="shared" si="33"/>
        <v>1585896.8399999999</v>
      </c>
      <c r="G293" s="17">
        <f t="shared" si="29"/>
        <v>2.2658721393302692E-2</v>
      </c>
      <c r="H293" s="17">
        <f t="shared" si="30"/>
        <v>1344769.8000000007</v>
      </c>
      <c r="I293" s="128">
        <f t="shared" si="34"/>
        <v>375620.07999999996</v>
      </c>
      <c r="J293" s="128">
        <f t="shared" si="34"/>
        <v>1284624.1199999999</v>
      </c>
      <c r="K293" s="17">
        <f t="shared" si="31"/>
        <v>2.0408195053663224E-2</v>
      </c>
      <c r="L293" s="17">
        <f t="shared" si="32"/>
        <v>1646042.5200000007</v>
      </c>
      <c r="M293" s="131">
        <v>0</v>
      </c>
    </row>
    <row r="294" spans="1:13">
      <c r="A294" s="126" t="s">
        <v>170</v>
      </c>
      <c r="B294" s="127" t="s">
        <v>171</v>
      </c>
      <c r="C294" s="128">
        <f t="shared" si="33"/>
        <v>29290000</v>
      </c>
      <c r="D294" s="128">
        <f t="shared" si="33"/>
        <v>29290000</v>
      </c>
      <c r="E294" s="128">
        <f t="shared" si="33"/>
        <v>1291349.8799999999</v>
      </c>
      <c r="F294" s="128">
        <f t="shared" si="33"/>
        <v>4955800.330000001</v>
      </c>
      <c r="G294" s="17">
        <f t="shared" si="29"/>
        <v>7.0806685609076297E-2</v>
      </c>
      <c r="H294" s="17">
        <f t="shared" si="30"/>
        <v>24334199.669999998</v>
      </c>
      <c r="I294" s="128">
        <f t="shared" si="34"/>
        <v>1282820.78</v>
      </c>
      <c r="J294" s="128">
        <f t="shared" si="34"/>
        <v>4330062.8100000005</v>
      </c>
      <c r="K294" s="17">
        <f t="shared" si="31"/>
        <v>6.8789589923854991E-2</v>
      </c>
      <c r="L294" s="17">
        <f t="shared" si="32"/>
        <v>24959937.189999998</v>
      </c>
      <c r="M294" s="131">
        <v>0</v>
      </c>
    </row>
    <row r="295" spans="1:13">
      <c r="A295" s="126" t="s">
        <v>172</v>
      </c>
      <c r="B295" s="127" t="s">
        <v>173</v>
      </c>
      <c r="C295" s="128">
        <f t="shared" si="33"/>
        <v>17040000</v>
      </c>
      <c r="D295" s="128">
        <f t="shared" si="33"/>
        <v>17090000</v>
      </c>
      <c r="E295" s="128">
        <f t="shared" si="33"/>
        <v>2691300</v>
      </c>
      <c r="F295" s="128">
        <f t="shared" si="33"/>
        <v>13726888.59</v>
      </c>
      <c r="G295" s="17">
        <f t="shared" si="29"/>
        <v>0.19612482748733873</v>
      </c>
      <c r="H295" s="17">
        <f t="shared" si="30"/>
        <v>3363111.41</v>
      </c>
      <c r="I295" s="128">
        <f t="shared" si="34"/>
        <v>3470658</v>
      </c>
      <c r="J295" s="128">
        <f t="shared" si="34"/>
        <v>9865672.3499999996</v>
      </c>
      <c r="K295" s="17">
        <f t="shared" si="31"/>
        <v>0.15673111108511029</v>
      </c>
      <c r="L295" s="17">
        <f t="shared" si="32"/>
        <v>7224327.6500000004</v>
      </c>
      <c r="M295" s="131">
        <v>0</v>
      </c>
    </row>
    <row r="296" spans="1:13">
      <c r="A296" s="126" t="s">
        <v>174</v>
      </c>
      <c r="B296" s="127" t="s">
        <v>175</v>
      </c>
      <c r="C296" s="128">
        <f t="shared" si="33"/>
        <v>595000</v>
      </c>
      <c r="D296" s="128">
        <f t="shared" si="33"/>
        <v>595000</v>
      </c>
      <c r="E296" s="128">
        <f t="shared" si="33"/>
        <v>100000</v>
      </c>
      <c r="F296" s="128">
        <f t="shared" si="33"/>
        <v>400000</v>
      </c>
      <c r="G296" s="17">
        <f t="shared" si="29"/>
        <v>5.7150555627067633E-3</v>
      </c>
      <c r="H296" s="17">
        <f t="shared" si="30"/>
        <v>195000</v>
      </c>
      <c r="I296" s="128">
        <f t="shared" si="34"/>
        <v>100000</v>
      </c>
      <c r="J296" s="128">
        <f t="shared" si="34"/>
        <v>350000</v>
      </c>
      <c r="K296" s="17">
        <f t="shared" si="31"/>
        <v>5.5602788065213411E-3</v>
      </c>
      <c r="L296" s="17">
        <f t="shared" si="32"/>
        <v>245000</v>
      </c>
      <c r="M296" s="131">
        <v>0</v>
      </c>
    </row>
    <row r="297" spans="1:13">
      <c r="A297" s="121" t="s">
        <v>176</v>
      </c>
      <c r="B297" s="122" t="s">
        <v>177</v>
      </c>
      <c r="C297" s="118">
        <f t="shared" si="33"/>
        <v>0</v>
      </c>
      <c r="D297" s="118">
        <f t="shared" si="33"/>
        <v>0</v>
      </c>
      <c r="E297" s="118">
        <f t="shared" si="33"/>
        <v>0</v>
      </c>
      <c r="F297" s="118">
        <f t="shared" si="33"/>
        <v>0</v>
      </c>
      <c r="G297" s="30">
        <f t="shared" si="29"/>
        <v>0</v>
      </c>
      <c r="H297" s="30">
        <f t="shared" si="30"/>
        <v>0</v>
      </c>
      <c r="I297" s="118">
        <f t="shared" si="34"/>
        <v>0</v>
      </c>
      <c r="J297" s="118">
        <f t="shared" si="34"/>
        <v>0</v>
      </c>
      <c r="K297" s="30">
        <f t="shared" si="31"/>
        <v>0</v>
      </c>
      <c r="L297" s="30">
        <f t="shared" si="32"/>
        <v>0</v>
      </c>
      <c r="M297" s="125">
        <v>0</v>
      </c>
    </row>
    <row r="298" spans="1:13">
      <c r="A298" s="126" t="s">
        <v>178</v>
      </c>
      <c r="B298" s="127" t="s">
        <v>179</v>
      </c>
      <c r="C298" s="128">
        <f t="shared" si="33"/>
        <v>0</v>
      </c>
      <c r="D298" s="128">
        <f t="shared" si="33"/>
        <v>0</v>
      </c>
      <c r="E298" s="128">
        <f t="shared" si="33"/>
        <v>0</v>
      </c>
      <c r="F298" s="128">
        <f t="shared" si="33"/>
        <v>0</v>
      </c>
      <c r="G298" s="17">
        <f t="shared" si="29"/>
        <v>0</v>
      </c>
      <c r="H298" s="17">
        <f t="shared" si="30"/>
        <v>0</v>
      </c>
      <c r="I298" s="128">
        <f t="shared" si="34"/>
        <v>0</v>
      </c>
      <c r="J298" s="128">
        <f t="shared" si="34"/>
        <v>0</v>
      </c>
      <c r="K298" s="17">
        <f t="shared" si="31"/>
        <v>0</v>
      </c>
      <c r="L298" s="17">
        <f t="shared" si="32"/>
        <v>0</v>
      </c>
      <c r="M298" s="131">
        <v>0</v>
      </c>
    </row>
    <row r="299" spans="1:13">
      <c r="A299" s="121" t="s">
        <v>180</v>
      </c>
      <c r="B299" s="122" t="s">
        <v>181</v>
      </c>
      <c r="C299" s="118">
        <f t="shared" si="33"/>
        <v>176889000</v>
      </c>
      <c r="D299" s="118">
        <f t="shared" si="33"/>
        <v>193040660.19999999</v>
      </c>
      <c r="E299" s="118">
        <f t="shared" si="33"/>
        <v>27593277.309999995</v>
      </c>
      <c r="F299" s="118">
        <f t="shared" si="33"/>
        <v>120222400.81999999</v>
      </c>
      <c r="G299" s="30">
        <f t="shared" si="29"/>
        <v>1.7176942514207576</v>
      </c>
      <c r="H299" s="30">
        <f t="shared" si="30"/>
        <v>72818259.379999995</v>
      </c>
      <c r="I299" s="118">
        <f t="shared" si="34"/>
        <v>27418832.589999996</v>
      </c>
      <c r="J299" s="118">
        <f t="shared" si="34"/>
        <v>115080668.28999996</v>
      </c>
      <c r="K299" s="30">
        <f t="shared" si="31"/>
        <v>1.8282302883805697</v>
      </c>
      <c r="L299" s="30">
        <f t="shared" si="32"/>
        <v>77959991.910000026</v>
      </c>
      <c r="M299" s="125">
        <v>0</v>
      </c>
    </row>
    <row r="300" spans="1:13">
      <c r="A300" s="126" t="s">
        <v>182</v>
      </c>
      <c r="B300" s="127" t="s">
        <v>154</v>
      </c>
      <c r="C300" s="128">
        <f t="shared" si="33"/>
        <v>164225000</v>
      </c>
      <c r="D300" s="128">
        <f t="shared" si="33"/>
        <v>175265000</v>
      </c>
      <c r="E300" s="128">
        <f t="shared" si="33"/>
        <v>26118920.449999996</v>
      </c>
      <c r="F300" s="128">
        <f t="shared" si="33"/>
        <v>112210462.58999999</v>
      </c>
      <c r="G300" s="17">
        <f t="shared" si="29"/>
        <v>1.6032225710471963</v>
      </c>
      <c r="H300" s="17">
        <f t="shared" si="30"/>
        <v>63054537.410000011</v>
      </c>
      <c r="I300" s="128">
        <f t="shared" si="34"/>
        <v>26037283.489999995</v>
      </c>
      <c r="J300" s="128">
        <f t="shared" si="34"/>
        <v>111699707.16999996</v>
      </c>
      <c r="K300" s="17">
        <f t="shared" si="31"/>
        <v>1.7745186127771162</v>
      </c>
      <c r="L300" s="17">
        <f t="shared" si="32"/>
        <v>63565292.830000043</v>
      </c>
      <c r="M300" s="131">
        <v>0</v>
      </c>
    </row>
    <row r="301" spans="1:13">
      <c r="A301" s="126" t="s">
        <v>183</v>
      </c>
      <c r="B301" s="127" t="s">
        <v>184</v>
      </c>
      <c r="C301" s="128">
        <f t="shared" si="33"/>
        <v>11090000</v>
      </c>
      <c r="D301" s="128">
        <f t="shared" si="33"/>
        <v>14183940.199999999</v>
      </c>
      <c r="E301" s="128">
        <f t="shared" si="33"/>
        <v>1421128.06</v>
      </c>
      <c r="F301" s="128">
        <f t="shared" si="33"/>
        <v>5696597.7399999993</v>
      </c>
      <c r="G301" s="17">
        <f t="shared" si="29"/>
        <v>8.1390931506224423E-2</v>
      </c>
      <c r="H301" s="17">
        <f t="shared" si="30"/>
        <v>8487342.4600000009</v>
      </c>
      <c r="I301" s="128">
        <f t="shared" si="34"/>
        <v>1006003.68</v>
      </c>
      <c r="J301" s="128">
        <f t="shared" si="34"/>
        <v>2943431.2700000005</v>
      </c>
      <c r="K301" s="17">
        <f t="shared" si="31"/>
        <v>4.6760852882952002E-2</v>
      </c>
      <c r="L301" s="17">
        <f t="shared" si="32"/>
        <v>11240508.93</v>
      </c>
      <c r="M301" s="131">
        <v>0</v>
      </c>
    </row>
    <row r="302" spans="1:13">
      <c r="A302" s="126" t="s">
        <v>185</v>
      </c>
      <c r="B302" s="127" t="s">
        <v>186</v>
      </c>
      <c r="C302" s="128">
        <f t="shared" si="33"/>
        <v>426000</v>
      </c>
      <c r="D302" s="128">
        <f t="shared" si="33"/>
        <v>913720</v>
      </c>
      <c r="E302" s="128">
        <f t="shared" si="33"/>
        <v>34423.800000000003</v>
      </c>
      <c r="F302" s="128">
        <f t="shared" si="33"/>
        <v>141055.59000000003</v>
      </c>
      <c r="G302" s="17">
        <f t="shared" si="29"/>
        <v>2.0153513357009612E-3</v>
      </c>
      <c r="H302" s="17">
        <f t="shared" si="30"/>
        <v>772664.40999999992</v>
      </c>
      <c r="I302" s="128">
        <f t="shared" si="34"/>
        <v>40893.800000000003</v>
      </c>
      <c r="J302" s="128">
        <f t="shared" si="34"/>
        <v>102878.23000000001</v>
      </c>
      <c r="K302" s="17">
        <f t="shared" si="31"/>
        <v>1.6343761197755088E-3</v>
      </c>
      <c r="L302" s="17">
        <f t="shared" si="32"/>
        <v>810841.77</v>
      </c>
      <c r="M302" s="131">
        <v>0</v>
      </c>
    </row>
    <row r="303" spans="1:13">
      <c r="A303" s="126" t="s">
        <v>187</v>
      </c>
      <c r="B303" s="127" t="s">
        <v>188</v>
      </c>
      <c r="C303" s="128">
        <f t="shared" ref="C303:F322" si="35">SUMIF($A$8:$A$248,$A303,C$8:C$248)</f>
        <v>0</v>
      </c>
      <c r="D303" s="128">
        <f t="shared" si="35"/>
        <v>0</v>
      </c>
      <c r="E303" s="128">
        <f t="shared" si="35"/>
        <v>0</v>
      </c>
      <c r="F303" s="128">
        <f t="shared" si="35"/>
        <v>0</v>
      </c>
      <c r="G303" s="17">
        <f t="shared" si="29"/>
        <v>0</v>
      </c>
      <c r="H303" s="17">
        <f t="shared" si="30"/>
        <v>0</v>
      </c>
      <c r="I303" s="128">
        <f t="shared" ref="I303:J322" si="36">SUMIF($A$8:$A$248,$A303,I$8:I$248)</f>
        <v>0</v>
      </c>
      <c r="J303" s="128">
        <f t="shared" si="36"/>
        <v>0</v>
      </c>
      <c r="K303" s="17">
        <f t="shared" si="31"/>
        <v>0</v>
      </c>
      <c r="L303" s="17">
        <f t="shared" si="32"/>
        <v>0</v>
      </c>
      <c r="M303" s="131">
        <v>0</v>
      </c>
    </row>
    <row r="304" spans="1:13">
      <c r="A304" s="126" t="s">
        <v>189</v>
      </c>
      <c r="B304" s="127" t="s">
        <v>175</v>
      </c>
      <c r="C304" s="128">
        <f t="shared" si="35"/>
        <v>90000</v>
      </c>
      <c r="D304" s="128">
        <f t="shared" si="35"/>
        <v>50000</v>
      </c>
      <c r="E304" s="128">
        <f t="shared" si="35"/>
        <v>0</v>
      </c>
      <c r="F304" s="128">
        <f t="shared" si="35"/>
        <v>4959.8999999999996</v>
      </c>
      <c r="G304" s="17">
        <f t="shared" si="29"/>
        <v>7.086526021367318E-5</v>
      </c>
      <c r="H304" s="17">
        <f t="shared" si="30"/>
        <v>45040.1</v>
      </c>
      <c r="I304" s="128">
        <f t="shared" si="36"/>
        <v>4959.8999999999996</v>
      </c>
      <c r="J304" s="128">
        <f t="shared" si="36"/>
        <v>4959.8999999999996</v>
      </c>
      <c r="K304" s="17">
        <f t="shared" si="31"/>
        <v>7.8795505292757716E-5</v>
      </c>
      <c r="L304" s="17">
        <f t="shared" si="32"/>
        <v>45040.1</v>
      </c>
      <c r="M304" s="131">
        <v>0</v>
      </c>
    </row>
    <row r="305" spans="1:13">
      <c r="A305" s="126" t="s">
        <v>190</v>
      </c>
      <c r="B305" s="127" t="s">
        <v>191</v>
      </c>
      <c r="C305" s="128">
        <f t="shared" si="35"/>
        <v>1058000</v>
      </c>
      <c r="D305" s="128">
        <f t="shared" si="35"/>
        <v>2628000</v>
      </c>
      <c r="E305" s="128">
        <f t="shared" si="35"/>
        <v>18805</v>
      </c>
      <c r="F305" s="128">
        <f t="shared" si="35"/>
        <v>2169325</v>
      </c>
      <c r="G305" s="17">
        <f t="shared" si="29"/>
        <v>3.0994532271422123E-2</v>
      </c>
      <c r="H305" s="17">
        <f t="shared" si="30"/>
        <v>458675</v>
      </c>
      <c r="I305" s="128">
        <f t="shared" si="36"/>
        <v>329691.71999999997</v>
      </c>
      <c r="J305" s="128">
        <f t="shared" si="36"/>
        <v>329691.71999999997</v>
      </c>
      <c r="K305" s="17">
        <f t="shared" si="31"/>
        <v>5.2376510954330515E-3</v>
      </c>
      <c r="L305" s="17">
        <f t="shared" si="32"/>
        <v>2298308.2800000003</v>
      </c>
      <c r="M305" s="131">
        <v>0</v>
      </c>
    </row>
    <row r="306" spans="1:13">
      <c r="A306" s="121" t="s">
        <v>192</v>
      </c>
      <c r="B306" s="122" t="s">
        <v>193</v>
      </c>
      <c r="C306" s="118">
        <f t="shared" si="35"/>
        <v>231037000</v>
      </c>
      <c r="D306" s="118">
        <f t="shared" si="35"/>
        <v>311953080.86999995</v>
      </c>
      <c r="E306" s="118">
        <f t="shared" si="35"/>
        <v>52483789.490000002</v>
      </c>
      <c r="F306" s="118">
        <f t="shared" si="35"/>
        <v>164767768.30999997</v>
      </c>
      <c r="G306" s="30">
        <f t="shared" si="29"/>
        <v>2.3541423770871113</v>
      </c>
      <c r="H306" s="30">
        <f t="shared" si="30"/>
        <v>147185312.55999997</v>
      </c>
      <c r="I306" s="118">
        <f t="shared" si="36"/>
        <v>50993872.93</v>
      </c>
      <c r="J306" s="118">
        <f t="shared" si="36"/>
        <v>145093011.66</v>
      </c>
      <c r="K306" s="30">
        <f t="shared" si="31"/>
        <v>2.3050217077355768</v>
      </c>
      <c r="L306" s="30">
        <f t="shared" si="32"/>
        <v>166860069.20999995</v>
      </c>
      <c r="M306" s="125">
        <v>0</v>
      </c>
    </row>
    <row r="307" spans="1:13">
      <c r="A307" s="126" t="s">
        <v>194</v>
      </c>
      <c r="B307" s="127" t="s">
        <v>154</v>
      </c>
      <c r="C307" s="128">
        <f t="shared" si="35"/>
        <v>10066000</v>
      </c>
      <c r="D307" s="128">
        <f t="shared" si="35"/>
        <v>10175481.609999999</v>
      </c>
      <c r="E307" s="128">
        <f t="shared" si="35"/>
        <v>1757241.21</v>
      </c>
      <c r="F307" s="128">
        <f t="shared" si="35"/>
        <v>7291571.1399999987</v>
      </c>
      <c r="G307" s="17">
        <f t="shared" si="29"/>
        <v>0.1041793355113227</v>
      </c>
      <c r="H307" s="17">
        <f t="shared" si="30"/>
        <v>2883910.4700000007</v>
      </c>
      <c r="I307" s="128">
        <f t="shared" si="36"/>
        <v>1711529.4500000002</v>
      </c>
      <c r="J307" s="128">
        <f t="shared" si="36"/>
        <v>5278507.3899999997</v>
      </c>
      <c r="K307" s="17">
        <f t="shared" si="31"/>
        <v>8.3857065059095084E-2</v>
      </c>
      <c r="L307" s="17">
        <f t="shared" si="32"/>
        <v>4896974.22</v>
      </c>
      <c r="M307" s="131">
        <v>0</v>
      </c>
    </row>
    <row r="308" spans="1:13">
      <c r="A308" s="126" t="s">
        <v>195</v>
      </c>
      <c r="B308" s="127" t="s">
        <v>173</v>
      </c>
      <c r="C308" s="128">
        <f t="shared" si="35"/>
        <v>513000</v>
      </c>
      <c r="D308" s="128">
        <f t="shared" si="35"/>
        <v>1453000</v>
      </c>
      <c r="E308" s="128">
        <f t="shared" si="35"/>
        <v>0</v>
      </c>
      <c r="F308" s="128">
        <f t="shared" si="35"/>
        <v>1105200</v>
      </c>
      <c r="G308" s="17">
        <f t="shared" si="29"/>
        <v>1.5790698519758783E-2</v>
      </c>
      <c r="H308" s="17">
        <f t="shared" si="30"/>
        <v>347800</v>
      </c>
      <c r="I308" s="128">
        <f t="shared" si="36"/>
        <v>690</v>
      </c>
      <c r="J308" s="128">
        <f t="shared" si="36"/>
        <v>1150</v>
      </c>
      <c r="K308" s="17">
        <f t="shared" si="31"/>
        <v>1.8269487507141549E-5</v>
      </c>
      <c r="L308" s="17">
        <f t="shared" si="32"/>
        <v>1451850</v>
      </c>
      <c r="M308" s="131">
        <v>0</v>
      </c>
    </row>
    <row r="309" spans="1:13">
      <c r="A309" s="126" t="s">
        <v>196</v>
      </c>
      <c r="B309" s="127" t="s">
        <v>197</v>
      </c>
      <c r="C309" s="128">
        <f t="shared" si="35"/>
        <v>9196000</v>
      </c>
      <c r="D309" s="128">
        <f t="shared" si="35"/>
        <v>26879178.599999998</v>
      </c>
      <c r="E309" s="128">
        <f t="shared" si="35"/>
        <v>1016728.8</v>
      </c>
      <c r="F309" s="128">
        <f t="shared" si="35"/>
        <v>10450927.420000002</v>
      </c>
      <c r="G309" s="17">
        <f t="shared" si="29"/>
        <v>0.14931907721778911</v>
      </c>
      <c r="H309" s="17">
        <f t="shared" si="30"/>
        <v>16428251.179999996</v>
      </c>
      <c r="I309" s="128">
        <f t="shared" si="36"/>
        <v>1036994.94</v>
      </c>
      <c r="J309" s="128">
        <f t="shared" si="36"/>
        <v>10243638.25</v>
      </c>
      <c r="K309" s="17">
        <f t="shared" si="31"/>
        <v>0.16273567046613246</v>
      </c>
      <c r="L309" s="17">
        <f t="shared" si="32"/>
        <v>16635540.349999998</v>
      </c>
      <c r="M309" s="131">
        <v>0</v>
      </c>
    </row>
    <row r="310" spans="1:13">
      <c r="A310" s="126" t="s">
        <v>198</v>
      </c>
      <c r="B310" s="127" t="s">
        <v>199</v>
      </c>
      <c r="C310" s="128">
        <f t="shared" si="35"/>
        <v>3512000</v>
      </c>
      <c r="D310" s="128">
        <f t="shared" si="35"/>
        <v>6296876</v>
      </c>
      <c r="E310" s="128">
        <f t="shared" si="35"/>
        <v>31574.39</v>
      </c>
      <c r="F310" s="128">
        <f t="shared" si="35"/>
        <v>908025.11</v>
      </c>
      <c r="G310" s="17">
        <f t="shared" si="29"/>
        <v>1.2973534889957301E-2</v>
      </c>
      <c r="H310" s="17">
        <f t="shared" si="30"/>
        <v>5388850.8899999997</v>
      </c>
      <c r="I310" s="128">
        <f t="shared" si="36"/>
        <v>171885.41999999998</v>
      </c>
      <c r="J310" s="128">
        <f t="shared" si="36"/>
        <v>452685.42</v>
      </c>
      <c r="K310" s="17">
        <f t="shared" si="31"/>
        <v>7.1915918481348928E-3</v>
      </c>
      <c r="L310" s="17">
        <f t="shared" si="32"/>
        <v>5844190.5800000001</v>
      </c>
      <c r="M310" s="131">
        <v>0</v>
      </c>
    </row>
    <row r="311" spans="1:13">
      <c r="A311" s="126" t="s">
        <v>200</v>
      </c>
      <c r="B311" s="127" t="s">
        <v>175</v>
      </c>
      <c r="C311" s="128">
        <f t="shared" si="35"/>
        <v>60598000</v>
      </c>
      <c r="D311" s="128">
        <f t="shared" si="35"/>
        <v>99703948.990000024</v>
      </c>
      <c r="E311" s="128">
        <f t="shared" si="35"/>
        <v>22089814.59</v>
      </c>
      <c r="F311" s="128">
        <f t="shared" si="35"/>
        <v>41691391.93</v>
      </c>
      <c r="G311" s="17">
        <f t="shared" si="29"/>
        <v>0.59567155341633593</v>
      </c>
      <c r="H311" s="17">
        <f t="shared" si="30"/>
        <v>58012557.060000025</v>
      </c>
      <c r="I311" s="128">
        <f t="shared" si="36"/>
        <v>22851222.699999999</v>
      </c>
      <c r="J311" s="128">
        <f t="shared" si="36"/>
        <v>39386706.219999999</v>
      </c>
      <c r="K311" s="17">
        <f t="shared" si="31"/>
        <v>0.62571733672499519</v>
      </c>
      <c r="L311" s="17">
        <f t="shared" si="32"/>
        <v>60317242.770000026</v>
      </c>
      <c r="M311" s="131">
        <v>0</v>
      </c>
    </row>
    <row r="312" spans="1:13">
      <c r="A312" s="126" t="s">
        <v>201</v>
      </c>
      <c r="B312" s="127" t="s">
        <v>191</v>
      </c>
      <c r="C312" s="128">
        <f t="shared" si="35"/>
        <v>147152000</v>
      </c>
      <c r="D312" s="128">
        <f t="shared" si="35"/>
        <v>167444595.66999996</v>
      </c>
      <c r="E312" s="128">
        <f t="shared" si="35"/>
        <v>27588430.5</v>
      </c>
      <c r="F312" s="128">
        <f t="shared" si="35"/>
        <v>103320652.70999996</v>
      </c>
      <c r="G312" s="17">
        <f t="shared" si="29"/>
        <v>1.4762081775319471</v>
      </c>
      <c r="H312" s="17">
        <f t="shared" si="30"/>
        <v>64123942.959999993</v>
      </c>
      <c r="I312" s="128">
        <f t="shared" si="36"/>
        <v>25221550.420000002</v>
      </c>
      <c r="J312" s="128">
        <f t="shared" si="36"/>
        <v>89730324.379999995</v>
      </c>
      <c r="K312" s="17">
        <f t="shared" si="31"/>
        <v>1.425501774149712</v>
      </c>
      <c r="L312" s="17">
        <f t="shared" si="32"/>
        <v>77714271.289999962</v>
      </c>
      <c r="M312" s="131">
        <v>0</v>
      </c>
    </row>
    <row r="313" spans="1:13">
      <c r="A313" s="126" t="s">
        <v>202</v>
      </c>
      <c r="B313" s="127" t="s">
        <v>203</v>
      </c>
      <c r="C313" s="128">
        <f t="shared" si="35"/>
        <v>0</v>
      </c>
      <c r="D313" s="128">
        <f t="shared" si="35"/>
        <v>0</v>
      </c>
      <c r="E313" s="128">
        <f t="shared" si="35"/>
        <v>0</v>
      </c>
      <c r="F313" s="128">
        <f t="shared" si="35"/>
        <v>0</v>
      </c>
      <c r="G313" s="17">
        <f t="shared" si="29"/>
        <v>0</v>
      </c>
      <c r="H313" s="17">
        <f t="shared" si="30"/>
        <v>0</v>
      </c>
      <c r="I313" s="128">
        <f t="shared" si="36"/>
        <v>0</v>
      </c>
      <c r="J313" s="128">
        <f t="shared" si="36"/>
        <v>0</v>
      </c>
      <c r="K313" s="17">
        <f t="shared" si="31"/>
        <v>0</v>
      </c>
      <c r="L313" s="17">
        <f t="shared" si="32"/>
        <v>0</v>
      </c>
      <c r="M313" s="131">
        <v>0</v>
      </c>
    </row>
    <row r="314" spans="1:13">
      <c r="A314" s="121" t="s">
        <v>204</v>
      </c>
      <c r="B314" s="122" t="s">
        <v>205</v>
      </c>
      <c r="C314" s="118">
        <f t="shared" si="35"/>
        <v>2234377000</v>
      </c>
      <c r="D314" s="118">
        <f t="shared" si="35"/>
        <v>2198174378.1500001</v>
      </c>
      <c r="E314" s="118">
        <f t="shared" si="35"/>
        <v>374834344.37</v>
      </c>
      <c r="F314" s="118">
        <f t="shared" si="35"/>
        <v>1491961422.5699997</v>
      </c>
      <c r="G314" s="30">
        <f t="shared" si="29"/>
        <v>21.316606068506431</v>
      </c>
      <c r="H314" s="30">
        <f t="shared" si="30"/>
        <v>706212955.5800004</v>
      </c>
      <c r="I314" s="118">
        <f t="shared" si="36"/>
        <v>374787843.54999995</v>
      </c>
      <c r="J314" s="118">
        <f t="shared" si="36"/>
        <v>1491639181.8799994</v>
      </c>
      <c r="K314" s="30">
        <f t="shared" si="31"/>
        <v>23.696942085669122</v>
      </c>
      <c r="L314" s="30">
        <f t="shared" si="32"/>
        <v>706535196.2700007</v>
      </c>
      <c r="M314" s="125">
        <v>0</v>
      </c>
    </row>
    <row r="315" spans="1:13">
      <c r="A315" s="126" t="s">
        <v>206</v>
      </c>
      <c r="B315" s="127" t="s">
        <v>154</v>
      </c>
      <c r="C315" s="128">
        <f t="shared" si="35"/>
        <v>0</v>
      </c>
      <c r="D315" s="128">
        <f t="shared" si="35"/>
        <v>0</v>
      </c>
      <c r="E315" s="128">
        <f t="shared" si="35"/>
        <v>0</v>
      </c>
      <c r="F315" s="128">
        <f t="shared" si="35"/>
        <v>0</v>
      </c>
      <c r="G315" s="17">
        <f t="shared" si="29"/>
        <v>0</v>
      </c>
      <c r="H315" s="17">
        <f t="shared" si="30"/>
        <v>0</v>
      </c>
      <c r="I315" s="128">
        <f t="shared" si="36"/>
        <v>0</v>
      </c>
      <c r="J315" s="128">
        <f t="shared" si="36"/>
        <v>0</v>
      </c>
      <c r="K315" s="17">
        <f t="shared" si="31"/>
        <v>0</v>
      </c>
      <c r="L315" s="17">
        <f t="shared" si="32"/>
        <v>0</v>
      </c>
      <c r="M315" s="131">
        <v>0</v>
      </c>
    </row>
    <row r="316" spans="1:13">
      <c r="A316" s="126" t="s">
        <v>207</v>
      </c>
      <c r="B316" s="127" t="s">
        <v>208</v>
      </c>
      <c r="C316" s="128">
        <f t="shared" si="35"/>
        <v>2234377000</v>
      </c>
      <c r="D316" s="128">
        <f t="shared" si="35"/>
        <v>2198174378.1500001</v>
      </c>
      <c r="E316" s="128">
        <f t="shared" si="35"/>
        <v>374834344.37</v>
      </c>
      <c r="F316" s="128">
        <f t="shared" si="35"/>
        <v>1491961422.5699997</v>
      </c>
      <c r="G316" s="17">
        <f t="shared" si="29"/>
        <v>21.316606068506431</v>
      </c>
      <c r="H316" s="17">
        <f t="shared" si="30"/>
        <v>706212955.5800004</v>
      </c>
      <c r="I316" s="128">
        <f t="shared" si="36"/>
        <v>374787843.54999995</v>
      </c>
      <c r="J316" s="128">
        <f t="shared" si="36"/>
        <v>1491639181.8799994</v>
      </c>
      <c r="K316" s="17">
        <f t="shared" si="31"/>
        <v>23.696942085669122</v>
      </c>
      <c r="L316" s="17">
        <f t="shared" si="32"/>
        <v>706535196.2700007</v>
      </c>
      <c r="M316" s="131">
        <v>0</v>
      </c>
    </row>
    <row r="317" spans="1:13">
      <c r="A317" s="27">
        <v>10</v>
      </c>
      <c r="B317" s="122" t="s">
        <v>209</v>
      </c>
      <c r="C317" s="118">
        <f t="shared" si="35"/>
        <v>2159048000</v>
      </c>
      <c r="D317" s="118">
        <f t="shared" si="35"/>
        <v>2295605045.6300001</v>
      </c>
      <c r="E317" s="118">
        <f t="shared" si="35"/>
        <v>374984873.45999998</v>
      </c>
      <c r="F317" s="118">
        <f t="shared" si="35"/>
        <v>1625382515.1099999</v>
      </c>
      <c r="G317" s="30">
        <f t="shared" si="29"/>
        <v>23.222878461264283</v>
      </c>
      <c r="H317" s="30">
        <f t="shared" si="30"/>
        <v>670222530.52000022</v>
      </c>
      <c r="I317" s="118">
        <f t="shared" si="36"/>
        <v>439035645.45999998</v>
      </c>
      <c r="J317" s="118">
        <f t="shared" si="36"/>
        <v>1544552287.77</v>
      </c>
      <c r="K317" s="30">
        <f t="shared" si="31"/>
        <v>24.537546717861666</v>
      </c>
      <c r="L317" s="30">
        <f t="shared" si="32"/>
        <v>751052757.86000013</v>
      </c>
      <c r="M317" s="125">
        <v>0</v>
      </c>
    </row>
    <row r="318" spans="1:13">
      <c r="A318" s="126" t="s">
        <v>210</v>
      </c>
      <c r="B318" s="127" t="s">
        <v>211</v>
      </c>
      <c r="C318" s="128">
        <f t="shared" si="35"/>
        <v>880970000</v>
      </c>
      <c r="D318" s="128">
        <f t="shared" si="35"/>
        <v>943266392.24000013</v>
      </c>
      <c r="E318" s="128">
        <f t="shared" si="35"/>
        <v>143758904.17999998</v>
      </c>
      <c r="F318" s="128">
        <f t="shared" si="35"/>
        <v>596221645.96999991</v>
      </c>
      <c r="G318" s="17">
        <f t="shared" si="29"/>
        <v>8.5185995860175758</v>
      </c>
      <c r="H318" s="17">
        <f t="shared" si="30"/>
        <v>347044746.27000022</v>
      </c>
      <c r="I318" s="128">
        <f t="shared" si="36"/>
        <v>140180416.02999997</v>
      </c>
      <c r="J318" s="128">
        <f t="shared" si="36"/>
        <v>566557130.77999997</v>
      </c>
      <c r="K318" s="17">
        <f t="shared" si="31"/>
        <v>9.0006160198844967</v>
      </c>
      <c r="L318" s="17">
        <f t="shared" si="32"/>
        <v>376709261.46000016</v>
      </c>
      <c r="M318" s="131">
        <v>0</v>
      </c>
    </row>
    <row r="319" spans="1:13">
      <c r="A319" s="126" t="s">
        <v>212</v>
      </c>
      <c r="B319" s="127" t="s">
        <v>213</v>
      </c>
      <c r="C319" s="128">
        <f t="shared" si="35"/>
        <v>1245146000</v>
      </c>
      <c r="D319" s="128">
        <f t="shared" si="35"/>
        <v>1317333033.2399998</v>
      </c>
      <c r="E319" s="128">
        <f t="shared" si="35"/>
        <v>226435925.53999999</v>
      </c>
      <c r="F319" s="128">
        <f t="shared" si="35"/>
        <v>1007631492.9399999</v>
      </c>
      <c r="G319" s="17">
        <f t="shared" si="29"/>
        <v>14.396674922213167</v>
      </c>
      <c r="H319" s="17">
        <f t="shared" si="30"/>
        <v>309701540.29999983</v>
      </c>
      <c r="I319" s="128">
        <f t="shared" si="36"/>
        <v>293891733.44999999</v>
      </c>
      <c r="J319" s="128">
        <f t="shared" si="36"/>
        <v>958148188.86000025</v>
      </c>
      <c r="K319" s="17">
        <f t="shared" si="31"/>
        <v>15.221631622928763</v>
      </c>
      <c r="L319" s="17">
        <f t="shared" si="32"/>
        <v>359184844.37999952</v>
      </c>
      <c r="M319" s="131">
        <v>0</v>
      </c>
    </row>
    <row r="320" spans="1:13">
      <c r="A320" s="126" t="s">
        <v>214</v>
      </c>
      <c r="B320" s="127" t="s">
        <v>215</v>
      </c>
      <c r="C320" s="128">
        <f t="shared" si="35"/>
        <v>21078000</v>
      </c>
      <c r="D320" s="128">
        <f t="shared" si="35"/>
        <v>19649641.879999999</v>
      </c>
      <c r="E320" s="128">
        <f t="shared" si="35"/>
        <v>2789863.9000000004</v>
      </c>
      <c r="F320" s="128">
        <f t="shared" si="35"/>
        <v>11643678.330000002</v>
      </c>
      <c r="G320" s="17">
        <f t="shared" si="29"/>
        <v>0.16636067152558676</v>
      </c>
      <c r="H320" s="17">
        <f t="shared" si="30"/>
        <v>8005963.549999997</v>
      </c>
      <c r="I320" s="128">
        <f t="shared" si="36"/>
        <v>2878568.1100000003</v>
      </c>
      <c r="J320" s="128">
        <f t="shared" si="36"/>
        <v>10194133.940000001</v>
      </c>
      <c r="K320" s="17">
        <f t="shared" si="31"/>
        <v>0.16194921970691975</v>
      </c>
      <c r="L320" s="17">
        <f t="shared" si="32"/>
        <v>9455507.9399999976</v>
      </c>
      <c r="M320" s="131">
        <v>0</v>
      </c>
    </row>
    <row r="321" spans="1:13">
      <c r="A321" s="126" t="s">
        <v>216</v>
      </c>
      <c r="B321" s="127" t="s">
        <v>217</v>
      </c>
      <c r="C321" s="128">
        <f t="shared" si="35"/>
        <v>11854000</v>
      </c>
      <c r="D321" s="128">
        <f t="shared" si="35"/>
        <v>15355978.27</v>
      </c>
      <c r="E321" s="128">
        <f t="shared" si="35"/>
        <v>2000179.8399999999</v>
      </c>
      <c r="F321" s="128">
        <f t="shared" si="35"/>
        <v>9885697.8700000048</v>
      </c>
      <c r="G321" s="17">
        <f t="shared" si="29"/>
        <v>0.14124328150795482</v>
      </c>
      <c r="H321" s="17">
        <f t="shared" si="30"/>
        <v>5470280.3999999948</v>
      </c>
      <c r="I321" s="128">
        <f t="shared" si="36"/>
        <v>2084927.8699999996</v>
      </c>
      <c r="J321" s="128">
        <f t="shared" si="36"/>
        <v>9652834.1900000032</v>
      </c>
      <c r="K321" s="17">
        <f t="shared" si="31"/>
        <v>0.15334985534149034</v>
      </c>
      <c r="L321" s="17">
        <f t="shared" si="32"/>
        <v>5703144.0799999963</v>
      </c>
      <c r="M321" s="131">
        <v>0</v>
      </c>
    </row>
    <row r="322" spans="1:13">
      <c r="A322" s="126" t="s">
        <v>319</v>
      </c>
      <c r="B322" s="127" t="s">
        <v>203</v>
      </c>
      <c r="C322" s="128">
        <f t="shared" si="35"/>
        <v>0</v>
      </c>
      <c r="D322" s="128">
        <f t="shared" si="35"/>
        <v>0</v>
      </c>
      <c r="E322" s="128">
        <f t="shared" si="35"/>
        <v>0</v>
      </c>
      <c r="F322" s="128">
        <f t="shared" si="35"/>
        <v>0</v>
      </c>
      <c r="G322" s="17">
        <f t="shared" si="29"/>
        <v>0</v>
      </c>
      <c r="H322" s="17">
        <f t="shared" si="30"/>
        <v>0</v>
      </c>
      <c r="I322" s="128">
        <f t="shared" si="36"/>
        <v>0</v>
      </c>
      <c r="J322" s="128">
        <f t="shared" si="36"/>
        <v>0</v>
      </c>
      <c r="K322" s="17">
        <f t="shared" si="31"/>
        <v>0</v>
      </c>
      <c r="L322" s="17">
        <f t="shared" si="32"/>
        <v>0</v>
      </c>
      <c r="M322" s="131">
        <v>0</v>
      </c>
    </row>
    <row r="323" spans="1:13">
      <c r="A323" s="27">
        <v>11</v>
      </c>
      <c r="B323" s="122" t="s">
        <v>219</v>
      </c>
      <c r="C323" s="118">
        <f t="shared" ref="C323:F342" si="37">SUMIF($A$8:$A$248,$A323,C$8:C$248)</f>
        <v>4475000</v>
      </c>
      <c r="D323" s="118">
        <f t="shared" si="37"/>
        <v>8077699.3599999994</v>
      </c>
      <c r="E323" s="118">
        <f t="shared" si="37"/>
        <v>390953.19</v>
      </c>
      <c r="F323" s="118">
        <f t="shared" si="37"/>
        <v>1431806.5199999998</v>
      </c>
      <c r="G323" s="30">
        <f t="shared" si="29"/>
        <v>2.0457134542114525E-2</v>
      </c>
      <c r="H323" s="30">
        <f t="shared" si="30"/>
        <v>6645892.8399999999</v>
      </c>
      <c r="I323" s="118">
        <f t="shared" ref="I323:J342" si="38">SUMIF($A$8:$A$248,$A323,I$8:I$248)</f>
        <v>294370.84000000003</v>
      </c>
      <c r="J323" s="118">
        <f t="shared" si="38"/>
        <v>1301200.75</v>
      </c>
      <c r="K323" s="30">
        <f t="shared" si="31"/>
        <v>2.0671539866441928E-2</v>
      </c>
      <c r="L323" s="30">
        <f t="shared" si="32"/>
        <v>6776498.6099999994</v>
      </c>
      <c r="M323" s="125">
        <v>0</v>
      </c>
    </row>
    <row r="324" spans="1:13">
      <c r="A324" s="126" t="s">
        <v>220</v>
      </c>
      <c r="B324" s="127" t="s">
        <v>154</v>
      </c>
      <c r="C324" s="128">
        <f t="shared" si="37"/>
        <v>1848000</v>
      </c>
      <c r="D324" s="128">
        <f t="shared" si="37"/>
        <v>1918000</v>
      </c>
      <c r="E324" s="128">
        <f t="shared" si="37"/>
        <v>228407.23</v>
      </c>
      <c r="F324" s="128">
        <f t="shared" si="37"/>
        <v>1161686.68</v>
      </c>
      <c r="G324" s="17">
        <f t="shared" si="29"/>
        <v>1.6597759806640876E-2</v>
      </c>
      <c r="H324" s="17">
        <f t="shared" si="30"/>
        <v>756313.32000000007</v>
      </c>
      <c r="I324" s="128">
        <f t="shared" si="38"/>
        <v>228407.23</v>
      </c>
      <c r="J324" s="128">
        <f t="shared" si="38"/>
        <v>1161686.68</v>
      </c>
      <c r="K324" s="17">
        <f t="shared" si="31"/>
        <v>1.8455148076063257E-2</v>
      </c>
      <c r="L324" s="17">
        <f t="shared" si="32"/>
        <v>756313.32000000007</v>
      </c>
      <c r="M324" s="131">
        <v>0</v>
      </c>
    </row>
    <row r="325" spans="1:13">
      <c r="A325" s="126" t="s">
        <v>222</v>
      </c>
      <c r="B325" s="127" t="s">
        <v>203</v>
      </c>
      <c r="C325" s="128">
        <f t="shared" si="37"/>
        <v>0</v>
      </c>
      <c r="D325" s="128">
        <f t="shared" si="37"/>
        <v>0</v>
      </c>
      <c r="E325" s="128">
        <f t="shared" si="37"/>
        <v>0</v>
      </c>
      <c r="F325" s="128">
        <f t="shared" si="37"/>
        <v>0</v>
      </c>
      <c r="G325" s="17">
        <f t="shared" si="29"/>
        <v>0</v>
      </c>
      <c r="H325" s="17">
        <f t="shared" si="30"/>
        <v>0</v>
      </c>
      <c r="I325" s="128">
        <f t="shared" si="38"/>
        <v>0</v>
      </c>
      <c r="J325" s="128">
        <f t="shared" si="38"/>
        <v>0</v>
      </c>
      <c r="K325" s="17">
        <f t="shared" si="31"/>
        <v>0</v>
      </c>
      <c r="L325" s="17">
        <f t="shared" si="32"/>
        <v>0</v>
      </c>
      <c r="M325" s="131">
        <v>0</v>
      </c>
    </row>
    <row r="326" spans="1:13">
      <c r="A326" s="126" t="s">
        <v>223</v>
      </c>
      <c r="B326" s="127" t="s">
        <v>224</v>
      </c>
      <c r="C326" s="128">
        <f t="shared" si="37"/>
        <v>2627000</v>
      </c>
      <c r="D326" s="128">
        <f t="shared" si="37"/>
        <v>6159699.3599999994</v>
      </c>
      <c r="E326" s="128">
        <f t="shared" si="37"/>
        <v>162545.96</v>
      </c>
      <c r="F326" s="128">
        <f t="shared" si="37"/>
        <v>270119.83999999997</v>
      </c>
      <c r="G326" s="17">
        <f t="shared" si="29"/>
        <v>3.8593747354736516E-3</v>
      </c>
      <c r="H326" s="17">
        <f t="shared" si="30"/>
        <v>5889579.5199999996</v>
      </c>
      <c r="I326" s="128">
        <f t="shared" si="38"/>
        <v>65963.61</v>
      </c>
      <c r="J326" s="128">
        <f t="shared" si="38"/>
        <v>139514.06999999998</v>
      </c>
      <c r="K326" s="17">
        <f t="shared" si="31"/>
        <v>2.2163917903786708E-3</v>
      </c>
      <c r="L326" s="17">
        <f t="shared" si="32"/>
        <v>6020185.2899999991</v>
      </c>
      <c r="M326" s="131">
        <v>0</v>
      </c>
    </row>
    <row r="327" spans="1:13">
      <c r="A327" s="188"/>
      <c r="B327" s="127"/>
      <c r="C327" s="128">
        <f t="shared" si="37"/>
        <v>0</v>
      </c>
      <c r="D327" s="128">
        <f t="shared" si="37"/>
        <v>0</v>
      </c>
      <c r="E327" s="128">
        <f t="shared" si="37"/>
        <v>0</v>
      </c>
      <c r="F327" s="128">
        <f t="shared" si="37"/>
        <v>0</v>
      </c>
      <c r="G327" s="17">
        <f t="shared" si="29"/>
        <v>0</v>
      </c>
      <c r="H327" s="17">
        <f t="shared" si="30"/>
        <v>0</v>
      </c>
      <c r="I327" s="128">
        <f t="shared" si="38"/>
        <v>0</v>
      </c>
      <c r="J327" s="128">
        <f t="shared" si="38"/>
        <v>0</v>
      </c>
      <c r="K327" s="17">
        <f t="shared" si="31"/>
        <v>0</v>
      </c>
      <c r="L327" s="17">
        <f t="shared" si="32"/>
        <v>0</v>
      </c>
      <c r="M327" s="131">
        <v>0</v>
      </c>
    </row>
    <row r="328" spans="1:13">
      <c r="A328" s="27">
        <v>12</v>
      </c>
      <c r="B328" s="122" t="s">
        <v>225</v>
      </c>
      <c r="C328" s="118">
        <f t="shared" si="37"/>
        <v>1746774000</v>
      </c>
      <c r="D328" s="118">
        <f t="shared" si="37"/>
        <v>1839989952.9400001</v>
      </c>
      <c r="E328" s="118">
        <f t="shared" si="37"/>
        <v>271105583.63</v>
      </c>
      <c r="F328" s="118">
        <f t="shared" si="37"/>
        <v>1112356239.1900001</v>
      </c>
      <c r="G328" s="30">
        <f t="shared" si="29"/>
        <v>15.892944281235961</v>
      </c>
      <c r="H328" s="30">
        <f t="shared" si="30"/>
        <v>727633713.75</v>
      </c>
      <c r="I328" s="118">
        <f t="shared" si="38"/>
        <v>288571909.46000004</v>
      </c>
      <c r="J328" s="118">
        <f t="shared" si="38"/>
        <v>990298433.02999973</v>
      </c>
      <c r="K328" s="30">
        <f t="shared" si="31"/>
        <v>15.732386826594292</v>
      </c>
      <c r="L328" s="30">
        <f t="shared" si="32"/>
        <v>849691519.91000032</v>
      </c>
      <c r="M328" s="125">
        <v>0</v>
      </c>
    </row>
    <row r="329" spans="1:13">
      <c r="A329" s="126" t="s">
        <v>226</v>
      </c>
      <c r="B329" s="127" t="s">
        <v>227</v>
      </c>
      <c r="C329" s="128">
        <f t="shared" si="37"/>
        <v>1119050000</v>
      </c>
      <c r="D329" s="128">
        <f t="shared" si="37"/>
        <v>1197960701.9699998</v>
      </c>
      <c r="E329" s="128">
        <f t="shared" si="37"/>
        <v>181389094.19</v>
      </c>
      <c r="F329" s="128">
        <f t="shared" si="37"/>
        <v>743613462.12</v>
      </c>
      <c r="G329" s="17">
        <f t="shared" si="29"/>
        <v>10.624480632981353</v>
      </c>
      <c r="H329" s="17">
        <f t="shared" si="30"/>
        <v>454347239.84999979</v>
      </c>
      <c r="I329" s="128">
        <f t="shared" si="38"/>
        <v>189075809.13000003</v>
      </c>
      <c r="J329" s="128">
        <f t="shared" si="38"/>
        <v>682726437.55999982</v>
      </c>
      <c r="K329" s="17">
        <f t="shared" si="31"/>
        <v>10.846140975476237</v>
      </c>
      <c r="L329" s="17">
        <f t="shared" si="32"/>
        <v>515234264.40999997</v>
      </c>
      <c r="M329" s="131">
        <v>0</v>
      </c>
    </row>
    <row r="330" spans="1:13">
      <c r="A330" s="126" t="s">
        <v>228</v>
      </c>
      <c r="B330" s="127" t="s">
        <v>229</v>
      </c>
      <c r="C330" s="128">
        <f t="shared" si="37"/>
        <v>627724000</v>
      </c>
      <c r="D330" s="128">
        <f t="shared" si="37"/>
        <v>642029250.97000003</v>
      </c>
      <c r="E330" s="128">
        <f t="shared" si="37"/>
        <v>89716489.440000013</v>
      </c>
      <c r="F330" s="128">
        <f t="shared" si="37"/>
        <v>368742777.07000017</v>
      </c>
      <c r="G330" s="17">
        <f t="shared" si="29"/>
        <v>5.2684636482546106</v>
      </c>
      <c r="H330" s="17">
        <f t="shared" si="30"/>
        <v>273286473.89999986</v>
      </c>
      <c r="I330" s="128">
        <f t="shared" si="38"/>
        <v>99496100.329999998</v>
      </c>
      <c r="J330" s="128">
        <f t="shared" si="38"/>
        <v>307571995.47000009</v>
      </c>
      <c r="K330" s="17">
        <f t="shared" si="31"/>
        <v>4.8862458511180558</v>
      </c>
      <c r="L330" s="17">
        <f t="shared" si="32"/>
        <v>334457255.49999994</v>
      </c>
      <c r="M330" s="131">
        <v>0</v>
      </c>
    </row>
    <row r="331" spans="1:13">
      <c r="A331" s="126" t="s">
        <v>230</v>
      </c>
      <c r="B331" s="127" t="s">
        <v>231</v>
      </c>
      <c r="C331" s="128">
        <f t="shared" si="37"/>
        <v>0</v>
      </c>
      <c r="D331" s="128">
        <f t="shared" si="37"/>
        <v>0</v>
      </c>
      <c r="E331" s="128">
        <f t="shared" si="37"/>
        <v>0</v>
      </c>
      <c r="F331" s="128">
        <f t="shared" si="37"/>
        <v>0</v>
      </c>
      <c r="G331" s="17">
        <f t="shared" si="29"/>
        <v>0</v>
      </c>
      <c r="H331" s="17">
        <f t="shared" si="30"/>
        <v>0</v>
      </c>
      <c r="I331" s="128">
        <f t="shared" si="38"/>
        <v>0</v>
      </c>
      <c r="J331" s="128">
        <f t="shared" si="38"/>
        <v>0</v>
      </c>
      <c r="K331" s="17">
        <f t="shared" si="31"/>
        <v>0</v>
      </c>
      <c r="L331" s="17">
        <f t="shared" si="32"/>
        <v>0</v>
      </c>
      <c r="M331" s="131">
        <v>0</v>
      </c>
    </row>
    <row r="332" spans="1:13">
      <c r="A332" s="27">
        <v>13</v>
      </c>
      <c r="B332" s="122" t="s">
        <v>232</v>
      </c>
      <c r="C332" s="118">
        <f t="shared" si="37"/>
        <v>72032000</v>
      </c>
      <c r="D332" s="118">
        <f t="shared" si="37"/>
        <v>80168302.329999998</v>
      </c>
      <c r="E332" s="118">
        <f t="shared" si="37"/>
        <v>9928816.8399999999</v>
      </c>
      <c r="F332" s="118">
        <f t="shared" si="37"/>
        <v>46926859.380000003</v>
      </c>
      <c r="G332" s="30">
        <f t="shared" si="29"/>
        <v>0.67047402185006766</v>
      </c>
      <c r="H332" s="30">
        <f t="shared" si="30"/>
        <v>33241442.949999996</v>
      </c>
      <c r="I332" s="118">
        <f t="shared" si="38"/>
        <v>10554572.92</v>
      </c>
      <c r="J332" s="118">
        <f t="shared" si="38"/>
        <v>44291657.160000011</v>
      </c>
      <c r="K332" s="30">
        <f t="shared" si="31"/>
        <v>0.70363989317844944</v>
      </c>
      <c r="L332" s="30">
        <f t="shared" si="32"/>
        <v>35876645.169999987</v>
      </c>
      <c r="M332" s="125">
        <v>0</v>
      </c>
    </row>
    <row r="333" spans="1:13">
      <c r="A333" s="126" t="s">
        <v>233</v>
      </c>
      <c r="B333" s="127" t="s">
        <v>154</v>
      </c>
      <c r="C333" s="128">
        <f t="shared" si="37"/>
        <v>38419000</v>
      </c>
      <c r="D333" s="128">
        <f t="shared" si="37"/>
        <v>40849565.399999999</v>
      </c>
      <c r="E333" s="128">
        <f t="shared" si="37"/>
        <v>6341440.8200000003</v>
      </c>
      <c r="F333" s="128">
        <f t="shared" si="37"/>
        <v>25223468.370000001</v>
      </c>
      <c r="G333" s="17">
        <f t="shared" si="29"/>
        <v>0.36038380804681647</v>
      </c>
      <c r="H333" s="17">
        <f t="shared" si="30"/>
        <v>15626097.029999997</v>
      </c>
      <c r="I333" s="128">
        <f t="shared" si="38"/>
        <v>6514648.7000000002</v>
      </c>
      <c r="J333" s="128">
        <f t="shared" si="38"/>
        <v>24213220.439999998</v>
      </c>
      <c r="K333" s="17">
        <f t="shared" si="31"/>
        <v>0.38466358985760385</v>
      </c>
      <c r="L333" s="17">
        <f t="shared" si="32"/>
        <v>16636344.960000001</v>
      </c>
      <c r="M333" s="131">
        <v>0</v>
      </c>
    </row>
    <row r="334" spans="1:13">
      <c r="A334" s="126" t="s">
        <v>234</v>
      </c>
      <c r="B334" s="127" t="s">
        <v>173</v>
      </c>
      <c r="C334" s="128">
        <f t="shared" si="37"/>
        <v>110000</v>
      </c>
      <c r="D334" s="128">
        <f t="shared" si="37"/>
        <v>239000</v>
      </c>
      <c r="E334" s="128">
        <f t="shared" si="37"/>
        <v>888.24</v>
      </c>
      <c r="F334" s="128">
        <f t="shared" si="37"/>
        <v>219749.74</v>
      </c>
      <c r="G334" s="17">
        <f t="shared" si="29"/>
        <v>3.1397049349759119E-3</v>
      </c>
      <c r="H334" s="17">
        <f t="shared" si="30"/>
        <v>19250.260000000009</v>
      </c>
      <c r="I334" s="128">
        <f t="shared" si="38"/>
        <v>21000</v>
      </c>
      <c r="J334" s="128">
        <f t="shared" si="38"/>
        <v>216667.38</v>
      </c>
      <c r="K334" s="17">
        <f t="shared" si="31"/>
        <v>3.4420886887957312E-3</v>
      </c>
      <c r="L334" s="17">
        <f t="shared" si="32"/>
        <v>22332.619999999995</v>
      </c>
      <c r="M334" s="131">
        <v>0</v>
      </c>
    </row>
    <row r="335" spans="1:13">
      <c r="A335" s="126" t="s">
        <v>235</v>
      </c>
      <c r="B335" s="127" t="s">
        <v>175</v>
      </c>
      <c r="C335" s="128">
        <f t="shared" si="37"/>
        <v>1145000</v>
      </c>
      <c r="D335" s="128">
        <f t="shared" si="37"/>
        <v>1334999.9999999998</v>
      </c>
      <c r="E335" s="128">
        <f t="shared" si="37"/>
        <v>62306.369999999995</v>
      </c>
      <c r="F335" s="128">
        <f t="shared" si="37"/>
        <v>1198406.3700000001</v>
      </c>
      <c r="G335" s="17">
        <f t="shared" si="29"/>
        <v>1.7122397478129301E-2</v>
      </c>
      <c r="H335" s="17">
        <f t="shared" si="30"/>
        <v>136593.62999999966</v>
      </c>
      <c r="I335" s="128">
        <f t="shared" si="38"/>
        <v>90283.93</v>
      </c>
      <c r="J335" s="128">
        <f t="shared" si="38"/>
        <v>1174288.77</v>
      </c>
      <c r="K335" s="17">
        <f t="shared" si="31"/>
        <v>1.8655351315905754E-2</v>
      </c>
      <c r="L335" s="17">
        <f t="shared" si="32"/>
        <v>160711.22999999975</v>
      </c>
      <c r="M335" s="131">
        <v>0</v>
      </c>
    </row>
    <row r="336" spans="1:13">
      <c r="A336" s="126" t="s">
        <v>236</v>
      </c>
      <c r="B336" s="127" t="s">
        <v>237</v>
      </c>
      <c r="C336" s="128">
        <f t="shared" si="37"/>
        <v>5497000</v>
      </c>
      <c r="D336" s="128">
        <f t="shared" si="37"/>
        <v>9931192.3300000001</v>
      </c>
      <c r="E336" s="128">
        <f t="shared" si="37"/>
        <v>43369.89</v>
      </c>
      <c r="F336" s="128">
        <f t="shared" si="37"/>
        <v>5059881.709999999</v>
      </c>
      <c r="G336" s="17">
        <f t="shared" si="29"/>
        <v>7.2293762783434259E-2</v>
      </c>
      <c r="H336" s="17">
        <f t="shared" si="30"/>
        <v>4871310.620000001</v>
      </c>
      <c r="I336" s="128">
        <f t="shared" si="38"/>
        <v>199108.29</v>
      </c>
      <c r="J336" s="128">
        <f t="shared" si="38"/>
        <v>4631829.7200000007</v>
      </c>
      <c r="K336" s="17">
        <f t="shared" si="31"/>
        <v>7.3583613221519101E-2</v>
      </c>
      <c r="L336" s="17">
        <f t="shared" si="32"/>
        <v>5299362.6099999994</v>
      </c>
      <c r="M336" s="131">
        <v>0</v>
      </c>
    </row>
    <row r="337" spans="1:13">
      <c r="A337" s="126" t="s">
        <v>238</v>
      </c>
      <c r="B337" s="127" t="s">
        <v>239</v>
      </c>
      <c r="C337" s="128">
        <f t="shared" si="37"/>
        <v>26861000</v>
      </c>
      <c r="D337" s="128">
        <f t="shared" si="37"/>
        <v>27813544.600000001</v>
      </c>
      <c r="E337" s="128">
        <f t="shared" si="37"/>
        <v>3480811.52</v>
      </c>
      <c r="F337" s="128">
        <f t="shared" si="37"/>
        <v>15225353.190000001</v>
      </c>
      <c r="G337" s="17">
        <f t="shared" si="29"/>
        <v>0.21753434860671167</v>
      </c>
      <c r="H337" s="17">
        <f t="shared" si="30"/>
        <v>12588191.41</v>
      </c>
      <c r="I337" s="128">
        <f t="shared" si="38"/>
        <v>3729532</v>
      </c>
      <c r="J337" s="128">
        <f t="shared" si="38"/>
        <v>14055650.850000005</v>
      </c>
      <c r="K337" s="17">
        <f t="shared" si="31"/>
        <v>0.22329525009462486</v>
      </c>
      <c r="L337" s="17">
        <f t="shared" si="32"/>
        <v>13757893.749999996</v>
      </c>
      <c r="M337" s="131">
        <v>0</v>
      </c>
    </row>
    <row r="338" spans="1:13">
      <c r="A338" s="27">
        <v>14</v>
      </c>
      <c r="B338" s="135" t="s">
        <v>240</v>
      </c>
      <c r="C338" s="118">
        <f t="shared" si="37"/>
        <v>646000</v>
      </c>
      <c r="D338" s="118">
        <f t="shared" si="37"/>
        <v>2215000</v>
      </c>
      <c r="E338" s="118">
        <f t="shared" si="37"/>
        <v>126153.83</v>
      </c>
      <c r="F338" s="118">
        <f t="shared" si="37"/>
        <v>1273585.5300000003</v>
      </c>
      <c r="G338" s="30">
        <f t="shared" si="29"/>
        <v>1.8196530169523356E-2</v>
      </c>
      <c r="H338" s="30">
        <f t="shared" si="30"/>
        <v>941414.46999999974</v>
      </c>
      <c r="I338" s="118">
        <f t="shared" si="38"/>
        <v>175037.51</v>
      </c>
      <c r="J338" s="118">
        <f t="shared" si="38"/>
        <v>532290.20000000007</v>
      </c>
      <c r="K338" s="30">
        <f t="shared" si="31"/>
        <v>8.4562340513685899E-3</v>
      </c>
      <c r="L338" s="30">
        <f t="shared" si="32"/>
        <v>1682709.7999999998</v>
      </c>
      <c r="M338" s="125">
        <v>0</v>
      </c>
    </row>
    <row r="339" spans="1:13">
      <c r="A339" s="126" t="s">
        <v>241</v>
      </c>
      <c r="B339" s="136" t="s">
        <v>242</v>
      </c>
      <c r="C339" s="128">
        <f t="shared" si="37"/>
        <v>646000</v>
      </c>
      <c r="D339" s="128">
        <f t="shared" si="37"/>
        <v>2215000</v>
      </c>
      <c r="E339" s="128">
        <f t="shared" si="37"/>
        <v>126153.83</v>
      </c>
      <c r="F339" s="128">
        <f t="shared" si="37"/>
        <v>1273585.5300000003</v>
      </c>
      <c r="G339" s="17">
        <f t="shared" si="29"/>
        <v>1.8196530169523356E-2</v>
      </c>
      <c r="H339" s="17">
        <f t="shared" si="30"/>
        <v>941414.46999999974</v>
      </c>
      <c r="I339" s="128">
        <f t="shared" si="38"/>
        <v>175037.51</v>
      </c>
      <c r="J339" s="128">
        <f t="shared" si="38"/>
        <v>532290.20000000007</v>
      </c>
      <c r="K339" s="17">
        <f t="shared" si="31"/>
        <v>8.4562340513685899E-3</v>
      </c>
      <c r="L339" s="17">
        <f t="shared" si="32"/>
        <v>1682709.7999999998</v>
      </c>
      <c r="M339" s="131">
        <v>0</v>
      </c>
    </row>
    <row r="340" spans="1:13">
      <c r="A340" s="27">
        <v>15</v>
      </c>
      <c r="B340" s="122" t="s">
        <v>243</v>
      </c>
      <c r="C340" s="118">
        <f t="shared" si="37"/>
        <v>1224334000</v>
      </c>
      <c r="D340" s="118">
        <f t="shared" si="37"/>
        <v>1882584234.75</v>
      </c>
      <c r="E340" s="118">
        <f t="shared" si="37"/>
        <v>221055369.69999999</v>
      </c>
      <c r="F340" s="118">
        <f t="shared" si="37"/>
        <v>674816007.80999994</v>
      </c>
      <c r="G340" s="30">
        <f t="shared" si="29"/>
        <v>9.6415274480952764</v>
      </c>
      <c r="H340" s="30">
        <f t="shared" si="30"/>
        <v>1207768226.9400001</v>
      </c>
      <c r="I340" s="118">
        <f t="shared" si="38"/>
        <v>158294108.90000001</v>
      </c>
      <c r="J340" s="118">
        <f t="shared" si="38"/>
        <v>438459603.57000005</v>
      </c>
      <c r="K340" s="30">
        <f t="shared" si="31"/>
        <v>6.9655932607029154</v>
      </c>
      <c r="L340" s="30">
        <f t="shared" si="32"/>
        <v>1444124631.1799998</v>
      </c>
      <c r="M340" s="125">
        <v>0</v>
      </c>
    </row>
    <row r="341" spans="1:13">
      <c r="A341" s="126" t="s">
        <v>244</v>
      </c>
      <c r="B341" s="127" t="s">
        <v>154</v>
      </c>
      <c r="C341" s="128">
        <f t="shared" si="37"/>
        <v>118530000</v>
      </c>
      <c r="D341" s="128">
        <f t="shared" si="37"/>
        <v>137468397.55000001</v>
      </c>
      <c r="E341" s="128">
        <f t="shared" si="37"/>
        <v>32255123.539999995</v>
      </c>
      <c r="F341" s="128">
        <f t="shared" si="37"/>
        <v>88785671.310000017</v>
      </c>
      <c r="G341" s="17">
        <f t="shared" si="29"/>
        <v>1.2685376117721745</v>
      </c>
      <c r="H341" s="17">
        <f t="shared" si="30"/>
        <v>48682726.239999995</v>
      </c>
      <c r="I341" s="128">
        <f t="shared" si="38"/>
        <v>18681719.870000001</v>
      </c>
      <c r="J341" s="128">
        <f t="shared" si="38"/>
        <v>71764479.159999996</v>
      </c>
      <c r="K341" s="17">
        <f t="shared" si="31"/>
        <v>1.1400871786696871</v>
      </c>
      <c r="L341" s="17">
        <f t="shared" si="32"/>
        <v>65703918.390000015</v>
      </c>
      <c r="M341" s="131">
        <v>0</v>
      </c>
    </row>
    <row r="342" spans="1:13">
      <c r="A342" s="126" t="s">
        <v>245</v>
      </c>
      <c r="B342" s="127" t="s">
        <v>165</v>
      </c>
      <c r="C342" s="128">
        <f t="shared" si="37"/>
        <v>6253000</v>
      </c>
      <c r="D342" s="128">
        <f t="shared" si="37"/>
        <v>6253000</v>
      </c>
      <c r="E342" s="128">
        <f t="shared" si="37"/>
        <v>1235139.93</v>
      </c>
      <c r="F342" s="128">
        <f t="shared" si="37"/>
        <v>4038949.5</v>
      </c>
      <c r="G342" s="17">
        <f t="shared" si="29"/>
        <v>5.7707052018666743E-2</v>
      </c>
      <c r="H342" s="17">
        <f t="shared" si="30"/>
        <v>2214050.5</v>
      </c>
      <c r="I342" s="128">
        <f t="shared" si="38"/>
        <v>827838.04</v>
      </c>
      <c r="J342" s="128">
        <f t="shared" si="38"/>
        <v>2717820.99</v>
      </c>
      <c r="K342" s="17">
        <f t="shared" si="31"/>
        <v>4.3176692716045295E-2</v>
      </c>
      <c r="L342" s="17">
        <f t="shared" si="32"/>
        <v>3535179.01</v>
      </c>
      <c r="M342" s="131">
        <v>0</v>
      </c>
    </row>
    <row r="343" spans="1:13">
      <c r="A343" s="126" t="s">
        <v>246</v>
      </c>
      <c r="B343" s="127" t="s">
        <v>173</v>
      </c>
      <c r="C343" s="128">
        <f t="shared" ref="C343:F362" si="39">SUMIF($A$8:$A$248,$A343,C$8:C$248)</f>
        <v>603000</v>
      </c>
      <c r="D343" s="128">
        <f t="shared" si="39"/>
        <v>603000</v>
      </c>
      <c r="E343" s="128">
        <f t="shared" si="39"/>
        <v>844</v>
      </c>
      <c r="F343" s="128">
        <f t="shared" si="39"/>
        <v>844</v>
      </c>
      <c r="G343" s="17">
        <f t="shared" si="29"/>
        <v>1.2058767237311269E-5</v>
      </c>
      <c r="H343" s="17">
        <f t="shared" si="30"/>
        <v>602156</v>
      </c>
      <c r="I343" s="128">
        <f t="shared" ref="I343:J362" si="40">SUMIF($A$8:$A$248,$A343,I$8:I$248)</f>
        <v>460</v>
      </c>
      <c r="J343" s="128">
        <f t="shared" si="40"/>
        <v>460</v>
      </c>
      <c r="K343" s="17">
        <f t="shared" si="31"/>
        <v>7.3077950028566205E-6</v>
      </c>
      <c r="L343" s="17">
        <f t="shared" si="32"/>
        <v>602540</v>
      </c>
      <c r="M343" s="131">
        <v>0</v>
      </c>
    </row>
    <row r="344" spans="1:13">
      <c r="A344" s="126" t="s">
        <v>247</v>
      </c>
      <c r="B344" s="127" t="s">
        <v>239</v>
      </c>
      <c r="C344" s="128">
        <f t="shared" si="39"/>
        <v>0</v>
      </c>
      <c r="D344" s="128">
        <f t="shared" si="39"/>
        <v>0</v>
      </c>
      <c r="E344" s="128">
        <f t="shared" si="39"/>
        <v>0</v>
      </c>
      <c r="F344" s="128">
        <f t="shared" si="39"/>
        <v>0</v>
      </c>
      <c r="G344" s="17">
        <f t="shared" ref="G344:G392" si="41">F344/$F$130*100</f>
        <v>0</v>
      </c>
      <c r="H344" s="17">
        <f t="shared" ref="H344:H393" si="42">D344-F344</f>
        <v>0</v>
      </c>
      <c r="I344" s="128">
        <f t="shared" si="40"/>
        <v>0</v>
      </c>
      <c r="J344" s="128">
        <f t="shared" si="40"/>
        <v>0</v>
      </c>
      <c r="K344" s="17">
        <f t="shared" ref="K344:K392" si="43">J344/$J$130*100</f>
        <v>0</v>
      </c>
      <c r="L344" s="17">
        <f t="shared" ref="L344:L393" si="44">D344-J344</f>
        <v>0</v>
      </c>
      <c r="M344" s="131">
        <v>0</v>
      </c>
    </row>
    <row r="345" spans="1:13">
      <c r="A345" s="126" t="s">
        <v>248</v>
      </c>
      <c r="B345" s="127" t="s">
        <v>249</v>
      </c>
      <c r="C345" s="128">
        <f t="shared" si="39"/>
        <v>183561000</v>
      </c>
      <c r="D345" s="128">
        <f t="shared" si="39"/>
        <v>415259202.42000014</v>
      </c>
      <c r="E345" s="128">
        <f t="shared" si="39"/>
        <v>32082054.979999997</v>
      </c>
      <c r="F345" s="128">
        <f t="shared" si="39"/>
        <v>195665784.32999992</v>
      </c>
      <c r="G345" s="17">
        <f t="shared" si="41"/>
        <v>2.7956020729163695</v>
      </c>
      <c r="H345" s="17">
        <f t="shared" si="42"/>
        <v>219593418.09000021</v>
      </c>
      <c r="I345" s="128">
        <f t="shared" si="40"/>
        <v>33702499.640000001</v>
      </c>
      <c r="J345" s="128">
        <f t="shared" si="40"/>
        <v>85143142.159999996</v>
      </c>
      <c r="K345" s="17">
        <f t="shared" si="43"/>
        <v>1.3526274539225192</v>
      </c>
      <c r="L345" s="17">
        <f t="shared" si="44"/>
        <v>330116060.26000011</v>
      </c>
      <c r="M345" s="131">
        <v>0</v>
      </c>
    </row>
    <row r="346" spans="1:13">
      <c r="A346" s="126" t="s">
        <v>250</v>
      </c>
      <c r="B346" s="127" t="s">
        <v>251</v>
      </c>
      <c r="C346" s="128">
        <f t="shared" si="39"/>
        <v>187454000</v>
      </c>
      <c r="D346" s="128">
        <f t="shared" si="39"/>
        <v>199409388.08000001</v>
      </c>
      <c r="E346" s="128">
        <f t="shared" si="39"/>
        <v>35030176.310000002</v>
      </c>
      <c r="F346" s="128">
        <f t="shared" si="39"/>
        <v>131113509.97</v>
      </c>
      <c r="G346" s="17">
        <f t="shared" si="41"/>
        <v>1.8733024862501428</v>
      </c>
      <c r="H346" s="17">
        <f t="shared" si="42"/>
        <v>68295878.110000014</v>
      </c>
      <c r="I346" s="128">
        <f t="shared" si="40"/>
        <v>29736037.57</v>
      </c>
      <c r="J346" s="128">
        <f t="shared" si="40"/>
        <v>76872041.310000002</v>
      </c>
      <c r="K346" s="17">
        <f t="shared" si="43"/>
        <v>1.2212285203143602</v>
      </c>
      <c r="L346" s="17">
        <f t="shared" si="44"/>
        <v>122537346.77000001</v>
      </c>
      <c r="M346" s="131">
        <v>0</v>
      </c>
    </row>
    <row r="347" spans="1:13">
      <c r="A347" s="126" t="s">
        <v>252</v>
      </c>
      <c r="B347" s="127" t="s">
        <v>253</v>
      </c>
      <c r="C347" s="128">
        <f t="shared" si="39"/>
        <v>630982000</v>
      </c>
      <c r="D347" s="128">
        <f t="shared" si="39"/>
        <v>1017679002.35</v>
      </c>
      <c r="E347" s="128">
        <f t="shared" si="39"/>
        <v>120452030.94</v>
      </c>
      <c r="F347" s="128">
        <f t="shared" si="39"/>
        <v>255211248.70000002</v>
      </c>
      <c r="G347" s="17">
        <f t="shared" si="41"/>
        <v>3.6463661663706857</v>
      </c>
      <c r="H347" s="17">
        <f t="shared" si="42"/>
        <v>762467753.64999998</v>
      </c>
      <c r="I347" s="128">
        <f t="shared" si="40"/>
        <v>75345553.780000001</v>
      </c>
      <c r="J347" s="128">
        <f t="shared" si="40"/>
        <v>201961659.95000005</v>
      </c>
      <c r="K347" s="17">
        <f t="shared" si="43"/>
        <v>3.2084661072853007</v>
      </c>
      <c r="L347" s="17">
        <f t="shared" si="44"/>
        <v>815717342.39999998</v>
      </c>
      <c r="M347" s="131">
        <v>0</v>
      </c>
    </row>
    <row r="348" spans="1:13">
      <c r="A348" s="126" t="s">
        <v>254</v>
      </c>
      <c r="B348" s="127" t="s">
        <v>255</v>
      </c>
      <c r="C348" s="128">
        <f t="shared" si="39"/>
        <v>51000</v>
      </c>
      <c r="D348" s="128">
        <f t="shared" si="39"/>
        <v>0</v>
      </c>
      <c r="E348" s="128">
        <f t="shared" si="39"/>
        <v>0</v>
      </c>
      <c r="F348" s="128">
        <f t="shared" si="39"/>
        <v>0</v>
      </c>
      <c r="G348" s="17">
        <f t="shared" si="41"/>
        <v>0</v>
      </c>
      <c r="H348" s="17">
        <f t="shared" si="42"/>
        <v>0</v>
      </c>
      <c r="I348" s="128">
        <f t="shared" si="40"/>
        <v>0</v>
      </c>
      <c r="J348" s="128">
        <f t="shared" si="40"/>
        <v>0</v>
      </c>
      <c r="K348" s="17">
        <f t="shared" si="43"/>
        <v>0</v>
      </c>
      <c r="L348" s="17">
        <f t="shared" si="44"/>
        <v>0</v>
      </c>
      <c r="M348" s="131">
        <v>0</v>
      </c>
    </row>
    <row r="349" spans="1:13">
      <c r="A349" s="126" t="s">
        <v>256</v>
      </c>
      <c r="B349" s="127" t="s">
        <v>257</v>
      </c>
      <c r="C349" s="128">
        <f t="shared" si="39"/>
        <v>96900000</v>
      </c>
      <c r="D349" s="128">
        <f t="shared" si="39"/>
        <v>105912244.34999998</v>
      </c>
      <c r="E349" s="128">
        <f t="shared" si="39"/>
        <v>0</v>
      </c>
      <c r="F349" s="128">
        <f t="shared" si="39"/>
        <v>0</v>
      </c>
      <c r="G349" s="17">
        <f t="shared" si="41"/>
        <v>0</v>
      </c>
      <c r="H349" s="17">
        <f t="shared" si="42"/>
        <v>105912244.34999998</v>
      </c>
      <c r="I349" s="128">
        <f t="shared" si="40"/>
        <v>0</v>
      </c>
      <c r="J349" s="128">
        <f t="shared" si="40"/>
        <v>0</v>
      </c>
      <c r="K349" s="17">
        <f t="shared" si="43"/>
        <v>0</v>
      </c>
      <c r="L349" s="17">
        <f t="shared" si="44"/>
        <v>105912244.34999998</v>
      </c>
      <c r="M349" s="131">
        <v>0</v>
      </c>
    </row>
    <row r="350" spans="1:13">
      <c r="A350" s="27">
        <v>16</v>
      </c>
      <c r="B350" s="122" t="s">
        <v>258</v>
      </c>
      <c r="C350" s="118">
        <f t="shared" si="39"/>
        <v>32063000</v>
      </c>
      <c r="D350" s="118">
        <f t="shared" si="39"/>
        <v>61491073.380000003</v>
      </c>
      <c r="E350" s="118">
        <f t="shared" si="39"/>
        <v>2093898.03</v>
      </c>
      <c r="F350" s="118">
        <f t="shared" si="39"/>
        <v>11216891.689999999</v>
      </c>
      <c r="G350" s="30">
        <f t="shared" si="41"/>
        <v>0.1602628981230344</v>
      </c>
      <c r="H350" s="30">
        <f t="shared" si="42"/>
        <v>50274181.690000005</v>
      </c>
      <c r="I350" s="118">
        <f t="shared" si="40"/>
        <v>2060562.7000000002</v>
      </c>
      <c r="J350" s="118">
        <f t="shared" si="40"/>
        <v>5729410.3799999999</v>
      </c>
      <c r="K350" s="30">
        <f t="shared" si="43"/>
        <v>9.1020340313649681E-2</v>
      </c>
      <c r="L350" s="30">
        <f t="shared" si="44"/>
        <v>55761663</v>
      </c>
      <c r="M350" s="125">
        <v>0</v>
      </c>
    </row>
    <row r="351" spans="1:13">
      <c r="A351" s="137">
        <v>16451</v>
      </c>
      <c r="B351" s="127" t="s">
        <v>249</v>
      </c>
      <c r="C351" s="128">
        <f t="shared" si="39"/>
        <v>0</v>
      </c>
      <c r="D351" s="128">
        <f t="shared" si="39"/>
        <v>0</v>
      </c>
      <c r="E351" s="128">
        <f t="shared" si="39"/>
        <v>0</v>
      </c>
      <c r="F351" s="128">
        <f t="shared" si="39"/>
        <v>0</v>
      </c>
      <c r="G351" s="17">
        <f t="shared" si="41"/>
        <v>0</v>
      </c>
      <c r="H351" s="17">
        <f t="shared" si="42"/>
        <v>0</v>
      </c>
      <c r="I351" s="128">
        <f t="shared" si="40"/>
        <v>0</v>
      </c>
      <c r="J351" s="128">
        <f t="shared" si="40"/>
        <v>0</v>
      </c>
      <c r="K351" s="17">
        <f t="shared" si="43"/>
        <v>0</v>
      </c>
      <c r="L351" s="17">
        <f t="shared" si="44"/>
        <v>0</v>
      </c>
      <c r="M351" s="131">
        <v>0</v>
      </c>
    </row>
    <row r="352" spans="1:13">
      <c r="A352" s="126" t="s">
        <v>259</v>
      </c>
      <c r="B352" s="127" t="s">
        <v>260</v>
      </c>
      <c r="C352" s="128">
        <f t="shared" si="39"/>
        <v>32063000</v>
      </c>
      <c r="D352" s="128">
        <f t="shared" si="39"/>
        <v>61491073.380000003</v>
      </c>
      <c r="E352" s="128">
        <f t="shared" si="39"/>
        <v>2093898.03</v>
      </c>
      <c r="F352" s="128">
        <f t="shared" si="39"/>
        <v>11216891.689999999</v>
      </c>
      <c r="G352" s="81">
        <f t="shared" si="41"/>
        <v>0.1602628981230344</v>
      </c>
      <c r="H352" s="17">
        <f t="shared" si="42"/>
        <v>50274181.690000005</v>
      </c>
      <c r="I352" s="128">
        <f t="shared" si="40"/>
        <v>2060562.7000000002</v>
      </c>
      <c r="J352" s="128">
        <f t="shared" si="40"/>
        <v>5729410.3799999999</v>
      </c>
      <c r="K352" s="17">
        <f t="shared" si="43"/>
        <v>9.1020340313649681E-2</v>
      </c>
      <c r="L352" s="17">
        <f t="shared" si="44"/>
        <v>55761663</v>
      </c>
      <c r="M352" s="131">
        <v>0</v>
      </c>
    </row>
    <row r="353" spans="1:13">
      <c r="A353" s="27">
        <v>17</v>
      </c>
      <c r="B353" s="122" t="s">
        <v>261</v>
      </c>
      <c r="C353" s="118">
        <f t="shared" si="39"/>
        <v>311619000</v>
      </c>
      <c r="D353" s="118">
        <f t="shared" si="39"/>
        <v>332797194.70999998</v>
      </c>
      <c r="E353" s="118">
        <f t="shared" si="39"/>
        <v>54482847.090000004</v>
      </c>
      <c r="F353" s="118">
        <f t="shared" si="39"/>
        <v>222168321.50999993</v>
      </c>
      <c r="G353" s="118">
        <f t="shared" si="41"/>
        <v>3.1742607542573742</v>
      </c>
      <c r="H353" s="30">
        <f t="shared" si="42"/>
        <v>110628873.20000005</v>
      </c>
      <c r="I353" s="118">
        <f t="shared" si="40"/>
        <v>51527361.579999998</v>
      </c>
      <c r="J353" s="118">
        <f t="shared" si="40"/>
        <v>184984052.94999993</v>
      </c>
      <c r="K353" s="118">
        <f t="shared" si="43"/>
        <v>2.9387511690351609</v>
      </c>
      <c r="L353" s="30">
        <f t="shared" si="44"/>
        <v>147813141.76000005</v>
      </c>
      <c r="M353" s="131">
        <v>0</v>
      </c>
    </row>
    <row r="354" spans="1:13">
      <c r="A354" s="137">
        <v>17131</v>
      </c>
      <c r="B354" s="127" t="s">
        <v>173</v>
      </c>
      <c r="C354" s="128">
        <f t="shared" si="39"/>
        <v>100000</v>
      </c>
      <c r="D354" s="128">
        <f t="shared" si="39"/>
        <v>100000</v>
      </c>
      <c r="E354" s="128">
        <f t="shared" si="39"/>
        <v>0</v>
      </c>
      <c r="F354" s="128">
        <f t="shared" si="39"/>
        <v>0</v>
      </c>
      <c r="G354" s="81">
        <f t="shared" si="41"/>
        <v>0</v>
      </c>
      <c r="H354" s="17">
        <f t="shared" si="42"/>
        <v>100000</v>
      </c>
      <c r="I354" s="128">
        <f t="shared" si="40"/>
        <v>0</v>
      </c>
      <c r="J354" s="128">
        <f t="shared" si="40"/>
        <v>0</v>
      </c>
      <c r="K354" s="17">
        <f t="shared" si="43"/>
        <v>0</v>
      </c>
      <c r="L354" s="17">
        <f t="shared" si="44"/>
        <v>100000</v>
      </c>
      <c r="M354" s="131">
        <v>0</v>
      </c>
    </row>
    <row r="355" spans="1:13">
      <c r="A355" s="137">
        <v>17512</v>
      </c>
      <c r="B355" s="127" t="s">
        <v>262</v>
      </c>
      <c r="C355" s="128">
        <f t="shared" si="39"/>
        <v>311324000</v>
      </c>
      <c r="D355" s="128">
        <f t="shared" si="39"/>
        <v>332502194.70999998</v>
      </c>
      <c r="E355" s="128">
        <f t="shared" si="39"/>
        <v>54482847.090000004</v>
      </c>
      <c r="F355" s="128">
        <f t="shared" si="39"/>
        <v>222168321.50999993</v>
      </c>
      <c r="G355" s="168">
        <f t="shared" si="41"/>
        <v>3.1742607542573742</v>
      </c>
      <c r="H355" s="189">
        <f t="shared" si="42"/>
        <v>110333873.20000005</v>
      </c>
      <c r="I355" s="128">
        <f t="shared" si="40"/>
        <v>51527361.579999998</v>
      </c>
      <c r="J355" s="128">
        <f t="shared" si="40"/>
        <v>184984052.94999993</v>
      </c>
      <c r="K355" s="168">
        <f t="shared" si="43"/>
        <v>2.9387511690351609</v>
      </c>
      <c r="L355" s="189">
        <f t="shared" si="44"/>
        <v>147518141.76000005</v>
      </c>
      <c r="M355" s="131">
        <v>0</v>
      </c>
    </row>
    <row r="356" spans="1:13">
      <c r="A356" s="137">
        <v>17542</v>
      </c>
      <c r="B356" s="127" t="s">
        <v>255</v>
      </c>
      <c r="C356" s="128">
        <f t="shared" si="39"/>
        <v>195000</v>
      </c>
      <c r="D356" s="128">
        <f t="shared" si="39"/>
        <v>195000</v>
      </c>
      <c r="E356" s="128">
        <f t="shared" si="39"/>
        <v>0</v>
      </c>
      <c r="F356" s="128">
        <f t="shared" si="39"/>
        <v>0</v>
      </c>
      <c r="G356" s="168">
        <f t="shared" si="41"/>
        <v>0</v>
      </c>
      <c r="H356" s="189">
        <f t="shared" si="42"/>
        <v>195000</v>
      </c>
      <c r="I356" s="128">
        <f t="shared" si="40"/>
        <v>0</v>
      </c>
      <c r="J356" s="128">
        <f t="shared" si="40"/>
        <v>0</v>
      </c>
      <c r="K356" s="168">
        <f t="shared" si="43"/>
        <v>0</v>
      </c>
      <c r="L356" s="189">
        <f t="shared" si="44"/>
        <v>195000</v>
      </c>
      <c r="M356" s="131">
        <v>0</v>
      </c>
    </row>
    <row r="357" spans="1:13">
      <c r="A357" s="27">
        <v>18</v>
      </c>
      <c r="B357" s="122" t="s">
        <v>263</v>
      </c>
      <c r="C357" s="118">
        <f t="shared" si="39"/>
        <v>229062000</v>
      </c>
      <c r="D357" s="118">
        <f t="shared" si="39"/>
        <v>319865753.00999999</v>
      </c>
      <c r="E357" s="118">
        <f t="shared" si="39"/>
        <v>26093201.009999998</v>
      </c>
      <c r="F357" s="118">
        <f t="shared" si="39"/>
        <v>138772091.63</v>
      </c>
      <c r="G357" s="190">
        <f t="shared" si="41"/>
        <v>1.9827255355462103</v>
      </c>
      <c r="H357" s="30">
        <f t="shared" si="42"/>
        <v>181093661.38</v>
      </c>
      <c r="I357" s="118">
        <f t="shared" si="40"/>
        <v>24239985.219999999</v>
      </c>
      <c r="J357" s="118">
        <f t="shared" si="40"/>
        <v>89392863.719999969</v>
      </c>
      <c r="K357" s="30">
        <f t="shared" si="43"/>
        <v>1.4201407017044754</v>
      </c>
      <c r="L357" s="30">
        <f t="shared" si="44"/>
        <v>230472889.29000002</v>
      </c>
      <c r="M357" s="125">
        <v>0</v>
      </c>
    </row>
    <row r="358" spans="1:13">
      <c r="A358" s="126" t="s">
        <v>264</v>
      </c>
      <c r="B358" s="127" t="s">
        <v>154</v>
      </c>
      <c r="C358" s="128">
        <f t="shared" si="39"/>
        <v>82261000</v>
      </c>
      <c r="D358" s="128">
        <f t="shared" si="39"/>
        <v>86411000</v>
      </c>
      <c r="E358" s="128">
        <f t="shared" si="39"/>
        <v>13455793.539999999</v>
      </c>
      <c r="F358" s="128">
        <f t="shared" si="39"/>
        <v>54955414.059999987</v>
      </c>
      <c r="G358" s="17">
        <f t="shared" si="41"/>
        <v>0.785183112061141</v>
      </c>
      <c r="H358" s="17">
        <f t="shared" si="42"/>
        <v>31455585.940000013</v>
      </c>
      <c r="I358" s="128">
        <f t="shared" si="40"/>
        <v>13241587.629999999</v>
      </c>
      <c r="J358" s="128">
        <f t="shared" si="40"/>
        <v>52415477.399999991</v>
      </c>
      <c r="K358" s="17">
        <f t="shared" si="43"/>
        <v>0.83269905177405235</v>
      </c>
      <c r="L358" s="17">
        <f t="shared" si="44"/>
        <v>33995522.600000009</v>
      </c>
      <c r="M358" s="131">
        <v>0</v>
      </c>
    </row>
    <row r="359" spans="1:13">
      <c r="A359" s="126" t="s">
        <v>265</v>
      </c>
      <c r="B359" s="127" t="s">
        <v>173</v>
      </c>
      <c r="C359" s="128">
        <f t="shared" si="39"/>
        <v>100000</v>
      </c>
      <c r="D359" s="128">
        <f t="shared" si="39"/>
        <v>1400000</v>
      </c>
      <c r="E359" s="128">
        <f t="shared" si="39"/>
        <v>0</v>
      </c>
      <c r="F359" s="128">
        <f t="shared" si="39"/>
        <v>1300000</v>
      </c>
      <c r="G359" s="17">
        <f t="shared" si="41"/>
        <v>1.8573930578796978E-2</v>
      </c>
      <c r="H359" s="17">
        <f t="shared" si="42"/>
        <v>100000</v>
      </c>
      <c r="I359" s="128">
        <f t="shared" si="40"/>
        <v>803342.27</v>
      </c>
      <c r="J359" s="128">
        <f t="shared" si="40"/>
        <v>1211141.8900000001</v>
      </c>
      <c r="K359" s="17">
        <f t="shared" si="43"/>
        <v>1.9240818807592007E-2</v>
      </c>
      <c r="L359" s="17">
        <f t="shared" si="44"/>
        <v>188858.10999999987</v>
      </c>
      <c r="M359" s="131">
        <v>0</v>
      </c>
    </row>
    <row r="360" spans="1:13">
      <c r="A360" s="126" t="s">
        <v>266</v>
      </c>
      <c r="B360" s="127" t="s">
        <v>215</v>
      </c>
      <c r="C360" s="128">
        <f t="shared" si="39"/>
        <v>1510000</v>
      </c>
      <c r="D360" s="128">
        <f t="shared" si="39"/>
        <v>2292000</v>
      </c>
      <c r="E360" s="128">
        <f t="shared" si="39"/>
        <v>0</v>
      </c>
      <c r="F360" s="128">
        <f t="shared" si="39"/>
        <v>925000</v>
      </c>
      <c r="G360" s="17">
        <f t="shared" si="41"/>
        <v>1.3216065988759391E-2</v>
      </c>
      <c r="H360" s="17">
        <f t="shared" si="42"/>
        <v>1367000</v>
      </c>
      <c r="I360" s="128">
        <f t="shared" si="40"/>
        <v>249650.52</v>
      </c>
      <c r="J360" s="128">
        <f t="shared" si="40"/>
        <v>580817.67999999993</v>
      </c>
      <c r="K360" s="17">
        <f t="shared" si="43"/>
        <v>9.2271663901625535E-3</v>
      </c>
      <c r="L360" s="17">
        <f t="shared" si="44"/>
        <v>1711182.32</v>
      </c>
      <c r="M360" s="131">
        <v>0</v>
      </c>
    </row>
    <row r="361" spans="1:13">
      <c r="A361" s="126" t="s">
        <v>267</v>
      </c>
      <c r="B361" s="127" t="s">
        <v>249</v>
      </c>
      <c r="C361" s="128">
        <f t="shared" si="39"/>
        <v>3480000</v>
      </c>
      <c r="D361" s="128">
        <f t="shared" si="39"/>
        <v>6289812.3899999997</v>
      </c>
      <c r="E361" s="128">
        <f t="shared" si="39"/>
        <v>0</v>
      </c>
      <c r="F361" s="128">
        <f t="shared" si="39"/>
        <v>596792.41</v>
      </c>
      <c r="G361" s="17">
        <f t="shared" si="41"/>
        <v>8.5267544563791889E-3</v>
      </c>
      <c r="H361" s="17">
        <f t="shared" si="42"/>
        <v>5693019.9799999995</v>
      </c>
      <c r="I361" s="128">
        <f t="shared" si="40"/>
        <v>103861.52</v>
      </c>
      <c r="J361" s="128">
        <f t="shared" si="40"/>
        <v>302492.51</v>
      </c>
      <c r="K361" s="17">
        <f t="shared" si="43"/>
        <v>4.8055505499555572E-3</v>
      </c>
      <c r="L361" s="17">
        <f t="shared" si="44"/>
        <v>5987319.8799999999</v>
      </c>
      <c r="M361" s="131">
        <v>0</v>
      </c>
    </row>
    <row r="362" spans="1:13">
      <c r="A362" s="126" t="s">
        <v>268</v>
      </c>
      <c r="B362" s="127" t="s">
        <v>269</v>
      </c>
      <c r="C362" s="128">
        <f t="shared" si="39"/>
        <v>18914000</v>
      </c>
      <c r="D362" s="128">
        <f t="shared" si="39"/>
        <v>73443929.599999994</v>
      </c>
      <c r="E362" s="128">
        <f t="shared" si="39"/>
        <v>3848315.5</v>
      </c>
      <c r="F362" s="128">
        <f t="shared" si="39"/>
        <v>44251920.109999999</v>
      </c>
      <c r="G362" s="17">
        <f t="shared" si="41"/>
        <v>0.63225545546277695</v>
      </c>
      <c r="H362" s="17">
        <f t="shared" si="42"/>
        <v>29192009.489999995</v>
      </c>
      <c r="I362" s="128">
        <f t="shared" si="40"/>
        <v>4418941.2799999993</v>
      </c>
      <c r="J362" s="128">
        <f t="shared" si="40"/>
        <v>11946898.689999999</v>
      </c>
      <c r="K362" s="17">
        <f t="shared" si="43"/>
        <v>0.18979453597047022</v>
      </c>
      <c r="L362" s="17">
        <f t="shared" si="44"/>
        <v>61497030.909999996</v>
      </c>
      <c r="M362" s="131">
        <v>0</v>
      </c>
    </row>
    <row r="363" spans="1:13">
      <c r="A363" s="126" t="s">
        <v>270</v>
      </c>
      <c r="B363" s="127" t="s">
        <v>255</v>
      </c>
      <c r="C363" s="128">
        <f t="shared" ref="C363:F382" si="45">SUMIF($A$8:$A$248,$A363,C$8:C$248)</f>
        <v>35165000</v>
      </c>
      <c r="D363" s="128">
        <f t="shared" si="45"/>
        <v>55363677.200000003</v>
      </c>
      <c r="E363" s="128">
        <f t="shared" si="45"/>
        <v>4940964.79</v>
      </c>
      <c r="F363" s="128">
        <f t="shared" si="45"/>
        <v>22724663.990000002</v>
      </c>
      <c r="G363" s="17">
        <f t="shared" si="41"/>
        <v>0.32468179336672892</v>
      </c>
      <c r="H363" s="17">
        <f t="shared" si="42"/>
        <v>32639013.210000001</v>
      </c>
      <c r="I363" s="128">
        <f t="shared" ref="I363:J382" si="46">SUMIF($A$8:$A$248,$A363,I$8:I$248)</f>
        <v>4237602</v>
      </c>
      <c r="J363" s="128">
        <f t="shared" si="46"/>
        <v>15916415.34</v>
      </c>
      <c r="K363" s="17">
        <f t="shared" si="43"/>
        <v>0.25285630540226617</v>
      </c>
      <c r="L363" s="17">
        <f t="shared" si="44"/>
        <v>39447261.859999999</v>
      </c>
      <c r="M363" s="131">
        <v>0</v>
      </c>
    </row>
    <row r="364" spans="1:13">
      <c r="A364" s="126" t="s">
        <v>271</v>
      </c>
      <c r="B364" s="127" t="s">
        <v>257</v>
      </c>
      <c r="C364" s="128">
        <f t="shared" si="45"/>
        <v>87632000</v>
      </c>
      <c r="D364" s="128">
        <f t="shared" si="45"/>
        <v>94665333.820000008</v>
      </c>
      <c r="E364" s="128">
        <f t="shared" si="45"/>
        <v>3848127.1799999997</v>
      </c>
      <c r="F364" s="128">
        <f t="shared" si="45"/>
        <v>14018301.059999999</v>
      </c>
      <c r="G364" s="17">
        <f t="shared" si="41"/>
        <v>0.20028842363162777</v>
      </c>
      <c r="H364" s="17">
        <f t="shared" si="42"/>
        <v>80647032.760000005</v>
      </c>
      <c r="I364" s="128">
        <f t="shared" si="46"/>
        <v>1185000</v>
      </c>
      <c r="J364" s="128">
        <f t="shared" si="46"/>
        <v>7019620.21</v>
      </c>
      <c r="K364" s="17">
        <f t="shared" si="43"/>
        <v>0.11151727280997682</v>
      </c>
      <c r="L364" s="17">
        <f t="shared" si="44"/>
        <v>87645713.610000014</v>
      </c>
      <c r="M364" s="131">
        <v>0</v>
      </c>
    </row>
    <row r="365" spans="1:13">
      <c r="A365" s="126" t="s">
        <v>272</v>
      </c>
      <c r="B365" s="127" t="s">
        <v>273</v>
      </c>
      <c r="C365" s="128">
        <f t="shared" si="45"/>
        <v>0</v>
      </c>
      <c r="D365" s="128">
        <f t="shared" si="45"/>
        <v>0</v>
      </c>
      <c r="E365" s="128">
        <f t="shared" si="45"/>
        <v>0</v>
      </c>
      <c r="F365" s="128">
        <f t="shared" si="45"/>
        <v>0</v>
      </c>
      <c r="G365" s="17">
        <f t="shared" si="41"/>
        <v>0</v>
      </c>
      <c r="H365" s="17">
        <f t="shared" si="42"/>
        <v>0</v>
      </c>
      <c r="I365" s="128">
        <f t="shared" si="46"/>
        <v>0</v>
      </c>
      <c r="J365" s="128">
        <f t="shared" si="46"/>
        <v>0</v>
      </c>
      <c r="K365" s="17">
        <f t="shared" si="43"/>
        <v>0</v>
      </c>
      <c r="L365" s="17">
        <f t="shared" si="44"/>
        <v>0</v>
      </c>
      <c r="M365" s="131">
        <v>0</v>
      </c>
    </row>
    <row r="366" spans="1:13">
      <c r="A366" s="126" t="s">
        <v>274</v>
      </c>
      <c r="B366" s="127" t="s">
        <v>275</v>
      </c>
      <c r="C366" s="128">
        <f t="shared" si="45"/>
        <v>0</v>
      </c>
      <c r="D366" s="128">
        <f t="shared" si="45"/>
        <v>0</v>
      </c>
      <c r="E366" s="128">
        <f t="shared" si="45"/>
        <v>0</v>
      </c>
      <c r="F366" s="128">
        <f t="shared" si="45"/>
        <v>0</v>
      </c>
      <c r="G366" s="17">
        <f t="shared" si="41"/>
        <v>0</v>
      </c>
      <c r="H366" s="17">
        <f t="shared" si="42"/>
        <v>0</v>
      </c>
      <c r="I366" s="128">
        <f t="shared" si="46"/>
        <v>0</v>
      </c>
      <c r="J366" s="128">
        <f t="shared" si="46"/>
        <v>0</v>
      </c>
      <c r="K366" s="17">
        <f t="shared" si="43"/>
        <v>0</v>
      </c>
      <c r="L366" s="17">
        <f t="shared" si="44"/>
        <v>0</v>
      </c>
      <c r="M366" s="131">
        <v>0</v>
      </c>
    </row>
    <row r="367" spans="1:13">
      <c r="A367" s="27">
        <v>19</v>
      </c>
      <c r="B367" s="122" t="s">
        <v>276</v>
      </c>
      <c r="C367" s="118">
        <f t="shared" si="45"/>
        <v>410000</v>
      </c>
      <c r="D367" s="118">
        <f t="shared" si="45"/>
        <v>410000</v>
      </c>
      <c r="E367" s="118">
        <f t="shared" si="45"/>
        <v>0</v>
      </c>
      <c r="F367" s="118">
        <f t="shared" si="45"/>
        <v>0</v>
      </c>
      <c r="G367" s="30">
        <f t="shared" si="41"/>
        <v>0</v>
      </c>
      <c r="H367" s="30">
        <f t="shared" si="42"/>
        <v>410000</v>
      </c>
      <c r="I367" s="118">
        <f t="shared" si="46"/>
        <v>0</v>
      </c>
      <c r="J367" s="118">
        <f t="shared" si="46"/>
        <v>0</v>
      </c>
      <c r="K367" s="30">
        <f t="shared" si="43"/>
        <v>0</v>
      </c>
      <c r="L367" s="30">
        <f t="shared" si="44"/>
        <v>410000</v>
      </c>
      <c r="M367" s="125">
        <v>0</v>
      </c>
    </row>
    <row r="368" spans="1:13">
      <c r="A368" s="126" t="s">
        <v>277</v>
      </c>
      <c r="B368" s="127" t="s">
        <v>278</v>
      </c>
      <c r="C368" s="128">
        <f t="shared" si="45"/>
        <v>410000</v>
      </c>
      <c r="D368" s="128">
        <f t="shared" si="45"/>
        <v>410000</v>
      </c>
      <c r="E368" s="128">
        <f t="shared" si="45"/>
        <v>0</v>
      </c>
      <c r="F368" s="128">
        <f t="shared" si="45"/>
        <v>0</v>
      </c>
      <c r="G368" s="17">
        <f t="shared" si="41"/>
        <v>0</v>
      </c>
      <c r="H368" s="17">
        <f t="shared" si="42"/>
        <v>410000</v>
      </c>
      <c r="I368" s="128">
        <f t="shared" si="46"/>
        <v>0</v>
      </c>
      <c r="J368" s="128">
        <f t="shared" si="46"/>
        <v>0</v>
      </c>
      <c r="K368" s="17">
        <f t="shared" si="43"/>
        <v>0</v>
      </c>
      <c r="L368" s="17">
        <f t="shared" si="44"/>
        <v>410000</v>
      </c>
      <c r="M368" s="131">
        <v>0</v>
      </c>
    </row>
    <row r="369" spans="1:13">
      <c r="A369" s="27">
        <v>22</v>
      </c>
      <c r="B369" s="122" t="s">
        <v>279</v>
      </c>
      <c r="C369" s="118">
        <f t="shared" si="45"/>
        <v>250000</v>
      </c>
      <c r="D369" s="118">
        <f t="shared" si="45"/>
        <v>250000</v>
      </c>
      <c r="E369" s="118">
        <f t="shared" si="45"/>
        <v>0</v>
      </c>
      <c r="F369" s="118">
        <f t="shared" si="45"/>
        <v>0</v>
      </c>
      <c r="G369" s="30">
        <f t="shared" si="41"/>
        <v>0</v>
      </c>
      <c r="H369" s="30">
        <f t="shared" si="42"/>
        <v>250000</v>
      </c>
      <c r="I369" s="118">
        <f t="shared" si="46"/>
        <v>0</v>
      </c>
      <c r="J369" s="118">
        <f t="shared" si="46"/>
        <v>0</v>
      </c>
      <c r="K369" s="30">
        <f t="shared" si="43"/>
        <v>0</v>
      </c>
      <c r="L369" s="30">
        <f t="shared" si="44"/>
        <v>250000</v>
      </c>
      <c r="M369" s="125">
        <v>0</v>
      </c>
    </row>
    <row r="370" spans="1:13">
      <c r="A370" s="126" t="s">
        <v>280</v>
      </c>
      <c r="B370" s="127" t="s">
        <v>281</v>
      </c>
      <c r="C370" s="128">
        <f t="shared" si="45"/>
        <v>250000</v>
      </c>
      <c r="D370" s="128">
        <f t="shared" si="45"/>
        <v>250000</v>
      </c>
      <c r="E370" s="128">
        <f t="shared" si="45"/>
        <v>0</v>
      </c>
      <c r="F370" s="128">
        <f t="shared" si="45"/>
        <v>0</v>
      </c>
      <c r="G370" s="17">
        <f t="shared" si="41"/>
        <v>0</v>
      </c>
      <c r="H370" s="17">
        <f t="shared" si="42"/>
        <v>250000</v>
      </c>
      <c r="I370" s="128">
        <f t="shared" si="46"/>
        <v>0</v>
      </c>
      <c r="J370" s="128">
        <f t="shared" si="46"/>
        <v>0</v>
      </c>
      <c r="K370" s="17">
        <f t="shared" si="43"/>
        <v>0</v>
      </c>
      <c r="L370" s="17">
        <f t="shared" si="44"/>
        <v>250000</v>
      </c>
      <c r="M370" s="131">
        <v>0</v>
      </c>
    </row>
    <row r="371" spans="1:13">
      <c r="A371" s="27">
        <v>23</v>
      </c>
      <c r="B371" s="122" t="s">
        <v>282</v>
      </c>
      <c r="C371" s="118">
        <f t="shared" si="45"/>
        <v>356118000</v>
      </c>
      <c r="D371" s="118">
        <f t="shared" si="45"/>
        <v>426219124.88</v>
      </c>
      <c r="E371" s="118">
        <f t="shared" si="45"/>
        <v>31134364.800000001</v>
      </c>
      <c r="F371" s="118">
        <f t="shared" si="45"/>
        <v>185444955.36000001</v>
      </c>
      <c r="G371" s="30">
        <f t="shared" si="41"/>
        <v>2.6495705592651886</v>
      </c>
      <c r="H371" s="30">
        <f t="shared" si="42"/>
        <v>240774169.51999998</v>
      </c>
      <c r="I371" s="118">
        <f t="shared" si="46"/>
        <v>42741463.699999996</v>
      </c>
      <c r="J371" s="118">
        <f t="shared" si="46"/>
        <v>140649626.53999999</v>
      </c>
      <c r="K371" s="30">
        <f t="shared" si="43"/>
        <v>2.2344318217014387</v>
      </c>
      <c r="L371" s="30">
        <f t="shared" si="44"/>
        <v>285569498.34000003</v>
      </c>
      <c r="M371" s="125">
        <v>0</v>
      </c>
    </row>
    <row r="372" spans="1:13">
      <c r="A372" s="126" t="s">
        <v>283</v>
      </c>
      <c r="B372" s="127" t="s">
        <v>154</v>
      </c>
      <c r="C372" s="128">
        <f t="shared" si="45"/>
        <v>33207000</v>
      </c>
      <c r="D372" s="128">
        <f t="shared" si="45"/>
        <v>35392000</v>
      </c>
      <c r="E372" s="128">
        <f t="shared" si="45"/>
        <v>5418722.0600000005</v>
      </c>
      <c r="F372" s="128">
        <f t="shared" si="45"/>
        <v>21920525.840000004</v>
      </c>
      <c r="G372" s="17">
        <f t="shared" si="41"/>
        <v>0.31319255784837341</v>
      </c>
      <c r="H372" s="17">
        <f t="shared" si="42"/>
        <v>13471474.159999996</v>
      </c>
      <c r="I372" s="128">
        <f t="shared" si="46"/>
        <v>5286984.8499999996</v>
      </c>
      <c r="J372" s="128">
        <f t="shared" si="46"/>
        <v>21396172.470000003</v>
      </c>
      <c r="K372" s="17">
        <f t="shared" si="43"/>
        <v>0.33991052664461829</v>
      </c>
      <c r="L372" s="17">
        <f t="shared" si="44"/>
        <v>13995827.529999997</v>
      </c>
      <c r="M372" s="131">
        <v>0</v>
      </c>
    </row>
    <row r="373" spans="1:13">
      <c r="A373" s="126" t="s">
        <v>284</v>
      </c>
      <c r="B373" s="127" t="s">
        <v>173</v>
      </c>
      <c r="C373" s="128">
        <f t="shared" si="45"/>
        <v>386000</v>
      </c>
      <c r="D373" s="128">
        <f t="shared" si="45"/>
        <v>1086000</v>
      </c>
      <c r="E373" s="128">
        <f t="shared" si="45"/>
        <v>2008.45</v>
      </c>
      <c r="F373" s="128">
        <f t="shared" si="45"/>
        <v>264861.95</v>
      </c>
      <c r="G373" s="17">
        <f t="shared" si="41"/>
        <v>3.7842519017421516E-3</v>
      </c>
      <c r="H373" s="17">
        <f t="shared" si="42"/>
        <v>821138.05</v>
      </c>
      <c r="I373" s="128">
        <f t="shared" si="46"/>
        <v>222384.53</v>
      </c>
      <c r="J373" s="128">
        <f t="shared" si="46"/>
        <v>225238.03</v>
      </c>
      <c r="K373" s="17">
        <f t="shared" si="43"/>
        <v>3.5782464132331944E-3</v>
      </c>
      <c r="L373" s="17">
        <f t="shared" si="44"/>
        <v>860761.97</v>
      </c>
      <c r="M373" s="131">
        <v>0</v>
      </c>
    </row>
    <row r="374" spans="1:13">
      <c r="A374" s="936" t="s">
        <v>1060</v>
      </c>
      <c r="B374" s="127" t="s">
        <v>1061</v>
      </c>
      <c r="C374" s="128">
        <f t="shared" si="45"/>
        <v>21688000</v>
      </c>
      <c r="D374" s="128">
        <f t="shared" si="45"/>
        <v>26733433.379999999</v>
      </c>
      <c r="E374" s="128">
        <f t="shared" si="45"/>
        <v>3486300.15</v>
      </c>
      <c r="F374" s="128">
        <f t="shared" si="45"/>
        <v>13005038.040000001</v>
      </c>
      <c r="G374" s="17">
        <f t="shared" ref="G374" si="47">F374/$F$130*100</f>
        <v>0.18581128748428766</v>
      </c>
      <c r="H374" s="17">
        <f t="shared" ref="H374" si="48">D374-F374</f>
        <v>13728395.339999998</v>
      </c>
      <c r="I374" s="128">
        <f t="shared" si="46"/>
        <v>2962143.49</v>
      </c>
      <c r="J374" s="128">
        <f t="shared" si="46"/>
        <v>10295030.129999999</v>
      </c>
      <c r="K374" s="17">
        <f t="shared" ref="K374" si="49">J374/$J$130*100</f>
        <v>0.163552108126679</v>
      </c>
      <c r="L374" s="17">
        <f t="shared" ref="L374" si="50">D374-J374</f>
        <v>16438403.25</v>
      </c>
      <c r="M374" s="131">
        <v>0</v>
      </c>
    </row>
    <row r="375" spans="1:13">
      <c r="A375" s="126" t="s">
        <v>285</v>
      </c>
      <c r="B375" s="127" t="s">
        <v>286</v>
      </c>
      <c r="C375" s="128">
        <f t="shared" si="45"/>
        <v>5000</v>
      </c>
      <c r="D375" s="128">
        <f t="shared" si="45"/>
        <v>775000</v>
      </c>
      <c r="E375" s="128">
        <f t="shared" si="45"/>
        <v>770000</v>
      </c>
      <c r="F375" s="128">
        <f t="shared" si="45"/>
        <v>770000</v>
      </c>
      <c r="G375" s="17">
        <f t="shared" si="41"/>
        <v>1.100148195821052E-2</v>
      </c>
      <c r="H375" s="17">
        <f t="shared" si="42"/>
        <v>5000</v>
      </c>
      <c r="I375" s="128">
        <f t="shared" si="46"/>
        <v>156369.59</v>
      </c>
      <c r="J375" s="128">
        <f t="shared" si="46"/>
        <v>156369.59</v>
      </c>
      <c r="K375" s="17">
        <f t="shared" si="43"/>
        <v>2.4841671921755184E-3</v>
      </c>
      <c r="L375" s="17">
        <f t="shared" si="44"/>
        <v>618630.41</v>
      </c>
      <c r="M375" s="131">
        <v>0</v>
      </c>
    </row>
    <row r="376" spans="1:13">
      <c r="A376" s="126" t="s">
        <v>287</v>
      </c>
      <c r="B376" s="127" t="s">
        <v>288</v>
      </c>
      <c r="C376" s="128">
        <f t="shared" si="45"/>
        <v>299692000</v>
      </c>
      <c r="D376" s="128">
        <f t="shared" si="45"/>
        <v>359903305.24000001</v>
      </c>
      <c r="E376" s="128">
        <f t="shared" si="45"/>
        <v>21302551.359999999</v>
      </c>
      <c r="F376" s="128">
        <f t="shared" si="45"/>
        <v>148838124.51000002</v>
      </c>
      <c r="G376" s="17">
        <f t="shared" si="41"/>
        <v>2.1265453785592934</v>
      </c>
      <c r="H376" s="17">
        <f t="shared" si="42"/>
        <v>211065180.72999999</v>
      </c>
      <c r="I376" s="128">
        <f t="shared" si="46"/>
        <v>33944617.939999998</v>
      </c>
      <c r="J376" s="128">
        <f t="shared" si="46"/>
        <v>108113075.53999999</v>
      </c>
      <c r="K376" s="17">
        <f t="shared" si="43"/>
        <v>1.7175395503797222</v>
      </c>
      <c r="L376" s="17">
        <f t="shared" si="44"/>
        <v>251790229.70000002</v>
      </c>
      <c r="M376" s="131">
        <v>0</v>
      </c>
    </row>
    <row r="377" spans="1:13">
      <c r="A377" s="126" t="s">
        <v>289</v>
      </c>
      <c r="B377" s="127" t="s">
        <v>290</v>
      </c>
      <c r="C377" s="128">
        <f t="shared" si="45"/>
        <v>1140000</v>
      </c>
      <c r="D377" s="128">
        <f t="shared" si="45"/>
        <v>2329386.2599999998</v>
      </c>
      <c r="E377" s="128">
        <f t="shared" si="45"/>
        <v>154782.78</v>
      </c>
      <c r="F377" s="128">
        <f t="shared" si="45"/>
        <v>646405.02</v>
      </c>
      <c r="G377" s="17">
        <f t="shared" si="41"/>
        <v>9.2356015132814412E-3</v>
      </c>
      <c r="H377" s="17">
        <f t="shared" si="42"/>
        <v>1682981.2399999998</v>
      </c>
      <c r="I377" s="128">
        <f t="shared" si="46"/>
        <v>168963.3</v>
      </c>
      <c r="J377" s="128">
        <f t="shared" si="46"/>
        <v>463740.77999999997</v>
      </c>
      <c r="K377" s="17">
        <f t="shared" si="43"/>
        <v>7.3672229450105027E-3</v>
      </c>
      <c r="L377" s="17">
        <f t="shared" si="44"/>
        <v>1865645.4799999997</v>
      </c>
      <c r="M377" s="131">
        <v>0</v>
      </c>
    </row>
    <row r="378" spans="1:13">
      <c r="A378" s="27">
        <v>27</v>
      </c>
      <c r="B378" s="122" t="s">
        <v>291</v>
      </c>
      <c r="C378" s="118">
        <f t="shared" si="45"/>
        <v>46263000</v>
      </c>
      <c r="D378" s="118">
        <f t="shared" si="45"/>
        <v>60794209.110000007</v>
      </c>
      <c r="E378" s="118">
        <f t="shared" si="45"/>
        <v>9442615.1700000018</v>
      </c>
      <c r="F378" s="118">
        <f t="shared" si="45"/>
        <v>36246388.269999996</v>
      </c>
      <c r="G378" s="30">
        <f t="shared" si="41"/>
        <v>0.51787530727623154</v>
      </c>
      <c r="H378" s="30">
        <f t="shared" si="42"/>
        <v>24547820.840000011</v>
      </c>
      <c r="I378" s="118">
        <f t="shared" si="46"/>
        <v>8859886.6499999985</v>
      </c>
      <c r="J378" s="118">
        <f t="shared" si="46"/>
        <v>30411205.509999998</v>
      </c>
      <c r="K378" s="30">
        <f t="shared" si="43"/>
        <v>0.48312794708005158</v>
      </c>
      <c r="L378" s="30">
        <f t="shared" si="44"/>
        <v>30383003.600000009</v>
      </c>
      <c r="M378" s="125">
        <v>0</v>
      </c>
    </row>
    <row r="379" spans="1:13">
      <c r="A379" s="126" t="s">
        <v>292</v>
      </c>
      <c r="B379" s="127" t="s">
        <v>154</v>
      </c>
      <c r="C379" s="128">
        <f t="shared" si="45"/>
        <v>41501000</v>
      </c>
      <c r="D379" s="128">
        <f t="shared" si="45"/>
        <v>46176430.560000002</v>
      </c>
      <c r="E379" s="128">
        <f t="shared" si="45"/>
        <v>7246439.6900000013</v>
      </c>
      <c r="F379" s="128">
        <f t="shared" si="45"/>
        <v>30767612.459999993</v>
      </c>
      <c r="G379" s="17">
        <f t="shared" si="41"/>
        <v>0.43959653685182221</v>
      </c>
      <c r="H379" s="17">
        <f t="shared" si="42"/>
        <v>15408818.100000009</v>
      </c>
      <c r="I379" s="128">
        <f t="shared" si="46"/>
        <v>7345926.7300000004</v>
      </c>
      <c r="J379" s="128">
        <f t="shared" si="46"/>
        <v>28004662.079999998</v>
      </c>
      <c r="K379" s="17">
        <f t="shared" si="43"/>
        <v>0.44489636870633104</v>
      </c>
      <c r="L379" s="17">
        <f t="shared" si="44"/>
        <v>18171768.480000004</v>
      </c>
      <c r="M379" s="131">
        <v>0</v>
      </c>
    </row>
    <row r="380" spans="1:13">
      <c r="A380" s="126" t="s">
        <v>293</v>
      </c>
      <c r="B380" s="127" t="s">
        <v>175</v>
      </c>
      <c r="C380" s="128">
        <f t="shared" si="45"/>
        <v>446000</v>
      </c>
      <c r="D380" s="128">
        <f t="shared" si="45"/>
        <v>446000</v>
      </c>
      <c r="E380" s="128">
        <f t="shared" si="45"/>
        <v>-1348.380000000001</v>
      </c>
      <c r="F380" s="128">
        <f t="shared" si="45"/>
        <v>383691.76</v>
      </c>
      <c r="G380" s="17">
        <f t="shared" si="41"/>
        <v>5.4820493183818705E-3</v>
      </c>
      <c r="H380" s="17">
        <f t="shared" si="42"/>
        <v>62308.239999999991</v>
      </c>
      <c r="I380" s="128">
        <f t="shared" si="46"/>
        <v>75647.02</v>
      </c>
      <c r="J380" s="128">
        <f t="shared" si="46"/>
        <v>213077.01000000004</v>
      </c>
      <c r="K380" s="17">
        <f t="shared" si="43"/>
        <v>3.3850502367426746E-3</v>
      </c>
      <c r="L380" s="17">
        <f t="shared" si="44"/>
        <v>232922.98999999996</v>
      </c>
      <c r="M380" s="131">
        <v>0</v>
      </c>
    </row>
    <row r="381" spans="1:13">
      <c r="A381" s="126" t="s">
        <v>294</v>
      </c>
      <c r="B381" s="127" t="s">
        <v>295</v>
      </c>
      <c r="C381" s="128">
        <f t="shared" si="45"/>
        <v>500000</v>
      </c>
      <c r="D381" s="128">
        <f t="shared" si="45"/>
        <v>1331903.3500000001</v>
      </c>
      <c r="E381" s="128">
        <f t="shared" si="45"/>
        <v>-109171.81</v>
      </c>
      <c r="F381" s="128">
        <f t="shared" si="45"/>
        <v>396308.36</v>
      </c>
      <c r="G381" s="17">
        <f t="shared" si="41"/>
        <v>5.6623107434129859E-3</v>
      </c>
      <c r="H381" s="17">
        <f t="shared" si="42"/>
        <v>935594.99000000011</v>
      </c>
      <c r="I381" s="128">
        <f t="shared" si="46"/>
        <v>156005.14000000001</v>
      </c>
      <c r="J381" s="128">
        <f t="shared" si="46"/>
        <v>205713.58000000002</v>
      </c>
      <c r="K381" s="17">
        <f t="shared" si="43"/>
        <v>3.2680710259646649E-3</v>
      </c>
      <c r="L381" s="17">
        <f t="shared" si="44"/>
        <v>1126189.77</v>
      </c>
      <c r="M381" s="131">
        <v>0</v>
      </c>
    </row>
    <row r="382" spans="1:13">
      <c r="A382" s="126" t="s">
        <v>296</v>
      </c>
      <c r="B382" s="127" t="s">
        <v>297</v>
      </c>
      <c r="C382" s="128">
        <f t="shared" si="45"/>
        <v>3092000</v>
      </c>
      <c r="D382" s="128">
        <f t="shared" si="45"/>
        <v>10165609.190000001</v>
      </c>
      <c r="E382" s="128">
        <f t="shared" si="45"/>
        <v>1518204.57</v>
      </c>
      <c r="F382" s="128">
        <f t="shared" si="45"/>
        <v>3139567.01</v>
      </c>
      <c r="G382" s="17">
        <f t="shared" si="41"/>
        <v>4.4856999762477846E-2</v>
      </c>
      <c r="H382" s="17">
        <f t="shared" si="42"/>
        <v>7026042.1800000016</v>
      </c>
      <c r="I382" s="128">
        <f t="shared" si="46"/>
        <v>718599.36</v>
      </c>
      <c r="J382" s="128">
        <f t="shared" si="46"/>
        <v>1134894.4900000002</v>
      </c>
      <c r="K382" s="17">
        <f t="shared" si="43"/>
        <v>1.8029513658242423E-2</v>
      </c>
      <c r="L382" s="17">
        <f t="shared" si="44"/>
        <v>9030714.7000000011</v>
      </c>
      <c r="M382" s="131">
        <v>0</v>
      </c>
    </row>
    <row r="383" spans="1:13">
      <c r="A383" s="126" t="s">
        <v>298</v>
      </c>
      <c r="B383" s="127" t="s">
        <v>299</v>
      </c>
      <c r="C383" s="128">
        <f t="shared" ref="C383:F392" si="51">SUMIF($A$8:$A$248,$A383,C$8:C$248)</f>
        <v>724000</v>
      </c>
      <c r="D383" s="128">
        <f t="shared" si="51"/>
        <v>2674266.0099999998</v>
      </c>
      <c r="E383" s="128">
        <f t="shared" si="51"/>
        <v>788491.1</v>
      </c>
      <c r="F383" s="128">
        <f t="shared" si="51"/>
        <v>1559208.68</v>
      </c>
      <c r="G383" s="17">
        <f t="shared" si="41"/>
        <v>2.227741060013667E-2</v>
      </c>
      <c r="H383" s="17">
        <f t="shared" si="42"/>
        <v>1115057.3299999998</v>
      </c>
      <c r="I383" s="128">
        <f t="shared" ref="I383:J392" si="52">SUMIF($A$8:$A$248,$A383,I$8:I$248)</f>
        <v>563708.39999999991</v>
      </c>
      <c r="J383" s="128">
        <f t="shared" si="52"/>
        <v>852858.35</v>
      </c>
      <c r="K383" s="17">
        <f t="shared" si="43"/>
        <v>1.3548943452770744E-2</v>
      </c>
      <c r="L383" s="17">
        <f t="shared" si="44"/>
        <v>1821407.6599999997</v>
      </c>
      <c r="M383" s="131">
        <v>0</v>
      </c>
    </row>
    <row r="384" spans="1:13">
      <c r="A384" s="27">
        <v>28</v>
      </c>
      <c r="B384" s="122" t="s">
        <v>300</v>
      </c>
      <c r="C384" s="118">
        <f t="shared" si="51"/>
        <v>474802000</v>
      </c>
      <c r="D384" s="118">
        <f t="shared" si="51"/>
        <v>657381160.03999996</v>
      </c>
      <c r="E384" s="118">
        <f t="shared" si="51"/>
        <v>70582477.379999995</v>
      </c>
      <c r="F384" s="118">
        <f t="shared" si="51"/>
        <v>501116240.95999992</v>
      </c>
      <c r="G384" s="30">
        <f t="shared" si="41"/>
        <v>7.1597679011528745</v>
      </c>
      <c r="H384" s="30">
        <f t="shared" si="42"/>
        <v>156264919.08000004</v>
      </c>
      <c r="I384" s="118">
        <f t="shared" si="52"/>
        <v>87749950.949999988</v>
      </c>
      <c r="J384" s="118">
        <f t="shared" si="52"/>
        <v>490933277.17999995</v>
      </c>
      <c r="K384" s="30">
        <f t="shared" si="43"/>
        <v>7.7992168472000607</v>
      </c>
      <c r="L384" s="30">
        <f t="shared" si="44"/>
        <v>166447882.86000001</v>
      </c>
      <c r="M384" s="125">
        <v>0</v>
      </c>
    </row>
    <row r="385" spans="1:13">
      <c r="A385" s="126" t="s">
        <v>301</v>
      </c>
      <c r="B385" s="127" t="s">
        <v>302</v>
      </c>
      <c r="C385" s="128">
        <f t="shared" si="51"/>
        <v>0</v>
      </c>
      <c r="D385" s="128">
        <f t="shared" si="51"/>
        <v>0</v>
      </c>
      <c r="E385" s="128">
        <f t="shared" si="51"/>
        <v>0</v>
      </c>
      <c r="F385" s="128">
        <f t="shared" si="51"/>
        <v>0</v>
      </c>
      <c r="G385" s="17">
        <f t="shared" si="41"/>
        <v>0</v>
      </c>
      <c r="H385" s="17">
        <f t="shared" si="42"/>
        <v>0</v>
      </c>
      <c r="I385" s="128">
        <f t="shared" si="52"/>
        <v>0</v>
      </c>
      <c r="J385" s="128">
        <f t="shared" si="52"/>
        <v>0</v>
      </c>
      <c r="K385" s="17">
        <f t="shared" si="43"/>
        <v>0</v>
      </c>
      <c r="L385" s="17">
        <f t="shared" si="44"/>
        <v>0</v>
      </c>
      <c r="M385" s="131">
        <v>0</v>
      </c>
    </row>
    <row r="386" spans="1:13">
      <c r="A386" s="126" t="s">
        <v>303</v>
      </c>
      <c r="B386" s="127" t="s">
        <v>304</v>
      </c>
      <c r="C386" s="128">
        <f t="shared" si="51"/>
        <v>167872000</v>
      </c>
      <c r="D386" s="128">
        <f t="shared" si="51"/>
        <v>234922101.75999999</v>
      </c>
      <c r="E386" s="128">
        <f t="shared" si="51"/>
        <v>46770661.539999992</v>
      </c>
      <c r="F386" s="128">
        <f t="shared" si="51"/>
        <v>177783550.51999998</v>
      </c>
      <c r="G386" s="17">
        <f t="shared" si="41"/>
        <v>2.5401071733927116</v>
      </c>
      <c r="H386" s="17">
        <f t="shared" si="42"/>
        <v>57138551.24000001</v>
      </c>
      <c r="I386" s="128">
        <f t="shared" si="52"/>
        <v>46762666.649999991</v>
      </c>
      <c r="J386" s="128">
        <f t="shared" si="52"/>
        <v>177775555.62999997</v>
      </c>
      <c r="K386" s="17">
        <f t="shared" si="43"/>
        <v>2.8242332979629845</v>
      </c>
      <c r="L386" s="17">
        <f t="shared" si="44"/>
        <v>57146546.130000025</v>
      </c>
      <c r="M386" s="131">
        <v>0</v>
      </c>
    </row>
    <row r="387" spans="1:13">
      <c r="A387" s="126" t="s">
        <v>305</v>
      </c>
      <c r="B387" s="127" t="s">
        <v>306</v>
      </c>
      <c r="C387" s="128">
        <f t="shared" si="51"/>
        <v>78224000</v>
      </c>
      <c r="D387" s="128">
        <f t="shared" si="51"/>
        <v>83124000</v>
      </c>
      <c r="E387" s="128">
        <f t="shared" si="51"/>
        <v>13414534.560000001</v>
      </c>
      <c r="F387" s="128">
        <f t="shared" si="51"/>
        <v>42599172.539999999</v>
      </c>
      <c r="G387" s="17">
        <f t="shared" si="41"/>
        <v>0.60864159497858039</v>
      </c>
      <c r="H387" s="17">
        <f t="shared" si="42"/>
        <v>40524827.460000001</v>
      </c>
      <c r="I387" s="128">
        <f t="shared" si="52"/>
        <v>13414534.560000001</v>
      </c>
      <c r="J387" s="128">
        <f t="shared" si="52"/>
        <v>42599172.539999999</v>
      </c>
      <c r="K387" s="17">
        <f t="shared" si="43"/>
        <v>0.6767522178557368</v>
      </c>
      <c r="L387" s="17">
        <f t="shared" si="44"/>
        <v>40524827.460000001</v>
      </c>
      <c r="M387" s="131">
        <v>0</v>
      </c>
    </row>
    <row r="388" spans="1:13">
      <c r="A388" s="126" t="s">
        <v>307</v>
      </c>
      <c r="B388" s="127" t="s">
        <v>275</v>
      </c>
      <c r="C388" s="128">
        <f t="shared" si="51"/>
        <v>228706000</v>
      </c>
      <c r="D388" s="128">
        <f t="shared" si="51"/>
        <v>339335058.27999997</v>
      </c>
      <c r="E388" s="128">
        <f t="shared" si="51"/>
        <v>10397281.279999999</v>
      </c>
      <c r="F388" s="128">
        <f t="shared" si="51"/>
        <v>280733517.89999998</v>
      </c>
      <c r="G388" s="17">
        <f t="shared" si="41"/>
        <v>4.0110191327815832</v>
      </c>
      <c r="H388" s="17">
        <f t="shared" si="42"/>
        <v>58601540.379999995</v>
      </c>
      <c r="I388" s="128">
        <f t="shared" si="52"/>
        <v>27572749.740000002</v>
      </c>
      <c r="J388" s="128">
        <f t="shared" si="52"/>
        <v>270558549.00999999</v>
      </c>
      <c r="K388" s="17">
        <f t="shared" si="43"/>
        <v>4.2982313313813396</v>
      </c>
      <c r="L388" s="17">
        <f t="shared" si="44"/>
        <v>68776509.269999981</v>
      </c>
      <c r="M388" s="131">
        <v>0</v>
      </c>
    </row>
    <row r="389" spans="1:13">
      <c r="A389" s="27">
        <v>99</v>
      </c>
      <c r="B389" s="122" t="s">
        <v>308</v>
      </c>
      <c r="C389" s="118">
        <f t="shared" si="51"/>
        <v>47076000</v>
      </c>
      <c r="D389" s="118">
        <f t="shared" si="51"/>
        <v>44876000</v>
      </c>
      <c r="E389" s="118">
        <f t="shared" si="51"/>
        <v>0</v>
      </c>
      <c r="F389" s="118">
        <f t="shared" si="51"/>
        <v>0</v>
      </c>
      <c r="G389" s="30">
        <f t="shared" si="41"/>
        <v>0</v>
      </c>
      <c r="H389" s="30">
        <f t="shared" si="42"/>
        <v>44876000</v>
      </c>
      <c r="I389" s="118">
        <f t="shared" si="52"/>
        <v>0</v>
      </c>
      <c r="J389" s="118">
        <f t="shared" si="52"/>
        <v>0</v>
      </c>
      <c r="K389" s="30">
        <f t="shared" si="43"/>
        <v>0</v>
      </c>
      <c r="L389" s="30">
        <f t="shared" si="44"/>
        <v>44876000</v>
      </c>
      <c r="M389" s="125">
        <v>0</v>
      </c>
    </row>
    <row r="390" spans="1:13">
      <c r="A390" s="126" t="s">
        <v>309</v>
      </c>
      <c r="B390" s="127" t="s">
        <v>310</v>
      </c>
      <c r="C390" s="128">
        <f t="shared" si="51"/>
        <v>5961000</v>
      </c>
      <c r="D390" s="128">
        <f t="shared" si="51"/>
        <v>5961000</v>
      </c>
      <c r="E390" s="128">
        <f t="shared" si="51"/>
        <v>0</v>
      </c>
      <c r="F390" s="128">
        <f t="shared" si="51"/>
        <v>0</v>
      </c>
      <c r="G390" s="17">
        <f t="shared" si="41"/>
        <v>0</v>
      </c>
      <c r="H390" s="17">
        <f t="shared" si="42"/>
        <v>5961000</v>
      </c>
      <c r="I390" s="128">
        <f t="shared" si="52"/>
        <v>0</v>
      </c>
      <c r="J390" s="128">
        <f t="shared" si="52"/>
        <v>0</v>
      </c>
      <c r="K390" s="17">
        <f t="shared" si="43"/>
        <v>0</v>
      </c>
      <c r="L390" s="17">
        <f t="shared" si="44"/>
        <v>5961000</v>
      </c>
      <c r="M390" s="131">
        <v>0</v>
      </c>
    </row>
    <row r="391" spans="1:13">
      <c r="A391" s="126" t="s">
        <v>311</v>
      </c>
      <c r="B391" s="127" t="s">
        <v>107</v>
      </c>
      <c r="C391" s="128">
        <f t="shared" si="51"/>
        <v>41115000</v>
      </c>
      <c r="D391" s="128">
        <f t="shared" si="51"/>
        <v>38915000</v>
      </c>
      <c r="E391" s="118">
        <f t="shared" si="51"/>
        <v>0</v>
      </c>
      <c r="F391" s="118">
        <f t="shared" si="51"/>
        <v>0</v>
      </c>
      <c r="G391" s="17">
        <f t="shared" si="41"/>
        <v>0</v>
      </c>
      <c r="H391" s="17">
        <f t="shared" si="42"/>
        <v>38915000</v>
      </c>
      <c r="I391" s="118">
        <f t="shared" si="52"/>
        <v>0</v>
      </c>
      <c r="J391" s="118">
        <f t="shared" si="52"/>
        <v>0</v>
      </c>
      <c r="K391" s="17">
        <f t="shared" si="43"/>
        <v>0</v>
      </c>
      <c r="L391" s="17">
        <f t="shared" si="44"/>
        <v>38915000</v>
      </c>
      <c r="M391" s="131">
        <v>0</v>
      </c>
    </row>
    <row r="392" spans="1:13">
      <c r="A392" s="139"/>
      <c r="B392" s="139"/>
      <c r="C392" s="140">
        <f t="shared" si="51"/>
        <v>0</v>
      </c>
      <c r="D392" s="140">
        <f t="shared" si="51"/>
        <v>0</v>
      </c>
      <c r="E392" s="140">
        <f t="shared" si="51"/>
        <v>0</v>
      </c>
      <c r="F392" s="140">
        <f t="shared" si="51"/>
        <v>0</v>
      </c>
      <c r="G392" s="191">
        <f t="shared" si="41"/>
        <v>0</v>
      </c>
      <c r="H392" s="191">
        <f t="shared" si="42"/>
        <v>0</v>
      </c>
      <c r="I392" s="140">
        <f t="shared" si="52"/>
        <v>0</v>
      </c>
      <c r="J392" s="140">
        <f t="shared" si="52"/>
        <v>0</v>
      </c>
      <c r="K392" s="191">
        <f t="shared" si="43"/>
        <v>0</v>
      </c>
      <c r="L392" s="191">
        <f t="shared" si="44"/>
        <v>0</v>
      </c>
      <c r="M392" s="143">
        <v>0</v>
      </c>
    </row>
    <row r="393" spans="1:13">
      <c r="A393" s="192"/>
      <c r="B393" s="99" t="s">
        <v>79</v>
      </c>
      <c r="C393" s="193">
        <f>C389+C384+C378+C371+C369+C357+C353+C350+C340+C332+C328+C317+C314+C323+C306+C299+C297+C286+C282+C280+C367+C338</f>
        <v>10224000000</v>
      </c>
      <c r="D393" s="193">
        <f t="shared" ref="D393:J393" si="53">D389+D384+D378+D371+D369+D357+D353+D350+D340+D332+D328+D317+D314+D323+D306+D299+D297+D286+D282+D280+D367+D338</f>
        <v>11848704646.790003</v>
      </c>
      <c r="E393" s="193">
        <f t="shared" si="53"/>
        <v>1718880703.3599999</v>
      </c>
      <c r="F393" s="193">
        <f t="shared" si="53"/>
        <v>6999057062.7199993</v>
      </c>
      <c r="G393" s="193">
        <v>100</v>
      </c>
      <c r="H393" s="193">
        <f t="shared" si="42"/>
        <v>4849647584.0700035</v>
      </c>
      <c r="I393" s="193">
        <f t="shared" si="53"/>
        <v>1733724814.3999996</v>
      </c>
      <c r="J393" s="193">
        <f t="shared" si="53"/>
        <v>6294648383.2699995</v>
      </c>
      <c r="K393" s="193">
        <v>100</v>
      </c>
      <c r="L393" s="193">
        <f t="shared" si="44"/>
        <v>5554056263.5200033</v>
      </c>
      <c r="M393" s="193">
        <v>0</v>
      </c>
    </row>
  </sheetData>
  <mergeCells count="39">
    <mergeCell ref="M8:M9"/>
    <mergeCell ref="B1:M1"/>
    <mergeCell ref="B2:M2"/>
    <mergeCell ref="B3:M3"/>
    <mergeCell ref="B4:M4"/>
    <mergeCell ref="B5:M5"/>
    <mergeCell ref="B6:M6"/>
    <mergeCell ref="A8:B10"/>
    <mergeCell ref="C8:C10"/>
    <mergeCell ref="D8:D9"/>
    <mergeCell ref="E8:G8"/>
    <mergeCell ref="I8:K8"/>
    <mergeCell ref="A135:M135"/>
    <mergeCell ref="A137:B139"/>
    <mergeCell ref="C137:C139"/>
    <mergeCell ref="D137:D138"/>
    <mergeCell ref="E137:G137"/>
    <mergeCell ref="I137:K137"/>
    <mergeCell ref="M137:M138"/>
    <mergeCell ref="A250:M250"/>
    <mergeCell ref="A252:B254"/>
    <mergeCell ref="C252:C254"/>
    <mergeCell ref="D252:D253"/>
    <mergeCell ref="E252:G252"/>
    <mergeCell ref="I252:K252"/>
    <mergeCell ref="M252:M253"/>
    <mergeCell ref="I275:J275"/>
    <mergeCell ref="K275:K276"/>
    <mergeCell ref="M275:M276"/>
    <mergeCell ref="A262:G262"/>
    <mergeCell ref="A263:M263"/>
    <mergeCell ref="A264:M264"/>
    <mergeCell ref="D266:J266"/>
    <mergeCell ref="A273:M273"/>
    <mergeCell ref="A275:B277"/>
    <mergeCell ref="C275:C277"/>
    <mergeCell ref="D275:D276"/>
    <mergeCell ref="E275:F275"/>
    <mergeCell ref="G275:G276"/>
  </mergeCells>
  <conditionalFormatting sqref="D266:J266">
    <cfRule type="cellIs" dxfId="3" priority="3" stopIfTrue="1" operator="notEqual">
      <formula>0</formula>
    </cfRule>
  </conditionalFormatting>
  <conditionalFormatting sqref="K129">
    <cfRule type="expression" dxfId="2" priority="1" stopIfTrue="1">
      <formula>K129&lt;&gt;K141</formula>
    </cfRule>
  </conditionalFormatting>
  <conditionalFormatting sqref="C129:J129 C128:F128 H128:J128">
    <cfRule type="expression" dxfId="1" priority="2" stopIfTrue="1">
      <formula>C128&lt;&gt;C140</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4E63-49B0-4AAA-9E12-0D3408552F29}">
  <sheetPr codeName="Planilha3"/>
  <dimension ref="A1:O59"/>
  <sheetViews>
    <sheetView topLeftCell="B1" zoomScale="115" zoomScaleNormal="115" workbookViewId="0">
      <selection activeCell="A2" sqref="A2:O2"/>
    </sheetView>
  </sheetViews>
  <sheetFormatPr defaultRowHeight="11.25"/>
  <cols>
    <col min="1" max="1" width="45.28515625" style="2" customWidth="1"/>
    <col min="2" max="7" width="15.5703125" style="2" customWidth="1"/>
    <col min="8" max="13" width="15.140625" style="2" customWidth="1"/>
    <col min="14" max="15" width="15.85546875" style="2" customWidth="1"/>
    <col min="16" max="16384" width="9.140625" style="2"/>
  </cols>
  <sheetData>
    <row r="1" spans="1:15">
      <c r="A1" s="957" t="s">
        <v>0</v>
      </c>
      <c r="B1" s="957"/>
      <c r="C1" s="957"/>
      <c r="D1" s="957"/>
      <c r="E1" s="957"/>
      <c r="F1" s="957"/>
      <c r="G1" s="957"/>
      <c r="H1" s="957"/>
      <c r="I1" s="957"/>
      <c r="J1" s="957"/>
      <c r="K1" s="957"/>
      <c r="L1" s="957"/>
      <c r="M1" s="957"/>
      <c r="N1" s="957"/>
      <c r="O1" s="957"/>
    </row>
    <row r="2" spans="1:15">
      <c r="A2" s="958" t="s">
        <v>1</v>
      </c>
      <c r="B2" s="958"/>
      <c r="C2" s="958"/>
      <c r="D2" s="958"/>
      <c r="E2" s="958"/>
      <c r="F2" s="958"/>
      <c r="G2" s="958"/>
      <c r="H2" s="958"/>
      <c r="I2" s="958"/>
      <c r="J2" s="958"/>
      <c r="K2" s="958"/>
      <c r="L2" s="958"/>
      <c r="M2" s="958"/>
      <c r="N2" s="958"/>
      <c r="O2" s="958"/>
    </row>
    <row r="3" spans="1:15">
      <c r="A3" s="957" t="s">
        <v>332</v>
      </c>
      <c r="B3" s="957"/>
      <c r="C3" s="957"/>
      <c r="D3" s="957"/>
      <c r="E3" s="957"/>
      <c r="F3" s="957"/>
      <c r="G3" s="957"/>
      <c r="H3" s="957"/>
      <c r="I3" s="957"/>
      <c r="J3" s="957"/>
      <c r="K3" s="957"/>
      <c r="L3" s="957"/>
      <c r="M3" s="957"/>
      <c r="N3" s="957"/>
      <c r="O3" s="957"/>
    </row>
    <row r="4" spans="1:15">
      <c r="A4" s="958" t="s">
        <v>333</v>
      </c>
      <c r="B4" s="958"/>
      <c r="C4" s="958"/>
      <c r="D4" s="958"/>
      <c r="E4" s="958"/>
      <c r="F4" s="958"/>
      <c r="G4" s="958"/>
      <c r="H4" s="958"/>
      <c r="I4" s="958"/>
      <c r="J4" s="958"/>
      <c r="K4" s="958"/>
      <c r="L4" s="958"/>
      <c r="M4" s="958"/>
      <c r="N4" s="958"/>
      <c r="O4" s="958"/>
    </row>
    <row r="5" spans="1:15">
      <c r="A5" s="958" t="s">
        <v>1093</v>
      </c>
      <c r="B5" s="958"/>
      <c r="C5" s="958"/>
      <c r="D5" s="958"/>
      <c r="E5" s="958"/>
      <c r="F5" s="958"/>
      <c r="G5" s="958"/>
      <c r="H5" s="958"/>
      <c r="I5" s="958"/>
      <c r="J5" s="958"/>
      <c r="K5" s="958"/>
      <c r="L5" s="958"/>
      <c r="M5" s="958"/>
      <c r="N5" s="958"/>
      <c r="O5" s="958"/>
    </row>
    <row r="6" spans="1:15">
      <c r="A6" s="2" t="s">
        <v>334</v>
      </c>
      <c r="B6" s="194"/>
      <c r="C6" s="194"/>
      <c r="D6" s="194"/>
      <c r="E6" s="194"/>
      <c r="F6" s="194"/>
      <c r="G6" s="194"/>
      <c r="O6" s="5">
        <v>1</v>
      </c>
    </row>
    <row r="7" spans="1:15" ht="11.25" customHeight="1">
      <c r="A7" s="980" t="s">
        <v>335</v>
      </c>
      <c r="B7" s="195"/>
      <c r="C7" s="195"/>
      <c r="D7" s="195"/>
      <c r="E7" s="195"/>
      <c r="F7" s="195"/>
      <c r="G7" s="195"/>
      <c r="H7" s="195"/>
      <c r="I7" s="195"/>
      <c r="J7" s="195"/>
      <c r="K7" s="195"/>
      <c r="L7" s="195"/>
      <c r="M7" s="195"/>
      <c r="N7" s="983" t="s">
        <v>364</v>
      </c>
      <c r="O7" s="986" t="s">
        <v>1094</v>
      </c>
    </row>
    <row r="8" spans="1:15">
      <c r="A8" s="981"/>
      <c r="B8" s="196"/>
      <c r="C8" s="196"/>
      <c r="D8" s="196"/>
      <c r="E8" s="196"/>
      <c r="F8" s="196"/>
      <c r="G8" s="196"/>
      <c r="H8" s="196"/>
      <c r="I8" s="196"/>
      <c r="J8" s="196"/>
      <c r="K8" s="196"/>
      <c r="L8" s="196"/>
      <c r="M8" s="196"/>
      <c r="N8" s="984"/>
      <c r="O8" s="987"/>
    </row>
    <row r="9" spans="1:15">
      <c r="A9" s="982"/>
      <c r="B9" s="197" t="s">
        <v>1095</v>
      </c>
      <c r="C9" s="197" t="s">
        <v>1096</v>
      </c>
      <c r="D9" s="197" t="s">
        <v>1097</v>
      </c>
      <c r="E9" s="197" t="s">
        <v>1098</v>
      </c>
      <c r="F9" s="197" t="s">
        <v>1099</v>
      </c>
      <c r="G9" s="197" t="s">
        <v>1100</v>
      </c>
      <c r="H9" s="197" t="s">
        <v>1101</v>
      </c>
      <c r="I9" s="197" t="s">
        <v>1102</v>
      </c>
      <c r="J9" s="197" t="s">
        <v>1103</v>
      </c>
      <c r="K9" s="197" t="s">
        <v>1104</v>
      </c>
      <c r="L9" s="197" t="s">
        <v>1105</v>
      </c>
      <c r="M9" s="197" t="s">
        <v>1106</v>
      </c>
      <c r="N9" s="985"/>
      <c r="O9" s="988"/>
    </row>
    <row r="10" spans="1:15">
      <c r="A10" s="34" t="s">
        <v>336</v>
      </c>
      <c r="B10" s="198">
        <v>727879501.47999978</v>
      </c>
      <c r="C10" s="198">
        <v>704171831.55999982</v>
      </c>
      <c r="D10" s="198">
        <v>790947003.5600003</v>
      </c>
      <c r="E10" s="198">
        <v>916097072.86999965</v>
      </c>
      <c r="F10" s="198">
        <v>980945377.4599998</v>
      </c>
      <c r="G10" s="198">
        <v>1124178530.5599999</v>
      </c>
      <c r="H10" s="199">
        <v>890223820.14999974</v>
      </c>
      <c r="I10" s="199">
        <v>805809992.05000019</v>
      </c>
      <c r="J10" s="199">
        <v>888531911.56999981</v>
      </c>
      <c r="K10" s="199">
        <v>791666493.56999993</v>
      </c>
      <c r="L10" s="199">
        <v>786666548.61000013</v>
      </c>
      <c r="M10" s="199">
        <v>882487928.5999999</v>
      </c>
      <c r="N10" s="199">
        <v>10289606012.039999</v>
      </c>
      <c r="O10" s="199">
        <v>8790940421.7299995</v>
      </c>
    </row>
    <row r="11" spans="1:15" s="29" customFormat="1">
      <c r="A11" s="200" t="s">
        <v>337</v>
      </c>
      <c r="B11" s="118">
        <v>297208396.6099999</v>
      </c>
      <c r="C11" s="118">
        <v>294748027.27999985</v>
      </c>
      <c r="D11" s="118">
        <v>313741894.69000024</v>
      </c>
      <c r="E11" s="118">
        <v>270024330.26999974</v>
      </c>
      <c r="F11" s="118">
        <v>345711570.96999997</v>
      </c>
      <c r="G11" s="118">
        <v>621655315.8499999</v>
      </c>
      <c r="H11" s="125">
        <v>338171502.69999975</v>
      </c>
      <c r="I11" s="125">
        <v>310675903.71000022</v>
      </c>
      <c r="J11" s="125">
        <v>319951984.71999997</v>
      </c>
      <c r="K11" s="125">
        <v>322004004.08999997</v>
      </c>
      <c r="L11" s="125">
        <v>314163109.88000017</v>
      </c>
      <c r="M11" s="125">
        <v>333671563.08999979</v>
      </c>
      <c r="N11" s="125">
        <v>4081727603.8599992</v>
      </c>
      <c r="O11" s="125">
        <v>3700042000</v>
      </c>
    </row>
    <row r="12" spans="1:15">
      <c r="A12" s="201" t="s">
        <v>74</v>
      </c>
      <c r="B12" s="128">
        <v>61119735.139999993</v>
      </c>
      <c r="C12" s="128">
        <v>59411134.329999998</v>
      </c>
      <c r="D12" s="128">
        <v>57846572.979999997</v>
      </c>
      <c r="E12" s="128">
        <v>21656402.659999993</v>
      </c>
      <c r="F12" s="128">
        <v>87465991.180000037</v>
      </c>
      <c r="G12" s="128">
        <v>365161405.56000006</v>
      </c>
      <c r="H12" s="131">
        <v>78459896.769999966</v>
      </c>
      <c r="I12" s="131">
        <v>74350049.860000029</v>
      </c>
      <c r="J12" s="131">
        <v>75794259.88000001</v>
      </c>
      <c r="K12" s="131">
        <v>73500162.739999965</v>
      </c>
      <c r="L12" s="131">
        <v>73487317.570000008</v>
      </c>
      <c r="M12" s="131">
        <v>73833618.25</v>
      </c>
      <c r="N12" s="131">
        <v>1102086546.9200001</v>
      </c>
      <c r="O12" s="131">
        <v>1051900000</v>
      </c>
    </row>
    <row r="13" spans="1:15">
      <c r="A13" s="201" t="s">
        <v>76</v>
      </c>
      <c r="B13" s="128">
        <v>150716502.66999996</v>
      </c>
      <c r="C13" s="128">
        <v>144495857.14000008</v>
      </c>
      <c r="D13" s="128">
        <v>148710435.82999995</v>
      </c>
      <c r="E13" s="128">
        <v>154174948.73999986</v>
      </c>
      <c r="F13" s="128">
        <v>161309896.73999998</v>
      </c>
      <c r="G13" s="128">
        <v>134438364.76000005</v>
      </c>
      <c r="H13" s="131">
        <v>150832669.84000003</v>
      </c>
      <c r="I13" s="131">
        <v>149849996.66</v>
      </c>
      <c r="J13" s="131">
        <v>148193745.84999999</v>
      </c>
      <c r="K13" s="131">
        <v>150370863.69999996</v>
      </c>
      <c r="L13" s="131">
        <v>148311446.66000006</v>
      </c>
      <c r="M13" s="131">
        <v>162485687.34000003</v>
      </c>
      <c r="N13" s="131">
        <v>1803890415.9299998</v>
      </c>
      <c r="O13" s="131">
        <v>1548100000</v>
      </c>
    </row>
    <row r="14" spans="1:15">
      <c r="A14" s="201" t="s">
        <v>75</v>
      </c>
      <c r="B14" s="128">
        <v>41509969.050000004</v>
      </c>
      <c r="C14" s="128">
        <v>46400130.720000006</v>
      </c>
      <c r="D14" s="128">
        <v>42683040.540000007</v>
      </c>
      <c r="E14" s="128">
        <v>48225936.190000005</v>
      </c>
      <c r="F14" s="128">
        <v>32155462.669999998</v>
      </c>
      <c r="G14" s="128">
        <v>32937958.520000007</v>
      </c>
      <c r="H14" s="131">
        <v>40307197.600000001</v>
      </c>
      <c r="I14" s="131">
        <v>36248068.579999998</v>
      </c>
      <c r="J14" s="131">
        <v>43914738.809999987</v>
      </c>
      <c r="K14" s="131">
        <v>44432691.459999993</v>
      </c>
      <c r="L14" s="131">
        <v>40426089.999999993</v>
      </c>
      <c r="M14" s="131">
        <v>46311828.289999992</v>
      </c>
      <c r="N14" s="131">
        <v>495553112.42999995</v>
      </c>
      <c r="O14" s="131">
        <v>437606000</v>
      </c>
    </row>
    <row r="15" spans="1:15">
      <c r="A15" s="201" t="s">
        <v>338</v>
      </c>
      <c r="B15" s="128">
        <v>31765193.679999996</v>
      </c>
      <c r="C15" s="128">
        <v>32417121.789999999</v>
      </c>
      <c r="D15" s="128">
        <v>52528345.389999993</v>
      </c>
      <c r="E15" s="128">
        <v>39757898.399999999</v>
      </c>
      <c r="F15" s="128">
        <v>38733842.819999985</v>
      </c>
      <c r="G15" s="128">
        <v>23841800.750000004</v>
      </c>
      <c r="H15" s="131">
        <v>53322468.449999996</v>
      </c>
      <c r="I15" s="131">
        <v>37052337.060000002</v>
      </c>
      <c r="J15" s="131">
        <v>37224143.560000017</v>
      </c>
      <c r="K15" s="131">
        <v>40464237.170000009</v>
      </c>
      <c r="L15" s="131">
        <v>37965811.849999994</v>
      </c>
      <c r="M15" s="131">
        <v>37310960.960000001</v>
      </c>
      <c r="N15" s="131">
        <v>462384161.87999994</v>
      </c>
      <c r="O15" s="131">
        <v>442000000</v>
      </c>
    </row>
    <row r="16" spans="1:15">
      <c r="A16" s="201" t="s">
        <v>339</v>
      </c>
      <c r="B16" s="128">
        <v>12096996.069999933</v>
      </c>
      <c r="C16" s="128">
        <v>12023783.299999774</v>
      </c>
      <c r="D16" s="128">
        <v>11973499.950000286</v>
      </c>
      <c r="E16" s="128">
        <v>6209144.279999882</v>
      </c>
      <c r="F16" s="128">
        <v>26046377.559999943</v>
      </c>
      <c r="G16" s="128">
        <v>65275786.259999752</v>
      </c>
      <c r="H16" s="131">
        <v>15249270.039999723</v>
      </c>
      <c r="I16" s="131">
        <v>13175451.550000191</v>
      </c>
      <c r="J16" s="131">
        <v>14825096.619999945</v>
      </c>
      <c r="K16" s="131">
        <v>13236049.020000041</v>
      </c>
      <c r="L16" s="131">
        <v>13972443.800000131</v>
      </c>
      <c r="M16" s="131">
        <v>13729468.249999821</v>
      </c>
      <c r="N16" s="131">
        <v>217813366.69999942</v>
      </c>
      <c r="O16" s="131">
        <v>220436000</v>
      </c>
    </row>
    <row r="17" spans="1:15">
      <c r="A17" s="200" t="s">
        <v>340</v>
      </c>
      <c r="B17" s="118">
        <v>32750722.059999999</v>
      </c>
      <c r="C17" s="118">
        <v>32500850.690000001</v>
      </c>
      <c r="D17" s="118">
        <v>51767599.639999986</v>
      </c>
      <c r="E17" s="118">
        <v>31898704.860000007</v>
      </c>
      <c r="F17" s="118">
        <v>34430009.269999996</v>
      </c>
      <c r="G17" s="118">
        <v>34026765.200000003</v>
      </c>
      <c r="H17" s="125">
        <v>33580774.620000005</v>
      </c>
      <c r="I17" s="125">
        <v>43678966.100000001</v>
      </c>
      <c r="J17" s="125">
        <v>42987603.810000002</v>
      </c>
      <c r="K17" s="125">
        <v>43440032.57</v>
      </c>
      <c r="L17" s="125">
        <v>42722277.219999999</v>
      </c>
      <c r="M17" s="125">
        <v>42716838.219999999</v>
      </c>
      <c r="N17" s="125">
        <v>466501144.25999999</v>
      </c>
      <c r="O17" s="125">
        <v>424699000</v>
      </c>
    </row>
    <row r="18" spans="1:15">
      <c r="A18" s="200" t="s">
        <v>341</v>
      </c>
      <c r="B18" s="118">
        <v>22620568.960000005</v>
      </c>
      <c r="C18" s="118">
        <v>25044863.589999992</v>
      </c>
      <c r="D18" s="118">
        <v>62145183.259999983</v>
      </c>
      <c r="E18" s="118">
        <v>42746682.979999967</v>
      </c>
      <c r="F18" s="118">
        <v>40287734.270000026</v>
      </c>
      <c r="G18" s="118">
        <v>45182005.06000001</v>
      </c>
      <c r="H18" s="125">
        <v>89290497.930000022</v>
      </c>
      <c r="I18" s="125">
        <v>50733809.050000019</v>
      </c>
      <c r="J18" s="125">
        <v>67632397.11999999</v>
      </c>
      <c r="K18" s="125">
        <v>50813743.910000004</v>
      </c>
      <c r="L18" s="125">
        <v>60263783.359999992</v>
      </c>
      <c r="M18" s="125">
        <v>74821800.779999971</v>
      </c>
      <c r="N18" s="125">
        <v>631583070.26999998</v>
      </c>
      <c r="O18" s="125">
        <v>272043182.12</v>
      </c>
    </row>
    <row r="19" spans="1:15">
      <c r="A19" s="35" t="s">
        <v>342</v>
      </c>
      <c r="B19" s="128">
        <v>18505544.000000007</v>
      </c>
      <c r="C19" s="128">
        <v>20985114.629999992</v>
      </c>
      <c r="D19" s="128">
        <v>58153850.159999982</v>
      </c>
      <c r="E19" s="128">
        <v>37450863.219999969</v>
      </c>
      <c r="F19" s="128">
        <v>36215553.43000003</v>
      </c>
      <c r="G19" s="128">
        <v>43288223.030000001</v>
      </c>
      <c r="H19" s="131">
        <v>83318689.460000038</v>
      </c>
      <c r="I19" s="131">
        <v>46610330.900000013</v>
      </c>
      <c r="J19" s="131">
        <v>63270203.549999982</v>
      </c>
      <c r="K19" s="131">
        <v>46485471.659999996</v>
      </c>
      <c r="L19" s="131">
        <v>55966201.829999991</v>
      </c>
      <c r="M19" s="131">
        <v>70385498.720000014</v>
      </c>
      <c r="N19" s="131">
        <v>580635544.58999991</v>
      </c>
      <c r="O19" s="131">
        <v>229077182.12</v>
      </c>
    </row>
    <row r="20" spans="1:15">
      <c r="A20" s="35" t="s">
        <v>343</v>
      </c>
      <c r="B20" s="128">
        <v>4115024.9599999972</v>
      </c>
      <c r="C20" s="128">
        <v>4059748.9600000009</v>
      </c>
      <c r="D20" s="128">
        <v>3991333.1000000015</v>
      </c>
      <c r="E20" s="128">
        <v>5295819.7599999979</v>
      </c>
      <c r="F20" s="128">
        <v>4072180.8399999961</v>
      </c>
      <c r="G20" s="128">
        <v>1893782.0300000086</v>
      </c>
      <c r="H20" s="131">
        <v>5971808.4699999839</v>
      </c>
      <c r="I20" s="131">
        <v>4123478.150000006</v>
      </c>
      <c r="J20" s="131">
        <v>4362193.5700000077</v>
      </c>
      <c r="K20" s="131">
        <v>4328272.2500000075</v>
      </c>
      <c r="L20" s="131">
        <v>4297581.5300000012</v>
      </c>
      <c r="M20" s="131">
        <v>4436302.0599999577</v>
      </c>
      <c r="N20" s="131">
        <v>50947525.67999997</v>
      </c>
      <c r="O20" s="131">
        <v>42966000</v>
      </c>
    </row>
    <row r="21" spans="1:15">
      <c r="A21" s="200" t="s">
        <v>344</v>
      </c>
      <c r="B21" s="118">
        <v>0</v>
      </c>
      <c r="C21" s="118">
        <v>0</v>
      </c>
      <c r="D21" s="118">
        <v>0</v>
      </c>
      <c r="E21" s="118">
        <v>0</v>
      </c>
      <c r="F21" s="118">
        <v>0</v>
      </c>
      <c r="G21" s="118">
        <v>0</v>
      </c>
      <c r="H21" s="125">
        <v>0</v>
      </c>
      <c r="I21" s="125">
        <v>0</v>
      </c>
      <c r="J21" s="125">
        <v>0</v>
      </c>
      <c r="K21" s="125">
        <v>0</v>
      </c>
      <c r="L21" s="125">
        <v>0</v>
      </c>
      <c r="M21" s="125">
        <v>0</v>
      </c>
      <c r="N21" s="125">
        <v>0</v>
      </c>
      <c r="O21" s="125">
        <v>0</v>
      </c>
    </row>
    <row r="22" spans="1:15">
      <c r="A22" s="200" t="s">
        <v>345</v>
      </c>
      <c r="B22" s="118">
        <v>0</v>
      </c>
      <c r="C22" s="118">
        <v>0</v>
      </c>
      <c r="D22" s="118">
        <v>0</v>
      </c>
      <c r="E22" s="118">
        <v>0</v>
      </c>
      <c r="F22" s="118">
        <v>0</v>
      </c>
      <c r="G22" s="118">
        <v>0</v>
      </c>
      <c r="H22" s="125">
        <v>0</v>
      </c>
      <c r="I22" s="125">
        <v>0</v>
      </c>
      <c r="J22" s="125">
        <v>0</v>
      </c>
      <c r="K22" s="125">
        <v>0</v>
      </c>
      <c r="L22" s="125">
        <v>0</v>
      </c>
      <c r="M22" s="125">
        <v>0</v>
      </c>
      <c r="N22" s="125">
        <v>0</v>
      </c>
      <c r="O22" s="125">
        <v>0</v>
      </c>
    </row>
    <row r="23" spans="1:15">
      <c r="A23" s="200" t="s">
        <v>32</v>
      </c>
      <c r="B23" s="118">
        <v>41642799.010000005</v>
      </c>
      <c r="C23" s="118">
        <v>46586352.979999997</v>
      </c>
      <c r="D23" s="118">
        <v>49928922.930000007</v>
      </c>
      <c r="E23" s="118">
        <v>-22826457.379999995</v>
      </c>
      <c r="F23" s="118">
        <v>2587161.75</v>
      </c>
      <c r="G23" s="118">
        <v>4707849.53</v>
      </c>
      <c r="H23" s="125">
        <v>18014939.32</v>
      </c>
      <c r="I23" s="125">
        <v>17080724.290000003</v>
      </c>
      <c r="J23" s="125">
        <v>17366566.589999996</v>
      </c>
      <c r="K23" s="125">
        <v>18771511.48</v>
      </c>
      <c r="L23" s="125">
        <v>24395635.240000002</v>
      </c>
      <c r="M23" s="125">
        <v>21476487.699999999</v>
      </c>
      <c r="N23" s="125">
        <v>239732493.44</v>
      </c>
      <c r="O23" s="125">
        <v>785871000</v>
      </c>
    </row>
    <row r="24" spans="1:15">
      <c r="A24" s="200" t="s">
        <v>36</v>
      </c>
      <c r="B24" s="118">
        <v>308157335.55999994</v>
      </c>
      <c r="C24" s="118">
        <v>286877497.63</v>
      </c>
      <c r="D24" s="118">
        <v>293639865.67000002</v>
      </c>
      <c r="E24" s="118">
        <v>552976563.86000001</v>
      </c>
      <c r="F24" s="118">
        <v>540373131.15999985</v>
      </c>
      <c r="G24" s="118">
        <v>379294009.13999993</v>
      </c>
      <c r="H24" s="125">
        <v>389233763.11999995</v>
      </c>
      <c r="I24" s="125">
        <v>368268172.72999996</v>
      </c>
      <c r="J24" s="125">
        <v>424922789.49999988</v>
      </c>
      <c r="K24" s="125">
        <v>325190000.70999998</v>
      </c>
      <c r="L24" s="125">
        <v>321725542.38000005</v>
      </c>
      <c r="M24" s="125">
        <v>386962064.56000012</v>
      </c>
      <c r="N24" s="125">
        <v>4577620736.0200005</v>
      </c>
      <c r="O24" s="125">
        <v>3420627239.6099997</v>
      </c>
    </row>
    <row r="25" spans="1:15">
      <c r="A25" s="201" t="s">
        <v>346</v>
      </c>
      <c r="B25" s="128">
        <v>27172967.950000003</v>
      </c>
      <c r="C25" s="128">
        <v>30279754.119999997</v>
      </c>
      <c r="D25" s="128">
        <v>39325123.649999999</v>
      </c>
      <c r="E25" s="128">
        <v>40818431.159999996</v>
      </c>
      <c r="F25" s="128">
        <v>41113859.849999994</v>
      </c>
      <c r="G25" s="128">
        <v>57391481.499999985</v>
      </c>
      <c r="H25" s="131">
        <v>34793044.75</v>
      </c>
      <c r="I25" s="131">
        <v>41242078.270000003</v>
      </c>
      <c r="J25" s="131">
        <v>45877696.43</v>
      </c>
      <c r="K25" s="131">
        <v>42927339.93</v>
      </c>
      <c r="L25" s="131">
        <v>57777498.590000004</v>
      </c>
      <c r="M25" s="131">
        <v>41978479.120000005</v>
      </c>
      <c r="N25" s="131">
        <v>500697755.31999993</v>
      </c>
      <c r="O25" s="131">
        <v>471600000</v>
      </c>
    </row>
    <row r="26" spans="1:15">
      <c r="A26" s="201" t="s">
        <v>347</v>
      </c>
      <c r="B26" s="128">
        <v>80025568.420000002</v>
      </c>
      <c r="C26" s="128">
        <v>69086799.980000004</v>
      </c>
      <c r="D26" s="128">
        <v>94482857.950000003</v>
      </c>
      <c r="E26" s="128">
        <v>83576956.120000005</v>
      </c>
      <c r="F26" s="128">
        <v>71520443.520000011</v>
      </c>
      <c r="G26" s="128">
        <v>69001623.200000003</v>
      </c>
      <c r="H26" s="131">
        <v>89609136.049999997</v>
      </c>
      <c r="I26" s="131">
        <v>73751055.909999996</v>
      </c>
      <c r="J26" s="131">
        <v>88798434.929999992</v>
      </c>
      <c r="K26" s="131">
        <v>73149229.829999998</v>
      </c>
      <c r="L26" s="131">
        <v>72719840.569999993</v>
      </c>
      <c r="M26" s="131">
        <v>86289671.600000009</v>
      </c>
      <c r="N26" s="131">
        <v>952011618.08000004</v>
      </c>
      <c r="O26" s="131">
        <v>858000000</v>
      </c>
    </row>
    <row r="27" spans="1:15">
      <c r="A27" s="201" t="s">
        <v>348</v>
      </c>
      <c r="B27" s="128">
        <v>14770165.43</v>
      </c>
      <c r="C27" s="128">
        <v>12843016.870000001</v>
      </c>
      <c r="D27" s="128">
        <v>11562198.709999999</v>
      </c>
      <c r="E27" s="128">
        <v>14502659.329999998</v>
      </c>
      <c r="F27" s="128">
        <v>251162659.32999998</v>
      </c>
      <c r="G27" s="128">
        <v>81470222.090000004</v>
      </c>
      <c r="H27" s="131">
        <v>79845547.320000008</v>
      </c>
      <c r="I27" s="131">
        <v>69318911.430000007</v>
      </c>
      <c r="J27" s="131">
        <v>67234239.930000007</v>
      </c>
      <c r="K27" s="131">
        <v>26131853.490000002</v>
      </c>
      <c r="L27" s="131">
        <v>20376910.290000014</v>
      </c>
      <c r="M27" s="131">
        <v>18758348.350000001</v>
      </c>
      <c r="N27" s="131">
        <v>667976732.57000005</v>
      </c>
      <c r="O27" s="131">
        <v>577000000</v>
      </c>
    </row>
    <row r="28" spans="1:15">
      <c r="A28" s="201" t="s">
        <v>349</v>
      </c>
      <c r="B28" s="128">
        <v>2938.5699999999997</v>
      </c>
      <c r="C28" s="128">
        <v>17722.53</v>
      </c>
      <c r="D28" s="128">
        <v>109698.75000000001</v>
      </c>
      <c r="E28" s="128">
        <v>49753.75</v>
      </c>
      <c r="F28" s="128">
        <v>63197.42</v>
      </c>
      <c r="G28" s="128">
        <v>34592.089999999997</v>
      </c>
      <c r="H28" s="131">
        <v>65220.36</v>
      </c>
      <c r="I28" s="131">
        <v>60526.7</v>
      </c>
      <c r="J28" s="131">
        <v>37379.689999999995</v>
      </c>
      <c r="K28" s="131">
        <v>62086.259999999995</v>
      </c>
      <c r="L28" s="131">
        <v>73561.640000000014</v>
      </c>
      <c r="M28" s="131">
        <v>59572.61</v>
      </c>
      <c r="N28" s="131">
        <v>636250.37</v>
      </c>
      <c r="O28" s="131">
        <v>168000</v>
      </c>
    </row>
    <row r="29" spans="1:15">
      <c r="A29" s="201" t="s">
        <v>350</v>
      </c>
      <c r="B29" s="128">
        <v>0</v>
      </c>
      <c r="C29" s="128">
        <v>0</v>
      </c>
      <c r="D29" s="128">
        <v>0</v>
      </c>
      <c r="E29" s="128">
        <v>0</v>
      </c>
      <c r="F29" s="128">
        <v>0</v>
      </c>
      <c r="G29" s="128">
        <v>0</v>
      </c>
      <c r="H29" s="131">
        <v>0</v>
      </c>
      <c r="I29" s="131">
        <v>0</v>
      </c>
      <c r="J29" s="131">
        <v>0</v>
      </c>
      <c r="K29" s="131">
        <v>0</v>
      </c>
      <c r="L29" s="131">
        <v>0</v>
      </c>
      <c r="M29" s="131">
        <v>0</v>
      </c>
      <c r="N29" s="131">
        <v>0</v>
      </c>
      <c r="O29" s="131">
        <v>0</v>
      </c>
    </row>
    <row r="30" spans="1:15">
      <c r="A30" s="201" t="s">
        <v>351</v>
      </c>
      <c r="B30" s="128">
        <v>1160600.08</v>
      </c>
      <c r="C30" s="128">
        <v>1194624.27</v>
      </c>
      <c r="D30" s="128">
        <v>1144432.51</v>
      </c>
      <c r="E30" s="128">
        <v>1170014.3799999999</v>
      </c>
      <c r="F30" s="128">
        <v>1089237.1100000001</v>
      </c>
      <c r="G30" s="128">
        <v>945157.05</v>
      </c>
      <c r="H30" s="131">
        <v>1070765.71</v>
      </c>
      <c r="I30" s="131">
        <v>1088999.3999999999</v>
      </c>
      <c r="J30" s="131">
        <v>578953.35</v>
      </c>
      <c r="K30" s="131">
        <v>816838.48</v>
      </c>
      <c r="L30" s="131">
        <v>841961.67999999993</v>
      </c>
      <c r="M30" s="131">
        <v>670647.69000000006</v>
      </c>
      <c r="N30" s="131">
        <v>11772231.709999999</v>
      </c>
      <c r="O30" s="131">
        <v>12930000</v>
      </c>
    </row>
    <row r="31" spans="1:15">
      <c r="A31" s="201" t="s">
        <v>352</v>
      </c>
      <c r="B31" s="128">
        <v>61921891.949999996</v>
      </c>
      <c r="C31" s="128">
        <v>58224415.829999998</v>
      </c>
      <c r="D31" s="128">
        <v>58084884.840000004</v>
      </c>
      <c r="E31" s="128">
        <v>76189895.420000002</v>
      </c>
      <c r="F31" s="128">
        <v>86979781.13000001</v>
      </c>
      <c r="G31" s="128">
        <v>72248795.129999995</v>
      </c>
      <c r="H31" s="131">
        <v>80408516.370000005</v>
      </c>
      <c r="I31" s="131">
        <v>72723710.5</v>
      </c>
      <c r="J31" s="131">
        <v>77107889.420000002</v>
      </c>
      <c r="K31" s="131">
        <v>66947189.609999999</v>
      </c>
      <c r="L31" s="131">
        <v>64778921.549999997</v>
      </c>
      <c r="M31" s="131">
        <v>70354903.040000007</v>
      </c>
      <c r="N31" s="131">
        <v>845970794.78999996</v>
      </c>
      <c r="O31" s="131">
        <v>677000000</v>
      </c>
    </row>
    <row r="32" spans="1:15">
      <c r="A32" s="201" t="s">
        <v>353</v>
      </c>
      <c r="B32" s="128">
        <v>123103203.16</v>
      </c>
      <c r="C32" s="128">
        <v>115231164.03</v>
      </c>
      <c r="D32" s="128">
        <v>88930669.26000002</v>
      </c>
      <c r="E32" s="128">
        <v>336668853.69999999</v>
      </c>
      <c r="F32" s="128">
        <v>88443952.799999952</v>
      </c>
      <c r="G32" s="128">
        <v>98202138.079999983</v>
      </c>
      <c r="H32" s="131">
        <v>103441532.55999994</v>
      </c>
      <c r="I32" s="131">
        <v>110082890.52000001</v>
      </c>
      <c r="J32" s="131">
        <v>145288195.74999988</v>
      </c>
      <c r="K32" s="131">
        <v>115155463.10999995</v>
      </c>
      <c r="L32" s="131">
        <v>105156848.06000006</v>
      </c>
      <c r="M32" s="131">
        <v>168850442.1500001</v>
      </c>
      <c r="N32" s="131">
        <v>1598555353.1799998</v>
      </c>
      <c r="O32" s="131">
        <v>823929239.60999966</v>
      </c>
    </row>
    <row r="33" spans="1:15">
      <c r="A33" s="200" t="s">
        <v>43</v>
      </c>
      <c r="B33" s="118">
        <v>25499679.280000001</v>
      </c>
      <c r="C33" s="118">
        <v>18414239.389999997</v>
      </c>
      <c r="D33" s="118">
        <v>19723537.370000001</v>
      </c>
      <c r="E33" s="118">
        <v>41277248.280000001</v>
      </c>
      <c r="F33" s="118">
        <v>17555770.039999999</v>
      </c>
      <c r="G33" s="118">
        <v>39312585.780000009</v>
      </c>
      <c r="H33" s="125">
        <v>21932342.459999997</v>
      </c>
      <c r="I33" s="125">
        <v>15372416.170000002</v>
      </c>
      <c r="J33" s="125">
        <v>15670569.830000002</v>
      </c>
      <c r="K33" s="125">
        <v>31447200.809999995</v>
      </c>
      <c r="L33" s="125">
        <v>23396200.529999997</v>
      </c>
      <c r="M33" s="125">
        <v>22839174.249999985</v>
      </c>
      <c r="N33" s="125">
        <v>292440964.19000006</v>
      </c>
      <c r="O33" s="125">
        <v>187658000</v>
      </c>
    </row>
    <row r="34" spans="1:15">
      <c r="B34" s="128"/>
      <c r="C34" s="128"/>
      <c r="D34" s="128"/>
      <c r="E34" s="128"/>
      <c r="F34" s="128"/>
      <c r="G34" s="128"/>
      <c r="H34" s="131"/>
      <c r="I34" s="131"/>
      <c r="J34" s="131"/>
      <c r="K34" s="131"/>
      <c r="L34" s="131"/>
      <c r="M34" s="131"/>
      <c r="N34" s="131"/>
      <c r="O34" s="131"/>
    </row>
    <row r="35" spans="1:15">
      <c r="A35" s="29" t="s">
        <v>354</v>
      </c>
      <c r="B35" s="118">
        <v>50117493.659999996</v>
      </c>
      <c r="C35" s="118">
        <v>48614154.619999997</v>
      </c>
      <c r="D35" s="118">
        <v>107403199.67999999</v>
      </c>
      <c r="E35" s="118">
        <v>63512760.430000007</v>
      </c>
      <c r="F35" s="118">
        <v>106642973.66</v>
      </c>
      <c r="G35" s="118">
        <v>78623539.079999998</v>
      </c>
      <c r="H35" s="125">
        <v>109847257.70000002</v>
      </c>
      <c r="I35" s="125">
        <v>82112414.510000005</v>
      </c>
      <c r="J35" s="125">
        <v>91217037.25999999</v>
      </c>
      <c r="K35" s="125">
        <v>63760229.230000004</v>
      </c>
      <c r="L35" s="125">
        <v>70674036.230000004</v>
      </c>
      <c r="M35" s="125">
        <v>80375973.730000004</v>
      </c>
      <c r="N35" s="125">
        <v>952901069.79000008</v>
      </c>
      <c r="O35" s="125">
        <v>791976000</v>
      </c>
    </row>
    <row r="36" spans="1:15">
      <c r="A36" s="202" t="s">
        <v>355</v>
      </c>
      <c r="B36" s="128">
        <v>21069236.210000001</v>
      </c>
      <c r="C36" s="128">
        <v>21112822.16</v>
      </c>
      <c r="D36" s="128">
        <v>41367917.229999997</v>
      </c>
      <c r="E36" s="128">
        <v>21448221.149999999</v>
      </c>
      <c r="F36" s="128">
        <v>23868712.48</v>
      </c>
      <c r="G36" s="128">
        <v>23690058.189999998</v>
      </c>
      <c r="H36" s="131">
        <v>23693259.990000002</v>
      </c>
      <c r="I36" s="131">
        <v>31288144.66</v>
      </c>
      <c r="J36" s="131">
        <v>31387707.449999999</v>
      </c>
      <c r="K36" s="131">
        <v>31904554.940000001</v>
      </c>
      <c r="L36" s="131">
        <v>31654943</v>
      </c>
      <c r="M36" s="131">
        <v>30993381.239999998</v>
      </c>
      <c r="N36" s="131">
        <v>333478958.70000005</v>
      </c>
      <c r="O36" s="131">
        <v>291699000</v>
      </c>
    </row>
    <row r="37" spans="1:15">
      <c r="A37" s="203" t="s">
        <v>356</v>
      </c>
      <c r="B37" s="128">
        <v>1068511.6299999999</v>
      </c>
      <c r="C37" s="128">
        <v>22450.09</v>
      </c>
      <c r="D37" s="128">
        <v>1129618.8799999999</v>
      </c>
      <c r="E37" s="128">
        <v>1949560.9</v>
      </c>
      <c r="F37" s="128">
        <v>764146.02</v>
      </c>
      <c r="G37" s="128">
        <v>1060909.1499999999</v>
      </c>
      <c r="H37" s="131">
        <v>654013.25</v>
      </c>
      <c r="I37" s="131">
        <v>746411.52000000002</v>
      </c>
      <c r="J37" s="131">
        <v>134795.07999999999</v>
      </c>
      <c r="K37" s="131">
        <v>373053.39</v>
      </c>
      <c r="L37" s="131">
        <v>1134149.3199999998</v>
      </c>
      <c r="M37" s="131">
        <v>2950.44</v>
      </c>
      <c r="N37" s="131">
        <v>9040569.6699999981</v>
      </c>
      <c r="O37" s="131">
        <v>12935000</v>
      </c>
    </row>
    <row r="38" spans="1:15" ht="22.5">
      <c r="A38" s="203" t="s">
        <v>1057</v>
      </c>
      <c r="B38" s="128">
        <v>3353297.75</v>
      </c>
      <c r="C38" s="128">
        <v>4794498.84</v>
      </c>
      <c r="D38" s="128">
        <v>35580801.289999999</v>
      </c>
      <c r="E38" s="128">
        <v>12091415.460000001</v>
      </c>
      <c r="F38" s="128">
        <v>9020235.75</v>
      </c>
      <c r="G38" s="128">
        <v>12103956.59</v>
      </c>
      <c r="H38" s="437">
        <v>44423241.650000006</v>
      </c>
      <c r="I38" s="437">
        <v>12985544.019999998</v>
      </c>
      <c r="J38" s="437">
        <v>19189193.899999999</v>
      </c>
      <c r="K38" s="437">
        <v>2865151.31</v>
      </c>
      <c r="L38" s="437">
        <v>11719346.700000001</v>
      </c>
      <c r="M38" s="437">
        <v>19828298.220000003</v>
      </c>
      <c r="N38" s="437">
        <v>187954981.47999999</v>
      </c>
      <c r="O38" s="437">
        <v>121522000</v>
      </c>
    </row>
    <row r="39" spans="1:15">
      <c r="A39" s="202" t="s">
        <v>357</v>
      </c>
      <c r="B39" s="128">
        <v>24626448.069999997</v>
      </c>
      <c r="C39" s="128">
        <v>22684383.529999997</v>
      </c>
      <c r="D39" s="128">
        <v>29324862.280000005</v>
      </c>
      <c r="E39" s="128">
        <v>28023562.919999998</v>
      </c>
      <c r="F39" s="128">
        <v>72989879.409999996</v>
      </c>
      <c r="G39" s="128">
        <v>41768615.149999999</v>
      </c>
      <c r="H39" s="131">
        <v>41076742.810000002</v>
      </c>
      <c r="I39" s="131">
        <v>37092314.310000002</v>
      </c>
      <c r="J39" s="131">
        <v>40505340.830000006</v>
      </c>
      <c r="K39" s="131">
        <v>28617469.59</v>
      </c>
      <c r="L39" s="131">
        <v>26165597.209999997</v>
      </c>
      <c r="M39" s="131">
        <v>29551343.829999998</v>
      </c>
      <c r="N39" s="131">
        <v>422426559.94</v>
      </c>
      <c r="O39" s="131">
        <v>365820000</v>
      </c>
    </row>
    <row r="40" spans="1:15">
      <c r="A40" s="200"/>
      <c r="B40" s="118"/>
      <c r="C40" s="118"/>
      <c r="D40" s="118"/>
      <c r="E40" s="118"/>
      <c r="F40" s="118"/>
      <c r="G40" s="118"/>
      <c r="H40" s="125"/>
      <c r="I40" s="125"/>
      <c r="J40" s="125"/>
      <c r="K40" s="125"/>
      <c r="L40" s="125"/>
      <c r="M40" s="125"/>
      <c r="N40" s="125"/>
      <c r="O40" s="125"/>
    </row>
    <row r="41" spans="1:15">
      <c r="A41" s="204" t="s">
        <v>358</v>
      </c>
      <c r="B41" s="162">
        <v>677762007.81999981</v>
      </c>
      <c r="C41" s="162">
        <v>655557676.93999982</v>
      </c>
      <c r="D41" s="162">
        <v>683543803.88000035</v>
      </c>
      <c r="E41" s="162">
        <v>852584312.43999958</v>
      </c>
      <c r="F41" s="162">
        <v>874302403.79999983</v>
      </c>
      <c r="G41" s="162">
        <v>1045554991.4799999</v>
      </c>
      <c r="H41" s="165">
        <v>780376562.44999969</v>
      </c>
      <c r="I41" s="165">
        <v>723697577.5400002</v>
      </c>
      <c r="J41" s="165">
        <v>797314874.30999982</v>
      </c>
      <c r="K41" s="165">
        <v>727906264.33999991</v>
      </c>
      <c r="L41" s="165">
        <v>715992512.38000011</v>
      </c>
      <c r="M41" s="165">
        <v>802111954.86999989</v>
      </c>
      <c r="N41" s="165">
        <v>9336704942.2499981</v>
      </c>
      <c r="O41" s="165">
        <v>7998964421.7299995</v>
      </c>
    </row>
    <row r="42" spans="1:15" ht="22.5">
      <c r="A42" s="205" t="s">
        <v>359</v>
      </c>
      <c r="B42" s="206">
        <v>0</v>
      </c>
      <c r="C42" s="206">
        <v>4629986</v>
      </c>
      <c r="D42" s="206">
        <v>1000000</v>
      </c>
      <c r="E42" s="206">
        <v>1030000</v>
      </c>
      <c r="F42" s="206">
        <v>0</v>
      </c>
      <c r="G42" s="206">
        <v>0</v>
      </c>
      <c r="H42" s="207">
        <v>0</v>
      </c>
      <c r="I42" s="207">
        <v>0</v>
      </c>
      <c r="J42" s="207">
        <v>260000</v>
      </c>
      <c r="K42" s="207">
        <v>13422273</v>
      </c>
      <c r="L42" s="207">
        <v>300000</v>
      </c>
      <c r="M42" s="207">
        <v>0</v>
      </c>
      <c r="N42" s="207">
        <v>20642259</v>
      </c>
      <c r="O42" s="207">
        <v>0</v>
      </c>
    </row>
    <row r="43" spans="1:15" ht="22.5">
      <c r="A43" s="208" t="s">
        <v>360</v>
      </c>
      <c r="B43" s="209">
        <v>677762007.81999981</v>
      </c>
      <c r="C43" s="210">
        <v>650927690.93999982</v>
      </c>
      <c r="D43" s="210">
        <v>682543803.88000035</v>
      </c>
      <c r="E43" s="210">
        <v>851554312.43999958</v>
      </c>
      <c r="F43" s="210">
        <v>874302403.79999983</v>
      </c>
      <c r="G43" s="210">
        <v>1045554991.4799999</v>
      </c>
      <c r="H43" s="211">
        <v>780376562.44999969</v>
      </c>
      <c r="I43" s="211">
        <v>723697577.5400002</v>
      </c>
      <c r="J43" s="211">
        <v>797054874.30999982</v>
      </c>
      <c r="K43" s="211">
        <v>714483991.33999991</v>
      </c>
      <c r="L43" s="211">
        <v>715692512.38000011</v>
      </c>
      <c r="M43" s="211">
        <v>802111954.86999989</v>
      </c>
      <c r="N43" s="211">
        <v>9316062683.2499981</v>
      </c>
      <c r="O43" s="211">
        <v>7998964421.7299995</v>
      </c>
    </row>
    <row r="44" spans="1:15" ht="22.5">
      <c r="A44" s="212" t="s">
        <v>361</v>
      </c>
      <c r="B44" s="213">
        <v>40891001.030000001</v>
      </c>
      <c r="C44" s="213">
        <v>45796620.149999999</v>
      </c>
      <c r="D44" s="213">
        <v>49187098.280000001</v>
      </c>
      <c r="E44" s="213">
        <v>-23581064.169999998</v>
      </c>
      <c r="F44" s="213">
        <v>0</v>
      </c>
      <c r="G44" s="213">
        <v>0</v>
      </c>
      <c r="H44" s="214">
        <v>0</v>
      </c>
      <c r="I44" s="214">
        <v>0</v>
      </c>
      <c r="J44" s="214">
        <v>0</v>
      </c>
      <c r="K44" s="214">
        <v>0</v>
      </c>
      <c r="L44" s="214">
        <v>0</v>
      </c>
      <c r="M44" s="214">
        <v>0</v>
      </c>
      <c r="N44" s="214">
        <v>112293655.29000001</v>
      </c>
      <c r="O44" s="214">
        <v>0</v>
      </c>
    </row>
    <row r="45" spans="1:15" ht="22.5">
      <c r="A45" s="205" t="s">
        <v>362</v>
      </c>
      <c r="B45" s="215">
        <v>0</v>
      </c>
      <c r="C45" s="215">
        <v>300000</v>
      </c>
      <c r="D45" s="215">
        <v>0</v>
      </c>
      <c r="E45" s="215">
        <v>200000</v>
      </c>
      <c r="F45" s="215">
        <v>0</v>
      </c>
      <c r="G45" s="215">
        <v>0</v>
      </c>
      <c r="H45" s="216">
        <v>0</v>
      </c>
      <c r="I45" s="216">
        <v>0</v>
      </c>
      <c r="J45" s="216">
        <v>0</v>
      </c>
      <c r="K45" s="216">
        <v>0</v>
      </c>
      <c r="L45" s="216">
        <v>0</v>
      </c>
      <c r="M45" s="216">
        <v>0</v>
      </c>
      <c r="N45" s="216">
        <v>500000</v>
      </c>
      <c r="O45" s="216">
        <v>0</v>
      </c>
    </row>
    <row r="46" spans="1:15" ht="22.5">
      <c r="A46" s="208" t="s">
        <v>363</v>
      </c>
      <c r="B46" s="210">
        <v>636871006.78999984</v>
      </c>
      <c r="C46" s="210">
        <v>604831070.78999984</v>
      </c>
      <c r="D46" s="210">
        <v>633356705.60000038</v>
      </c>
      <c r="E46" s="210">
        <v>874935376.60999954</v>
      </c>
      <c r="F46" s="210">
        <v>874302403.79999983</v>
      </c>
      <c r="G46" s="210">
        <v>1045554991.4799999</v>
      </c>
      <c r="H46" s="211">
        <v>780376562.44999969</v>
      </c>
      <c r="I46" s="211">
        <v>723697577.5400002</v>
      </c>
      <c r="J46" s="211">
        <v>797054874.30999982</v>
      </c>
      <c r="K46" s="211">
        <v>714483991.33999991</v>
      </c>
      <c r="L46" s="211">
        <v>715692512.38000011</v>
      </c>
      <c r="M46" s="211">
        <v>802111954.86999989</v>
      </c>
      <c r="N46" s="211">
        <v>9203269027.9599972</v>
      </c>
      <c r="O46" s="211">
        <v>7998964421.7299995</v>
      </c>
    </row>
    <row r="47" spans="1:15">
      <c r="A47" s="2" t="s">
        <v>115</v>
      </c>
    </row>
    <row r="48" spans="1:15" hidden="1">
      <c r="A48" s="2" t="s">
        <v>115</v>
      </c>
    </row>
    <row r="49" spans="1:15" hidden="1">
      <c r="A49" s="2" t="s">
        <v>1110</v>
      </c>
    </row>
    <row r="50" spans="1:15">
      <c r="A50" s="2" t="s">
        <v>323</v>
      </c>
      <c r="J50" s="58"/>
    </row>
    <row r="51" spans="1:15" ht="23.25" customHeight="1">
      <c r="A51" s="978" t="s">
        <v>780</v>
      </c>
      <c r="B51" s="978"/>
      <c r="C51" s="978"/>
      <c r="D51" s="978"/>
      <c r="E51" s="978"/>
      <c r="F51" s="978"/>
      <c r="G51" s="978"/>
      <c r="H51" s="978"/>
      <c r="J51" s="58"/>
    </row>
    <row r="52" spans="1:15">
      <c r="A52" s="979" t="s">
        <v>1107</v>
      </c>
      <c r="B52" s="979"/>
      <c r="C52" s="979"/>
      <c r="D52" s="979"/>
      <c r="E52" s="979"/>
      <c r="F52" s="979"/>
      <c r="G52" s="979"/>
      <c r="H52" s="979"/>
      <c r="I52" s="979"/>
      <c r="J52" s="979"/>
      <c r="K52" s="979"/>
      <c r="L52" s="979"/>
      <c r="M52" s="979"/>
      <c r="N52" s="979"/>
      <c r="O52" s="979"/>
    </row>
    <row r="53" spans="1:15" ht="11.25" customHeight="1">
      <c r="A53" s="979" t="s">
        <v>1108</v>
      </c>
      <c r="B53" s="979"/>
      <c r="C53" s="979"/>
      <c r="D53" s="979"/>
      <c r="E53" s="979"/>
      <c r="F53" s="979"/>
      <c r="G53" s="979"/>
      <c r="H53" s="979"/>
      <c r="I53" s="979"/>
      <c r="J53" s="979"/>
      <c r="K53" s="979"/>
      <c r="L53" s="979"/>
      <c r="M53" s="979"/>
      <c r="N53" s="979"/>
      <c r="O53" s="979"/>
    </row>
    <row r="54" spans="1:15">
      <c r="A54" s="979" t="s">
        <v>1109</v>
      </c>
      <c r="B54" s="979"/>
      <c r="C54" s="979"/>
      <c r="D54" s="979"/>
      <c r="E54" s="979"/>
      <c r="F54" s="979"/>
      <c r="G54" s="979"/>
      <c r="H54" s="979"/>
      <c r="I54" s="979"/>
      <c r="J54" s="979"/>
      <c r="K54" s="979"/>
      <c r="L54" s="979"/>
      <c r="M54" s="979"/>
      <c r="N54" s="979"/>
      <c r="O54" s="979"/>
    </row>
    <row r="56" spans="1:15">
      <c r="A56" s="2" t="s">
        <v>1090</v>
      </c>
    </row>
    <row r="57" spans="1:15">
      <c r="A57" s="2" t="s">
        <v>1091</v>
      </c>
    </row>
    <row r="58" spans="1:15">
      <c r="A58" s="2" t="s">
        <v>1069</v>
      </c>
    </row>
    <row r="59" spans="1:15">
      <c r="A59" s="2" t="s">
        <v>1092</v>
      </c>
    </row>
  </sheetData>
  <mergeCells count="12">
    <mergeCell ref="A1:O1"/>
    <mergeCell ref="A2:O2"/>
    <mergeCell ref="A3:O3"/>
    <mergeCell ref="A4:O4"/>
    <mergeCell ref="A5:O5"/>
    <mergeCell ref="A51:H51"/>
    <mergeCell ref="A52:O52"/>
    <mergeCell ref="A54:O54"/>
    <mergeCell ref="A53:O53"/>
    <mergeCell ref="A7:A9"/>
    <mergeCell ref="N7:N9"/>
    <mergeCell ref="O7:O9"/>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2D09-D5C5-4B9A-A3CB-E09AB140CD4A}">
  <sheetPr codeName="Planilha4"/>
  <dimension ref="A1:I162"/>
  <sheetViews>
    <sheetView workbookViewId="0">
      <selection activeCell="A13" sqref="A13"/>
    </sheetView>
  </sheetViews>
  <sheetFormatPr defaultRowHeight="12"/>
  <cols>
    <col min="1" max="1" width="67.140625" style="218" customWidth="1"/>
    <col min="2" max="4" width="16" style="218" customWidth="1"/>
    <col min="5" max="5" width="16.7109375" style="218" customWidth="1"/>
    <col min="6" max="9" width="16" style="218" customWidth="1"/>
    <col min="10" max="202" width="9.140625" style="218"/>
    <col min="203" max="203" width="79.85546875" style="218" customWidth="1"/>
    <col min="204" max="204" width="24" style="218" customWidth="1"/>
    <col min="205" max="205" width="25.28515625" style="218" customWidth="1"/>
    <col min="206" max="209" width="23.7109375" style="218" customWidth="1"/>
    <col min="210" max="211" width="26.5703125" style="218" customWidth="1"/>
    <col min="212" max="458" width="9.140625" style="218"/>
    <col min="459" max="459" width="79.85546875" style="218" customWidth="1"/>
    <col min="460" max="460" width="24" style="218" customWidth="1"/>
    <col min="461" max="461" width="25.28515625" style="218" customWidth="1"/>
    <col min="462" max="465" width="23.7109375" style="218" customWidth="1"/>
    <col min="466" max="467" width="26.5703125" style="218" customWidth="1"/>
    <col min="468" max="714" width="9.140625" style="218"/>
    <col min="715" max="715" width="79.85546875" style="218" customWidth="1"/>
    <col min="716" max="716" width="24" style="218" customWidth="1"/>
    <col min="717" max="717" width="25.28515625" style="218" customWidth="1"/>
    <col min="718" max="721" width="23.7109375" style="218" customWidth="1"/>
    <col min="722" max="723" width="26.5703125" style="218" customWidth="1"/>
    <col min="724" max="970" width="9.140625" style="218"/>
    <col min="971" max="971" width="79.85546875" style="218" customWidth="1"/>
    <col min="972" max="972" width="24" style="218" customWidth="1"/>
    <col min="973" max="973" width="25.28515625" style="218" customWidth="1"/>
    <col min="974" max="977" width="23.7109375" style="218" customWidth="1"/>
    <col min="978" max="979" width="26.5703125" style="218" customWidth="1"/>
    <col min="980" max="1226" width="9.140625" style="218"/>
    <col min="1227" max="1227" width="79.85546875" style="218" customWidth="1"/>
    <col min="1228" max="1228" width="24" style="218" customWidth="1"/>
    <col min="1229" max="1229" width="25.28515625" style="218" customWidth="1"/>
    <col min="1230" max="1233" width="23.7109375" style="218" customWidth="1"/>
    <col min="1234" max="1235" width="26.5703125" style="218" customWidth="1"/>
    <col min="1236" max="1482" width="9.140625" style="218"/>
    <col min="1483" max="1483" width="79.85546875" style="218" customWidth="1"/>
    <col min="1484" max="1484" width="24" style="218" customWidth="1"/>
    <col min="1485" max="1485" width="25.28515625" style="218" customWidth="1"/>
    <col min="1486" max="1489" width="23.7109375" style="218" customWidth="1"/>
    <col min="1490" max="1491" width="26.5703125" style="218" customWidth="1"/>
    <col min="1492" max="1738" width="9.140625" style="218"/>
    <col min="1739" max="1739" width="79.85546875" style="218" customWidth="1"/>
    <col min="1740" max="1740" width="24" style="218" customWidth="1"/>
    <col min="1741" max="1741" width="25.28515625" style="218" customWidth="1"/>
    <col min="1742" max="1745" width="23.7109375" style="218" customWidth="1"/>
    <col min="1746" max="1747" width="26.5703125" style="218" customWidth="1"/>
    <col min="1748" max="1994" width="9.140625" style="218"/>
    <col min="1995" max="1995" width="79.85546875" style="218" customWidth="1"/>
    <col min="1996" max="1996" width="24" style="218" customWidth="1"/>
    <col min="1997" max="1997" width="25.28515625" style="218" customWidth="1"/>
    <col min="1998" max="2001" width="23.7109375" style="218" customWidth="1"/>
    <col min="2002" max="2003" width="26.5703125" style="218" customWidth="1"/>
    <col min="2004" max="2250" width="9.140625" style="218"/>
    <col min="2251" max="2251" width="79.85546875" style="218" customWidth="1"/>
    <col min="2252" max="2252" width="24" style="218" customWidth="1"/>
    <col min="2253" max="2253" width="25.28515625" style="218" customWidth="1"/>
    <col min="2254" max="2257" width="23.7109375" style="218" customWidth="1"/>
    <col min="2258" max="2259" width="26.5703125" style="218" customWidth="1"/>
    <col min="2260" max="2506" width="9.140625" style="218"/>
    <col min="2507" max="2507" width="79.85546875" style="218" customWidth="1"/>
    <col min="2508" max="2508" width="24" style="218" customWidth="1"/>
    <col min="2509" max="2509" width="25.28515625" style="218" customWidth="1"/>
    <col min="2510" max="2513" width="23.7109375" style="218" customWidth="1"/>
    <col min="2514" max="2515" width="26.5703125" style="218" customWidth="1"/>
    <col min="2516" max="2762" width="9.140625" style="218"/>
    <col min="2763" max="2763" width="79.85546875" style="218" customWidth="1"/>
    <col min="2764" max="2764" width="24" style="218" customWidth="1"/>
    <col min="2765" max="2765" width="25.28515625" style="218" customWidth="1"/>
    <col min="2766" max="2769" width="23.7109375" style="218" customWidth="1"/>
    <col min="2770" max="2771" width="26.5703125" style="218" customWidth="1"/>
    <col min="2772" max="3018" width="9.140625" style="218"/>
    <col min="3019" max="3019" width="79.85546875" style="218" customWidth="1"/>
    <col min="3020" max="3020" width="24" style="218" customWidth="1"/>
    <col min="3021" max="3021" width="25.28515625" style="218" customWidth="1"/>
    <col min="3022" max="3025" width="23.7109375" style="218" customWidth="1"/>
    <col min="3026" max="3027" width="26.5703125" style="218" customWidth="1"/>
    <col min="3028" max="3274" width="9.140625" style="218"/>
    <col min="3275" max="3275" width="79.85546875" style="218" customWidth="1"/>
    <col min="3276" max="3276" width="24" style="218" customWidth="1"/>
    <col min="3277" max="3277" width="25.28515625" style="218" customWidth="1"/>
    <col min="3278" max="3281" width="23.7109375" style="218" customWidth="1"/>
    <col min="3282" max="3283" width="26.5703125" style="218" customWidth="1"/>
    <col min="3284" max="3530" width="9.140625" style="218"/>
    <col min="3531" max="3531" width="79.85546875" style="218" customWidth="1"/>
    <col min="3532" max="3532" width="24" style="218" customWidth="1"/>
    <col min="3533" max="3533" width="25.28515625" style="218" customWidth="1"/>
    <col min="3534" max="3537" width="23.7109375" style="218" customWidth="1"/>
    <col min="3538" max="3539" width="26.5703125" style="218" customWidth="1"/>
    <col min="3540" max="3786" width="9.140625" style="218"/>
    <col min="3787" max="3787" width="79.85546875" style="218" customWidth="1"/>
    <col min="3788" max="3788" width="24" style="218" customWidth="1"/>
    <col min="3789" max="3789" width="25.28515625" style="218" customWidth="1"/>
    <col min="3790" max="3793" width="23.7109375" style="218" customWidth="1"/>
    <col min="3794" max="3795" width="26.5703125" style="218" customWidth="1"/>
    <col min="3796" max="4042" width="9.140625" style="218"/>
    <col min="4043" max="4043" width="79.85546875" style="218" customWidth="1"/>
    <col min="4044" max="4044" width="24" style="218" customWidth="1"/>
    <col min="4045" max="4045" width="25.28515625" style="218" customWidth="1"/>
    <col min="4046" max="4049" width="23.7109375" style="218" customWidth="1"/>
    <col min="4050" max="4051" width="26.5703125" style="218" customWidth="1"/>
    <col min="4052" max="4298" width="9.140625" style="218"/>
    <col min="4299" max="4299" width="79.85546875" style="218" customWidth="1"/>
    <col min="4300" max="4300" width="24" style="218" customWidth="1"/>
    <col min="4301" max="4301" width="25.28515625" style="218" customWidth="1"/>
    <col min="4302" max="4305" width="23.7109375" style="218" customWidth="1"/>
    <col min="4306" max="4307" width="26.5703125" style="218" customWidth="1"/>
    <col min="4308" max="4554" width="9.140625" style="218"/>
    <col min="4555" max="4555" width="79.85546875" style="218" customWidth="1"/>
    <col min="4556" max="4556" width="24" style="218" customWidth="1"/>
    <col min="4557" max="4557" width="25.28515625" style="218" customWidth="1"/>
    <col min="4558" max="4561" width="23.7109375" style="218" customWidth="1"/>
    <col min="4562" max="4563" width="26.5703125" style="218" customWidth="1"/>
    <col min="4564" max="4810" width="9.140625" style="218"/>
    <col min="4811" max="4811" width="79.85546875" style="218" customWidth="1"/>
    <col min="4812" max="4812" width="24" style="218" customWidth="1"/>
    <col min="4813" max="4813" width="25.28515625" style="218" customWidth="1"/>
    <col min="4814" max="4817" width="23.7109375" style="218" customWidth="1"/>
    <col min="4818" max="4819" width="26.5703125" style="218" customWidth="1"/>
    <col min="4820" max="5066" width="9.140625" style="218"/>
    <col min="5067" max="5067" width="79.85546875" style="218" customWidth="1"/>
    <col min="5068" max="5068" width="24" style="218" customWidth="1"/>
    <col min="5069" max="5069" width="25.28515625" style="218" customWidth="1"/>
    <col min="5070" max="5073" width="23.7109375" style="218" customWidth="1"/>
    <col min="5074" max="5075" width="26.5703125" style="218" customWidth="1"/>
    <col min="5076" max="5322" width="9.140625" style="218"/>
    <col min="5323" max="5323" width="79.85546875" style="218" customWidth="1"/>
    <col min="5324" max="5324" width="24" style="218" customWidth="1"/>
    <col min="5325" max="5325" width="25.28515625" style="218" customWidth="1"/>
    <col min="5326" max="5329" width="23.7109375" style="218" customWidth="1"/>
    <col min="5330" max="5331" width="26.5703125" style="218" customWidth="1"/>
    <col min="5332" max="5578" width="9.140625" style="218"/>
    <col min="5579" max="5579" width="79.85546875" style="218" customWidth="1"/>
    <col min="5580" max="5580" width="24" style="218" customWidth="1"/>
    <col min="5581" max="5581" width="25.28515625" style="218" customWidth="1"/>
    <col min="5582" max="5585" width="23.7109375" style="218" customWidth="1"/>
    <col min="5586" max="5587" width="26.5703125" style="218" customWidth="1"/>
    <col min="5588" max="5834" width="9.140625" style="218"/>
    <col min="5835" max="5835" width="79.85546875" style="218" customWidth="1"/>
    <col min="5836" max="5836" width="24" style="218" customWidth="1"/>
    <col min="5837" max="5837" width="25.28515625" style="218" customWidth="1"/>
    <col min="5838" max="5841" width="23.7109375" style="218" customWidth="1"/>
    <col min="5842" max="5843" width="26.5703125" style="218" customWidth="1"/>
    <col min="5844" max="6090" width="9.140625" style="218"/>
    <col min="6091" max="6091" width="79.85546875" style="218" customWidth="1"/>
    <col min="6092" max="6092" width="24" style="218" customWidth="1"/>
    <col min="6093" max="6093" width="25.28515625" style="218" customWidth="1"/>
    <col min="6094" max="6097" width="23.7109375" style="218" customWidth="1"/>
    <col min="6098" max="6099" width="26.5703125" style="218" customWidth="1"/>
    <col min="6100" max="6346" width="9.140625" style="218"/>
    <col min="6347" max="6347" width="79.85546875" style="218" customWidth="1"/>
    <col min="6348" max="6348" width="24" style="218" customWidth="1"/>
    <col min="6349" max="6349" width="25.28515625" style="218" customWidth="1"/>
    <col min="6350" max="6353" width="23.7109375" style="218" customWidth="1"/>
    <col min="6354" max="6355" width="26.5703125" style="218" customWidth="1"/>
    <col min="6356" max="6602" width="9.140625" style="218"/>
    <col min="6603" max="6603" width="79.85546875" style="218" customWidth="1"/>
    <col min="6604" max="6604" width="24" style="218" customWidth="1"/>
    <col min="6605" max="6605" width="25.28515625" style="218" customWidth="1"/>
    <col min="6606" max="6609" width="23.7109375" style="218" customWidth="1"/>
    <col min="6610" max="6611" width="26.5703125" style="218" customWidth="1"/>
    <col min="6612" max="6858" width="9.140625" style="218"/>
    <col min="6859" max="6859" width="79.85546875" style="218" customWidth="1"/>
    <col min="6860" max="6860" width="24" style="218" customWidth="1"/>
    <col min="6861" max="6861" width="25.28515625" style="218" customWidth="1"/>
    <col min="6862" max="6865" width="23.7109375" style="218" customWidth="1"/>
    <col min="6866" max="6867" width="26.5703125" style="218" customWidth="1"/>
    <col min="6868" max="7114" width="9.140625" style="218"/>
    <col min="7115" max="7115" width="79.85546875" style="218" customWidth="1"/>
    <col min="7116" max="7116" width="24" style="218" customWidth="1"/>
    <col min="7117" max="7117" width="25.28515625" style="218" customWidth="1"/>
    <col min="7118" max="7121" width="23.7109375" style="218" customWidth="1"/>
    <col min="7122" max="7123" width="26.5703125" style="218" customWidth="1"/>
    <col min="7124" max="7370" width="9.140625" style="218"/>
    <col min="7371" max="7371" width="79.85546875" style="218" customWidth="1"/>
    <col min="7372" max="7372" width="24" style="218" customWidth="1"/>
    <col min="7373" max="7373" width="25.28515625" style="218" customWidth="1"/>
    <col min="7374" max="7377" width="23.7109375" style="218" customWidth="1"/>
    <col min="7378" max="7379" width="26.5703125" style="218" customWidth="1"/>
    <col min="7380" max="7626" width="9.140625" style="218"/>
    <col min="7627" max="7627" width="79.85546875" style="218" customWidth="1"/>
    <col min="7628" max="7628" width="24" style="218" customWidth="1"/>
    <col min="7629" max="7629" width="25.28515625" style="218" customWidth="1"/>
    <col min="7630" max="7633" width="23.7109375" style="218" customWidth="1"/>
    <col min="7634" max="7635" width="26.5703125" style="218" customWidth="1"/>
    <col min="7636" max="7882" width="9.140625" style="218"/>
    <col min="7883" max="7883" width="79.85546875" style="218" customWidth="1"/>
    <col min="7884" max="7884" width="24" style="218" customWidth="1"/>
    <col min="7885" max="7885" width="25.28515625" style="218" customWidth="1"/>
    <col min="7886" max="7889" width="23.7109375" style="218" customWidth="1"/>
    <col min="7890" max="7891" width="26.5703125" style="218" customWidth="1"/>
    <col min="7892" max="8138" width="9.140625" style="218"/>
    <col min="8139" max="8139" width="79.85546875" style="218" customWidth="1"/>
    <col min="8140" max="8140" width="24" style="218" customWidth="1"/>
    <col min="8141" max="8141" width="25.28515625" style="218" customWidth="1"/>
    <col min="8142" max="8145" width="23.7109375" style="218" customWidth="1"/>
    <col min="8146" max="8147" width="26.5703125" style="218" customWidth="1"/>
    <col min="8148" max="8394" width="9.140625" style="218"/>
    <col min="8395" max="8395" width="79.85546875" style="218" customWidth="1"/>
    <col min="8396" max="8396" width="24" style="218" customWidth="1"/>
    <col min="8397" max="8397" width="25.28515625" style="218" customWidth="1"/>
    <col min="8398" max="8401" width="23.7109375" style="218" customWidth="1"/>
    <col min="8402" max="8403" width="26.5703125" style="218" customWidth="1"/>
    <col min="8404" max="8650" width="9.140625" style="218"/>
    <col min="8651" max="8651" width="79.85546875" style="218" customWidth="1"/>
    <col min="8652" max="8652" width="24" style="218" customWidth="1"/>
    <col min="8653" max="8653" width="25.28515625" style="218" customWidth="1"/>
    <col min="8654" max="8657" width="23.7109375" style="218" customWidth="1"/>
    <col min="8658" max="8659" width="26.5703125" style="218" customWidth="1"/>
    <col min="8660" max="8906" width="9.140625" style="218"/>
    <col min="8907" max="8907" width="79.85546875" style="218" customWidth="1"/>
    <col min="8908" max="8908" width="24" style="218" customWidth="1"/>
    <col min="8909" max="8909" width="25.28515625" style="218" customWidth="1"/>
    <col min="8910" max="8913" width="23.7109375" style="218" customWidth="1"/>
    <col min="8914" max="8915" width="26.5703125" style="218" customWidth="1"/>
    <col min="8916" max="9162" width="9.140625" style="218"/>
    <col min="9163" max="9163" width="79.85546875" style="218" customWidth="1"/>
    <col min="9164" max="9164" width="24" style="218" customWidth="1"/>
    <col min="9165" max="9165" width="25.28515625" style="218" customWidth="1"/>
    <col min="9166" max="9169" width="23.7109375" style="218" customWidth="1"/>
    <col min="9170" max="9171" width="26.5703125" style="218" customWidth="1"/>
    <col min="9172" max="9418" width="9.140625" style="218"/>
    <col min="9419" max="9419" width="79.85546875" style="218" customWidth="1"/>
    <col min="9420" max="9420" width="24" style="218" customWidth="1"/>
    <col min="9421" max="9421" width="25.28515625" style="218" customWidth="1"/>
    <col min="9422" max="9425" width="23.7109375" style="218" customWidth="1"/>
    <col min="9426" max="9427" width="26.5703125" style="218" customWidth="1"/>
    <col min="9428" max="9674" width="9.140625" style="218"/>
    <col min="9675" max="9675" width="79.85546875" style="218" customWidth="1"/>
    <col min="9676" max="9676" width="24" style="218" customWidth="1"/>
    <col min="9677" max="9677" width="25.28515625" style="218" customWidth="1"/>
    <col min="9678" max="9681" width="23.7109375" style="218" customWidth="1"/>
    <col min="9682" max="9683" width="26.5703125" style="218" customWidth="1"/>
    <col min="9684" max="9930" width="9.140625" style="218"/>
    <col min="9931" max="9931" width="79.85546875" style="218" customWidth="1"/>
    <col min="9932" max="9932" width="24" style="218" customWidth="1"/>
    <col min="9933" max="9933" width="25.28515625" style="218" customWidth="1"/>
    <col min="9934" max="9937" width="23.7109375" style="218" customWidth="1"/>
    <col min="9938" max="9939" width="26.5703125" style="218" customWidth="1"/>
    <col min="9940" max="10186" width="9.140625" style="218"/>
    <col min="10187" max="10187" width="79.85546875" style="218" customWidth="1"/>
    <col min="10188" max="10188" width="24" style="218" customWidth="1"/>
    <col min="10189" max="10189" width="25.28515625" style="218" customWidth="1"/>
    <col min="10190" max="10193" width="23.7109375" style="218" customWidth="1"/>
    <col min="10194" max="10195" width="26.5703125" style="218" customWidth="1"/>
    <col min="10196" max="10442" width="9.140625" style="218"/>
    <col min="10443" max="10443" width="79.85546875" style="218" customWidth="1"/>
    <col min="10444" max="10444" width="24" style="218" customWidth="1"/>
    <col min="10445" max="10445" width="25.28515625" style="218" customWidth="1"/>
    <col min="10446" max="10449" width="23.7109375" style="218" customWidth="1"/>
    <col min="10450" max="10451" width="26.5703125" style="218" customWidth="1"/>
    <col min="10452" max="10698" width="9.140625" style="218"/>
    <col min="10699" max="10699" width="79.85546875" style="218" customWidth="1"/>
    <col min="10700" max="10700" width="24" style="218" customWidth="1"/>
    <col min="10701" max="10701" width="25.28515625" style="218" customWidth="1"/>
    <col min="10702" max="10705" width="23.7109375" style="218" customWidth="1"/>
    <col min="10706" max="10707" width="26.5703125" style="218" customWidth="1"/>
    <col min="10708" max="10954" width="9.140625" style="218"/>
    <col min="10955" max="10955" width="79.85546875" style="218" customWidth="1"/>
    <col min="10956" max="10956" width="24" style="218" customWidth="1"/>
    <col min="10957" max="10957" width="25.28515625" style="218" customWidth="1"/>
    <col min="10958" max="10961" width="23.7109375" style="218" customWidth="1"/>
    <col min="10962" max="10963" width="26.5703125" style="218" customWidth="1"/>
    <col min="10964" max="11210" width="9.140625" style="218"/>
    <col min="11211" max="11211" width="79.85546875" style="218" customWidth="1"/>
    <col min="11212" max="11212" width="24" style="218" customWidth="1"/>
    <col min="11213" max="11213" width="25.28515625" style="218" customWidth="1"/>
    <col min="11214" max="11217" width="23.7109375" style="218" customWidth="1"/>
    <col min="11218" max="11219" width="26.5703125" style="218" customWidth="1"/>
    <col min="11220" max="11466" width="9.140625" style="218"/>
    <col min="11467" max="11467" width="79.85546875" style="218" customWidth="1"/>
    <col min="11468" max="11468" width="24" style="218" customWidth="1"/>
    <col min="11469" max="11469" width="25.28515625" style="218" customWidth="1"/>
    <col min="11470" max="11473" width="23.7109375" style="218" customWidth="1"/>
    <col min="11474" max="11475" width="26.5703125" style="218" customWidth="1"/>
    <col min="11476" max="11722" width="9.140625" style="218"/>
    <col min="11723" max="11723" width="79.85546875" style="218" customWidth="1"/>
    <col min="11724" max="11724" width="24" style="218" customWidth="1"/>
    <col min="11725" max="11725" width="25.28515625" style="218" customWidth="1"/>
    <col min="11726" max="11729" width="23.7109375" style="218" customWidth="1"/>
    <col min="11730" max="11731" width="26.5703125" style="218" customWidth="1"/>
    <col min="11732" max="11978" width="9.140625" style="218"/>
    <col min="11979" max="11979" width="79.85546875" style="218" customWidth="1"/>
    <col min="11980" max="11980" width="24" style="218" customWidth="1"/>
    <col min="11981" max="11981" width="25.28515625" style="218" customWidth="1"/>
    <col min="11982" max="11985" width="23.7109375" style="218" customWidth="1"/>
    <col min="11986" max="11987" width="26.5703125" style="218" customWidth="1"/>
    <col min="11988" max="12234" width="9.140625" style="218"/>
    <col min="12235" max="12235" width="79.85546875" style="218" customWidth="1"/>
    <col min="12236" max="12236" width="24" style="218" customWidth="1"/>
    <col min="12237" max="12237" width="25.28515625" style="218" customWidth="1"/>
    <col min="12238" max="12241" width="23.7109375" style="218" customWidth="1"/>
    <col min="12242" max="12243" width="26.5703125" style="218" customWidth="1"/>
    <col min="12244" max="12490" width="9.140625" style="218"/>
    <col min="12491" max="12491" width="79.85546875" style="218" customWidth="1"/>
    <col min="12492" max="12492" width="24" style="218" customWidth="1"/>
    <col min="12493" max="12493" width="25.28515625" style="218" customWidth="1"/>
    <col min="12494" max="12497" width="23.7109375" style="218" customWidth="1"/>
    <col min="12498" max="12499" width="26.5703125" style="218" customWidth="1"/>
    <col min="12500" max="12746" width="9.140625" style="218"/>
    <col min="12747" max="12747" width="79.85546875" style="218" customWidth="1"/>
    <col min="12748" max="12748" width="24" style="218" customWidth="1"/>
    <col min="12749" max="12749" width="25.28515625" style="218" customWidth="1"/>
    <col min="12750" max="12753" width="23.7109375" style="218" customWidth="1"/>
    <col min="12754" max="12755" width="26.5703125" style="218" customWidth="1"/>
    <col min="12756" max="13002" width="9.140625" style="218"/>
    <col min="13003" max="13003" width="79.85546875" style="218" customWidth="1"/>
    <col min="13004" max="13004" width="24" style="218" customWidth="1"/>
    <col min="13005" max="13005" width="25.28515625" style="218" customWidth="1"/>
    <col min="13006" max="13009" width="23.7109375" style="218" customWidth="1"/>
    <col min="13010" max="13011" width="26.5703125" style="218" customWidth="1"/>
    <col min="13012" max="13258" width="9.140625" style="218"/>
    <col min="13259" max="13259" width="79.85546875" style="218" customWidth="1"/>
    <col min="13260" max="13260" width="24" style="218" customWidth="1"/>
    <col min="13261" max="13261" width="25.28515625" style="218" customWidth="1"/>
    <col min="13262" max="13265" width="23.7109375" style="218" customWidth="1"/>
    <col min="13266" max="13267" width="26.5703125" style="218" customWidth="1"/>
    <col min="13268" max="13514" width="9.140625" style="218"/>
    <col min="13515" max="13515" width="79.85546875" style="218" customWidth="1"/>
    <col min="13516" max="13516" width="24" style="218" customWidth="1"/>
    <col min="13517" max="13517" width="25.28515625" style="218" customWidth="1"/>
    <col min="13518" max="13521" width="23.7109375" style="218" customWidth="1"/>
    <col min="13522" max="13523" width="26.5703125" style="218" customWidth="1"/>
    <col min="13524" max="13770" width="9.140625" style="218"/>
    <col min="13771" max="13771" width="79.85546875" style="218" customWidth="1"/>
    <col min="13772" max="13772" width="24" style="218" customWidth="1"/>
    <col min="13773" max="13773" width="25.28515625" style="218" customWidth="1"/>
    <col min="13774" max="13777" width="23.7109375" style="218" customWidth="1"/>
    <col min="13778" max="13779" width="26.5703125" style="218" customWidth="1"/>
    <col min="13780" max="14026" width="9.140625" style="218"/>
    <col min="14027" max="14027" width="79.85546875" style="218" customWidth="1"/>
    <col min="14028" max="14028" width="24" style="218" customWidth="1"/>
    <col min="14029" max="14029" width="25.28515625" style="218" customWidth="1"/>
    <col min="14030" max="14033" width="23.7109375" style="218" customWidth="1"/>
    <col min="14034" max="14035" width="26.5703125" style="218" customWidth="1"/>
    <col min="14036" max="14282" width="9.140625" style="218"/>
    <col min="14283" max="14283" width="79.85546875" style="218" customWidth="1"/>
    <col min="14284" max="14284" width="24" style="218" customWidth="1"/>
    <col min="14285" max="14285" width="25.28515625" style="218" customWidth="1"/>
    <col min="14286" max="14289" width="23.7109375" style="218" customWidth="1"/>
    <col min="14290" max="14291" width="26.5703125" style="218" customWidth="1"/>
    <col min="14292" max="14538" width="9.140625" style="218"/>
    <col min="14539" max="14539" width="79.85546875" style="218" customWidth="1"/>
    <col min="14540" max="14540" width="24" style="218" customWidth="1"/>
    <col min="14541" max="14541" width="25.28515625" style="218" customWidth="1"/>
    <col min="14542" max="14545" width="23.7109375" style="218" customWidth="1"/>
    <col min="14546" max="14547" width="26.5703125" style="218" customWidth="1"/>
    <col min="14548" max="14794" width="9.140625" style="218"/>
    <col min="14795" max="14795" width="79.85546875" style="218" customWidth="1"/>
    <col min="14796" max="14796" width="24" style="218" customWidth="1"/>
    <col min="14797" max="14797" width="25.28515625" style="218" customWidth="1"/>
    <col min="14798" max="14801" width="23.7109375" style="218" customWidth="1"/>
    <col min="14802" max="14803" width="26.5703125" style="218" customWidth="1"/>
    <col min="14804" max="15050" width="9.140625" style="218"/>
    <col min="15051" max="15051" width="79.85546875" style="218" customWidth="1"/>
    <col min="15052" max="15052" width="24" style="218" customWidth="1"/>
    <col min="15053" max="15053" width="25.28515625" style="218" customWidth="1"/>
    <col min="15054" max="15057" width="23.7109375" style="218" customWidth="1"/>
    <col min="15058" max="15059" width="26.5703125" style="218" customWidth="1"/>
    <col min="15060" max="15306" width="9.140625" style="218"/>
    <col min="15307" max="15307" width="79.85546875" style="218" customWidth="1"/>
    <col min="15308" max="15308" width="24" style="218" customWidth="1"/>
    <col min="15309" max="15309" width="25.28515625" style="218" customWidth="1"/>
    <col min="15310" max="15313" width="23.7109375" style="218" customWidth="1"/>
    <col min="15314" max="15315" width="26.5703125" style="218" customWidth="1"/>
    <col min="15316" max="15562" width="9.140625" style="218"/>
    <col min="15563" max="15563" width="79.85546875" style="218" customWidth="1"/>
    <col min="15564" max="15564" width="24" style="218" customWidth="1"/>
    <col min="15565" max="15565" width="25.28515625" style="218" customWidth="1"/>
    <col min="15566" max="15569" width="23.7109375" style="218" customWidth="1"/>
    <col min="15570" max="15571" width="26.5703125" style="218" customWidth="1"/>
    <col min="15572" max="15818" width="9.140625" style="218"/>
    <col min="15819" max="15819" width="79.85546875" style="218" customWidth="1"/>
    <col min="15820" max="15820" width="24" style="218" customWidth="1"/>
    <col min="15821" max="15821" width="25.28515625" style="218" customWidth="1"/>
    <col min="15822" max="15825" width="23.7109375" style="218" customWidth="1"/>
    <col min="15826" max="15827" width="26.5703125" style="218" customWidth="1"/>
    <col min="15828" max="16074" width="9.140625" style="218"/>
    <col min="16075" max="16075" width="79.85546875" style="218" customWidth="1"/>
    <col min="16076" max="16076" width="24" style="218" customWidth="1"/>
    <col min="16077" max="16077" width="25.28515625" style="218" customWidth="1"/>
    <col min="16078" max="16081" width="23.7109375" style="218" customWidth="1"/>
    <col min="16082" max="16083" width="26.5703125" style="218" customWidth="1"/>
    <col min="16084" max="16384" width="9.140625" style="218"/>
  </cols>
  <sheetData>
    <row r="1" spans="1:9">
      <c r="A1" s="1009" t="s">
        <v>0</v>
      </c>
      <c r="B1" s="1009"/>
      <c r="C1" s="1009"/>
      <c r="D1" s="1009"/>
      <c r="E1" s="1009"/>
      <c r="F1" s="1009"/>
      <c r="G1" s="217"/>
      <c r="H1" s="217"/>
      <c r="I1" s="217"/>
    </row>
    <row r="2" spans="1:9">
      <c r="A2" s="1009" t="s">
        <v>1</v>
      </c>
      <c r="B2" s="1009"/>
      <c r="C2" s="1009"/>
      <c r="D2" s="1009"/>
      <c r="E2" s="1009"/>
      <c r="F2" s="1009"/>
      <c r="G2" s="217"/>
      <c r="H2" s="217"/>
      <c r="I2" s="217"/>
    </row>
    <row r="3" spans="1:9">
      <c r="A3" s="1010" t="s">
        <v>365</v>
      </c>
      <c r="B3" s="1010"/>
      <c r="C3" s="1010"/>
      <c r="D3" s="1010"/>
      <c r="E3" s="1010"/>
      <c r="F3" s="1010"/>
      <c r="G3" s="710"/>
      <c r="H3" s="710"/>
      <c r="I3" s="710"/>
    </row>
    <row r="4" spans="1:9">
      <c r="A4" s="1009" t="s">
        <v>366</v>
      </c>
      <c r="B4" s="1009"/>
      <c r="C4" s="1009"/>
      <c r="D4" s="1009"/>
      <c r="E4" s="1009"/>
      <c r="F4" s="1009"/>
      <c r="G4" s="217"/>
      <c r="H4" s="217"/>
      <c r="I4" s="217"/>
    </row>
    <row r="5" spans="1:9">
      <c r="A5" s="1009" t="s">
        <v>1087</v>
      </c>
      <c r="B5" s="1009"/>
      <c r="C5" s="1009"/>
      <c r="D5" s="1009"/>
      <c r="E5" s="1009"/>
      <c r="F5" s="1009"/>
      <c r="G5" s="217"/>
      <c r="H5" s="217"/>
      <c r="I5" s="217"/>
    </row>
    <row r="7" spans="1:9">
      <c r="A7" s="218" t="s">
        <v>367</v>
      </c>
      <c r="C7" s="217"/>
      <c r="F7" s="219">
        <v>1</v>
      </c>
      <c r="H7" s="711"/>
      <c r="I7" s="219"/>
    </row>
    <row r="8" spans="1:9">
      <c r="A8" s="992" t="s">
        <v>847</v>
      </c>
      <c r="B8" s="992"/>
      <c r="C8" s="992"/>
      <c r="D8" s="992"/>
      <c r="E8" s="992"/>
      <c r="F8" s="992"/>
      <c r="G8" s="713"/>
      <c r="H8" s="713"/>
      <c r="I8" s="713"/>
    </row>
    <row r="9" spans="1:9" ht="18.75" customHeight="1">
      <c r="A9" s="992" t="s">
        <v>848</v>
      </c>
      <c r="B9" s="992"/>
      <c r="C9" s="992"/>
      <c r="D9" s="992"/>
      <c r="E9" s="992"/>
      <c r="F9" s="992"/>
      <c r="G9" s="712"/>
      <c r="H9" s="712"/>
      <c r="I9" s="712"/>
    </row>
    <row r="10" spans="1:9" ht="30" customHeight="1">
      <c r="A10" s="993" t="s">
        <v>849</v>
      </c>
      <c r="B10" s="989"/>
      <c r="C10" s="995" t="s">
        <v>7</v>
      </c>
      <c r="D10" s="989"/>
      <c r="E10" s="997" t="s">
        <v>368</v>
      </c>
      <c r="F10" s="998"/>
      <c r="G10" s="712"/>
      <c r="H10" s="712"/>
      <c r="I10" s="712"/>
    </row>
    <row r="11" spans="1:9" s="713" customFormat="1" ht="12.75" customHeight="1">
      <c r="A11" s="994"/>
      <c r="B11" s="990"/>
      <c r="C11" s="996" t="s">
        <v>469</v>
      </c>
      <c r="D11" s="990"/>
      <c r="E11" s="997" t="s">
        <v>470</v>
      </c>
      <c r="F11" s="998"/>
      <c r="G11" s="710"/>
      <c r="H11" s="710"/>
      <c r="I11" s="710"/>
    </row>
    <row r="12" spans="1:9" s="713" customFormat="1" ht="12.75" customHeight="1">
      <c r="A12" s="719" t="s">
        <v>369</v>
      </c>
      <c r="B12" s="221"/>
      <c r="C12" s="220"/>
      <c r="D12" s="221">
        <v>1595752000</v>
      </c>
      <c r="E12" s="220"/>
      <c r="F12" s="720">
        <v>1106143090.27</v>
      </c>
      <c r="G12" s="714"/>
      <c r="H12" s="714"/>
      <c r="I12" s="714"/>
    </row>
    <row r="13" spans="1:9" ht="12.75" customHeight="1">
      <c r="A13" s="721" t="s">
        <v>370</v>
      </c>
      <c r="B13" s="224"/>
      <c r="C13" s="223"/>
      <c r="D13" s="224">
        <v>291699000</v>
      </c>
      <c r="E13" s="223"/>
      <c r="F13" s="722">
        <v>228480761.95000002</v>
      </c>
      <c r="G13" s="715"/>
      <c r="H13" s="715"/>
      <c r="I13" s="715"/>
    </row>
    <row r="14" spans="1:9" ht="12.75" customHeight="1">
      <c r="A14" s="723" t="s">
        <v>850</v>
      </c>
      <c r="B14" s="224"/>
      <c r="C14" s="223"/>
      <c r="D14" s="224">
        <v>248062000</v>
      </c>
      <c r="E14" s="223"/>
      <c r="F14" s="722">
        <v>160271109.17000002</v>
      </c>
      <c r="G14" s="715"/>
      <c r="H14" s="715"/>
      <c r="I14" s="715"/>
    </row>
    <row r="15" spans="1:9" ht="12.75" customHeight="1">
      <c r="A15" s="723" t="s">
        <v>851</v>
      </c>
      <c r="B15" s="224"/>
      <c r="C15" s="223"/>
      <c r="D15" s="224">
        <v>40400000</v>
      </c>
      <c r="E15" s="223"/>
      <c r="F15" s="722">
        <v>63004696.300000004</v>
      </c>
      <c r="G15" s="715"/>
      <c r="H15" s="715"/>
      <c r="I15" s="715"/>
    </row>
    <row r="16" spans="1:9" ht="12.75" customHeight="1">
      <c r="A16" s="723" t="s">
        <v>852</v>
      </c>
      <c r="B16" s="224"/>
      <c r="C16" s="223"/>
      <c r="D16" s="224">
        <v>3237000</v>
      </c>
      <c r="E16" s="223"/>
      <c r="F16" s="722">
        <v>5204956.4800000004</v>
      </c>
      <c r="G16" s="715"/>
      <c r="H16" s="715"/>
      <c r="I16" s="715"/>
    </row>
    <row r="17" spans="1:9" ht="12.75" customHeight="1">
      <c r="A17" s="721" t="s">
        <v>371</v>
      </c>
      <c r="B17" s="224"/>
      <c r="C17" s="223"/>
      <c r="D17" s="224">
        <v>472260000</v>
      </c>
      <c r="E17" s="223"/>
      <c r="F17" s="722">
        <v>322221532.44000006</v>
      </c>
      <c r="G17" s="715"/>
      <c r="H17" s="715"/>
      <c r="I17" s="715"/>
    </row>
    <row r="18" spans="1:9" ht="12.75" customHeight="1">
      <c r="A18" s="723" t="s">
        <v>850</v>
      </c>
      <c r="B18" s="224"/>
      <c r="C18" s="223"/>
      <c r="D18" s="224">
        <v>472260000</v>
      </c>
      <c r="E18" s="223"/>
      <c r="F18" s="722">
        <v>322221532.44000006</v>
      </c>
      <c r="G18" s="715"/>
      <c r="H18" s="715"/>
      <c r="I18" s="715"/>
    </row>
    <row r="19" spans="1:9" ht="12.75" customHeight="1">
      <c r="A19" s="723" t="s">
        <v>851</v>
      </c>
      <c r="B19" s="224"/>
      <c r="C19" s="223"/>
      <c r="D19" s="224">
        <v>0</v>
      </c>
      <c r="E19" s="223"/>
      <c r="F19" s="722">
        <v>0</v>
      </c>
      <c r="G19" s="715"/>
      <c r="H19" s="715"/>
      <c r="I19" s="715"/>
    </row>
    <row r="20" spans="1:9" ht="12.75" customHeight="1">
      <c r="A20" s="723" t="s">
        <v>852</v>
      </c>
      <c r="B20" s="224"/>
      <c r="C20" s="223"/>
      <c r="D20" s="224">
        <v>0</v>
      </c>
      <c r="E20" s="223"/>
      <c r="F20" s="722">
        <v>0</v>
      </c>
      <c r="G20" s="715"/>
      <c r="H20" s="715"/>
      <c r="I20" s="715"/>
    </row>
    <row r="21" spans="1:9" ht="12.75" customHeight="1">
      <c r="A21" s="721" t="s">
        <v>372</v>
      </c>
      <c r="B21" s="224"/>
      <c r="C21" s="223"/>
      <c r="D21" s="224">
        <v>128614000</v>
      </c>
      <c r="E21" s="223"/>
      <c r="F21" s="722">
        <v>137734831.51000002</v>
      </c>
      <c r="G21" s="715"/>
      <c r="H21" s="715"/>
      <c r="I21" s="715"/>
    </row>
    <row r="22" spans="1:9" ht="12.75" customHeight="1">
      <c r="A22" s="723" t="s">
        <v>853</v>
      </c>
      <c r="B22" s="224"/>
      <c r="C22" s="223"/>
      <c r="D22" s="224">
        <v>7092000</v>
      </c>
      <c r="E22" s="223"/>
      <c r="F22" s="722">
        <v>5599863.3700000001</v>
      </c>
      <c r="G22" s="715"/>
      <c r="H22" s="715"/>
      <c r="I22" s="715"/>
    </row>
    <row r="23" spans="1:9" ht="12.75" customHeight="1">
      <c r="A23" s="723" t="s">
        <v>854</v>
      </c>
      <c r="B23" s="224"/>
      <c r="C23" s="223"/>
      <c r="D23" s="224">
        <v>121522000</v>
      </c>
      <c r="E23" s="223"/>
      <c r="F23" s="722">
        <v>132134968.14000003</v>
      </c>
      <c r="G23" s="715"/>
      <c r="H23" s="715"/>
      <c r="I23" s="715"/>
    </row>
    <row r="24" spans="1:9" ht="12.75" customHeight="1">
      <c r="A24" s="723" t="s">
        <v>855</v>
      </c>
      <c r="B24" s="224"/>
      <c r="C24" s="223"/>
      <c r="D24" s="224">
        <v>0</v>
      </c>
      <c r="E24" s="223"/>
      <c r="F24" s="722">
        <v>0</v>
      </c>
      <c r="G24" s="715"/>
      <c r="H24" s="715"/>
      <c r="I24" s="715"/>
    </row>
    <row r="25" spans="1:9" ht="12.75" customHeight="1">
      <c r="A25" s="721" t="s">
        <v>373</v>
      </c>
      <c r="B25" s="224"/>
      <c r="C25" s="223"/>
      <c r="D25" s="224">
        <v>0</v>
      </c>
      <c r="E25" s="223"/>
      <c r="F25" s="722">
        <v>0</v>
      </c>
      <c r="G25" s="715"/>
      <c r="H25" s="715"/>
      <c r="I25" s="715"/>
    </row>
    <row r="26" spans="1:9" ht="12.75" customHeight="1">
      <c r="A26" s="721" t="s">
        <v>374</v>
      </c>
      <c r="B26" s="224"/>
      <c r="C26" s="223"/>
      <c r="D26" s="224">
        <v>703179000</v>
      </c>
      <c r="E26" s="223"/>
      <c r="F26" s="722">
        <v>417705964.36999995</v>
      </c>
      <c r="G26" s="715"/>
      <c r="H26" s="715"/>
      <c r="I26" s="715"/>
    </row>
    <row r="27" spans="1:9" ht="12.75" customHeight="1">
      <c r="A27" s="723" t="s">
        <v>856</v>
      </c>
      <c r="B27" s="224"/>
      <c r="C27" s="223"/>
      <c r="D27" s="224">
        <v>12935000</v>
      </c>
      <c r="E27" s="223"/>
      <c r="F27" s="722">
        <v>4870428.1699999981</v>
      </c>
      <c r="G27" s="715"/>
      <c r="H27" s="715"/>
      <c r="I27" s="715"/>
    </row>
    <row r="28" spans="1:9" ht="12.75" customHeight="1">
      <c r="A28" s="723" t="s">
        <v>857</v>
      </c>
      <c r="B28" s="224"/>
      <c r="C28" s="223"/>
      <c r="D28" s="224">
        <v>676593000</v>
      </c>
      <c r="E28" s="223"/>
      <c r="F28" s="722">
        <v>401312096.43999994</v>
      </c>
      <c r="G28" s="715"/>
      <c r="H28" s="715"/>
      <c r="I28" s="715"/>
    </row>
    <row r="29" spans="1:9" ht="12.75" customHeight="1">
      <c r="A29" s="723" t="s">
        <v>858</v>
      </c>
      <c r="B29" s="224"/>
      <c r="C29" s="223"/>
      <c r="D29" s="224">
        <v>13651000</v>
      </c>
      <c r="E29" s="223"/>
      <c r="F29" s="722">
        <v>11523439.75999999</v>
      </c>
      <c r="G29" s="715"/>
      <c r="H29" s="715"/>
      <c r="I29" s="715"/>
    </row>
    <row r="30" spans="1:9" ht="12.75" customHeight="1">
      <c r="A30" s="719" t="s">
        <v>375</v>
      </c>
      <c r="B30" s="221"/>
      <c r="C30" s="220"/>
      <c r="D30" s="221">
        <v>0</v>
      </c>
      <c r="E30" s="220"/>
      <c r="F30" s="720">
        <v>0</v>
      </c>
      <c r="G30" s="715"/>
      <c r="H30" s="715"/>
      <c r="I30" s="715"/>
    </row>
    <row r="31" spans="1:9" ht="12.75" customHeight="1">
      <c r="A31" s="724" t="s">
        <v>859</v>
      </c>
      <c r="B31" s="224"/>
      <c r="C31" s="223"/>
      <c r="D31" s="224">
        <v>0</v>
      </c>
      <c r="E31" s="223"/>
      <c r="F31" s="722">
        <v>0</v>
      </c>
      <c r="G31" s="715"/>
      <c r="H31" s="715"/>
      <c r="I31" s="715"/>
    </row>
    <row r="32" spans="1:9" ht="12.75" customHeight="1">
      <c r="A32" s="724" t="s">
        <v>860</v>
      </c>
      <c r="B32" s="224"/>
      <c r="C32" s="223"/>
      <c r="D32" s="224">
        <v>0</v>
      </c>
      <c r="E32" s="223"/>
      <c r="F32" s="722">
        <v>0</v>
      </c>
      <c r="G32" s="715"/>
      <c r="H32" s="715"/>
      <c r="I32" s="715"/>
    </row>
    <row r="33" spans="1:9" ht="12.75" customHeight="1">
      <c r="A33" s="725" t="s">
        <v>861</v>
      </c>
      <c r="B33" s="226"/>
      <c r="C33" s="225"/>
      <c r="D33" s="226">
        <v>0</v>
      </c>
      <c r="E33" s="225"/>
      <c r="F33" s="726">
        <v>0</v>
      </c>
      <c r="G33" s="715"/>
      <c r="H33" s="715"/>
      <c r="I33" s="715"/>
    </row>
    <row r="34" spans="1:9" ht="12.75" customHeight="1">
      <c r="A34" s="727" t="s">
        <v>862</v>
      </c>
      <c r="B34" s="228"/>
      <c r="C34" s="227"/>
      <c r="D34" s="228">
        <v>919159000</v>
      </c>
      <c r="E34" s="227"/>
      <c r="F34" s="728">
        <v>704830993.83000004</v>
      </c>
      <c r="G34" s="715"/>
      <c r="H34" s="715"/>
      <c r="I34" s="715"/>
    </row>
    <row r="35" spans="1:9" ht="12.75" customHeight="1">
      <c r="G35" s="715"/>
      <c r="H35" s="715"/>
      <c r="I35" s="715"/>
    </row>
    <row r="36" spans="1:9" ht="20.25" customHeight="1">
      <c r="A36" s="1001" t="s">
        <v>863</v>
      </c>
      <c r="B36" s="1004" t="s">
        <v>376</v>
      </c>
      <c r="C36" s="729" t="s">
        <v>377</v>
      </c>
      <c r="D36" s="729" t="s">
        <v>378</v>
      </c>
      <c r="E36" s="729" t="s">
        <v>864</v>
      </c>
      <c r="F36" s="730" t="s">
        <v>379</v>
      </c>
      <c r="G36" s="715"/>
      <c r="H36" s="715"/>
      <c r="I36" s="715"/>
    </row>
    <row r="37" spans="1:9" ht="12.75" customHeight="1">
      <c r="A37" s="1002"/>
      <c r="B37" s="1005"/>
      <c r="C37" s="731" t="s">
        <v>524</v>
      </c>
      <c r="D37" s="731" t="s">
        <v>524</v>
      </c>
      <c r="E37" s="731" t="s">
        <v>524</v>
      </c>
      <c r="F37" s="732" t="s">
        <v>865</v>
      </c>
      <c r="G37" s="715"/>
      <c r="H37" s="715"/>
      <c r="I37" s="715"/>
    </row>
    <row r="38" spans="1:9" ht="12.75" customHeight="1">
      <c r="A38" s="1003"/>
      <c r="B38" s="733" t="s">
        <v>646</v>
      </c>
      <c r="C38" s="733" t="s">
        <v>536</v>
      </c>
      <c r="D38" s="733" t="s">
        <v>537</v>
      </c>
      <c r="E38" s="733" t="s">
        <v>603</v>
      </c>
      <c r="F38" s="734" t="s">
        <v>538</v>
      </c>
      <c r="G38" s="715"/>
      <c r="H38" s="715"/>
      <c r="I38" s="715"/>
    </row>
    <row r="39" spans="1:9" ht="12.75" customHeight="1">
      <c r="A39" s="260" t="s">
        <v>866</v>
      </c>
      <c r="B39" s="229">
        <v>1579978000</v>
      </c>
      <c r="C39" s="229">
        <v>1085761214.6599996</v>
      </c>
      <c r="D39" s="229">
        <v>1085761214.6599996</v>
      </c>
      <c r="E39" s="229">
        <v>1085761214.6599998</v>
      </c>
      <c r="F39" s="735">
        <v>0</v>
      </c>
      <c r="G39" s="715"/>
      <c r="H39" s="715"/>
      <c r="I39" s="715"/>
    </row>
    <row r="40" spans="1:9" s="713" customFormat="1" ht="12.75" customHeight="1">
      <c r="A40" s="260" t="s">
        <v>380</v>
      </c>
      <c r="B40" s="229">
        <v>1418468000</v>
      </c>
      <c r="C40" s="229">
        <v>980889134.42999971</v>
      </c>
      <c r="D40" s="229">
        <v>980889134.42999971</v>
      </c>
      <c r="E40" s="229">
        <v>980889134.42999995</v>
      </c>
      <c r="F40" s="735">
        <v>0</v>
      </c>
      <c r="G40" s="714"/>
      <c r="H40" s="714"/>
      <c r="I40" s="714"/>
    </row>
    <row r="41" spans="1:9" ht="12.75" customHeight="1">
      <c r="A41" s="260" t="s">
        <v>867</v>
      </c>
      <c r="B41" s="229">
        <v>161510000</v>
      </c>
      <c r="C41" s="229">
        <v>104872080.23</v>
      </c>
      <c r="D41" s="229">
        <v>104872080.23</v>
      </c>
      <c r="E41" s="229">
        <v>104872080.23</v>
      </c>
      <c r="F41" s="735">
        <v>0</v>
      </c>
      <c r="G41" s="715"/>
      <c r="H41" s="715"/>
      <c r="I41" s="715"/>
    </row>
    <row r="42" spans="1:9" ht="12.75" customHeight="1">
      <c r="A42" s="260" t="s">
        <v>381</v>
      </c>
      <c r="B42" s="229">
        <v>30818000</v>
      </c>
      <c r="C42" s="229">
        <v>26127476.270000219</v>
      </c>
      <c r="D42" s="229">
        <v>26041323.210000038</v>
      </c>
      <c r="E42" s="229">
        <v>26041323.2099998</v>
      </c>
      <c r="F42" s="735">
        <v>0</v>
      </c>
      <c r="G42" s="715"/>
      <c r="H42" s="715"/>
      <c r="I42" s="715"/>
    </row>
    <row r="43" spans="1:9" ht="12.75" customHeight="1">
      <c r="A43" s="260" t="s">
        <v>382</v>
      </c>
      <c r="B43" s="229">
        <v>0</v>
      </c>
      <c r="C43" s="229">
        <v>0</v>
      </c>
      <c r="D43" s="229">
        <v>0</v>
      </c>
      <c r="E43" s="229">
        <v>0</v>
      </c>
      <c r="F43" s="735">
        <v>0</v>
      </c>
      <c r="G43" s="715"/>
      <c r="H43" s="715"/>
      <c r="I43" s="715"/>
    </row>
    <row r="44" spans="1:9" s="713" customFormat="1" ht="12.75" customHeight="1">
      <c r="A44" s="260" t="s">
        <v>383</v>
      </c>
      <c r="B44" s="229">
        <v>30818000</v>
      </c>
      <c r="C44" s="229">
        <v>26127476.270000219</v>
      </c>
      <c r="D44" s="229">
        <v>26041323.210000038</v>
      </c>
      <c r="E44" s="229">
        <v>26041323.2099998</v>
      </c>
      <c r="F44" s="735">
        <v>0</v>
      </c>
      <c r="G44" s="714"/>
      <c r="H44" s="714"/>
      <c r="I44" s="714"/>
    </row>
    <row r="45" spans="1:9">
      <c r="A45" s="230" t="s">
        <v>868</v>
      </c>
      <c r="B45" s="736">
        <v>1610796000</v>
      </c>
      <c r="C45" s="736">
        <v>1111888690.9299998</v>
      </c>
      <c r="D45" s="736">
        <v>1111802537.8699996</v>
      </c>
      <c r="E45" s="736">
        <v>1111802537.8699996</v>
      </c>
      <c r="F45" s="251">
        <v>0</v>
      </c>
    </row>
    <row r="46" spans="1:9">
      <c r="A46" s="737"/>
      <c r="B46" s="738"/>
      <c r="C46" s="738"/>
      <c r="D46" s="738"/>
      <c r="E46" s="738"/>
      <c r="F46" s="739"/>
    </row>
    <row r="47" spans="1:9" ht="30" customHeight="1">
      <c r="A47" s="740" t="s">
        <v>869</v>
      </c>
      <c r="B47" s="919">
        <v>-691637000</v>
      </c>
      <c r="C47" s="919">
        <v>-407057697.09999979</v>
      </c>
      <c r="D47" s="919">
        <v>-406971544.0399996</v>
      </c>
      <c r="E47" s="919">
        <v>-406971544.0399996</v>
      </c>
      <c r="F47" s="920">
        <v>0</v>
      </c>
      <c r="G47" s="712"/>
      <c r="H47" s="712"/>
      <c r="I47" s="712"/>
    </row>
    <row r="48" spans="1:9" ht="30" customHeight="1">
      <c r="G48" s="718"/>
      <c r="H48" s="718"/>
      <c r="I48" s="718"/>
    </row>
    <row r="49" spans="1:9" ht="12.75" customHeight="1">
      <c r="A49" s="238" t="s">
        <v>870</v>
      </c>
      <c r="B49" s="239"/>
      <c r="C49" s="239"/>
      <c r="D49" s="239"/>
      <c r="E49" s="997" t="s">
        <v>384</v>
      </c>
      <c r="F49" s="1006"/>
    </row>
    <row r="50" spans="1:9" ht="12.75" customHeight="1">
      <c r="A50" s="741" t="s">
        <v>385</v>
      </c>
      <c r="B50" s="232"/>
      <c r="C50" s="232"/>
      <c r="D50" s="232"/>
      <c r="E50" s="234"/>
      <c r="F50" s="235">
        <v>0</v>
      </c>
      <c r="G50" s="715"/>
      <c r="H50" s="715"/>
      <c r="I50" s="715"/>
    </row>
    <row r="51" spans="1:9" ht="12.75" customHeight="1">
      <c r="A51" s="236"/>
      <c r="B51" s="237"/>
      <c r="G51" s="715"/>
      <c r="H51" s="715"/>
      <c r="I51" s="715"/>
    </row>
    <row r="52" spans="1:9" ht="12.75" customHeight="1">
      <c r="A52" s="238" t="s">
        <v>871</v>
      </c>
      <c r="B52" s="239"/>
      <c r="C52" s="239"/>
      <c r="D52" s="240"/>
      <c r="E52" s="997" t="s">
        <v>384</v>
      </c>
      <c r="F52" s="1006"/>
      <c r="G52" s="715"/>
      <c r="H52" s="715"/>
      <c r="I52" s="715"/>
    </row>
    <row r="53" spans="1:9" ht="12.75" customHeight="1">
      <c r="A53" s="741" t="s">
        <v>386</v>
      </c>
      <c r="B53" s="232"/>
      <c r="C53" s="232"/>
      <c r="D53" s="233"/>
      <c r="E53" s="234"/>
      <c r="F53" s="235">
        <v>5961000</v>
      </c>
      <c r="G53" s="715"/>
      <c r="H53" s="715"/>
      <c r="I53" s="715"/>
    </row>
    <row r="54" spans="1:9" ht="12.75" customHeight="1">
      <c r="A54" s="236"/>
      <c r="B54" s="237"/>
      <c r="G54" s="715"/>
      <c r="H54" s="715"/>
      <c r="I54" s="715"/>
    </row>
    <row r="55" spans="1:9" ht="12.75" customHeight="1">
      <c r="A55" s="239" t="s">
        <v>872</v>
      </c>
      <c r="B55" s="239"/>
      <c r="C55" s="239"/>
      <c r="D55" s="240"/>
      <c r="E55" s="997" t="s">
        <v>387</v>
      </c>
      <c r="F55" s="1006"/>
      <c r="G55" s="715"/>
      <c r="H55" s="715"/>
      <c r="I55" s="715"/>
    </row>
    <row r="56" spans="1:9" ht="12.75" customHeight="1">
      <c r="A56" s="241" t="s">
        <v>388</v>
      </c>
      <c r="B56" s="241"/>
      <c r="C56" s="241"/>
      <c r="D56" s="242"/>
      <c r="F56" s="243">
        <v>0</v>
      </c>
      <c r="G56" s="715"/>
      <c r="H56" s="715"/>
      <c r="I56" s="715"/>
    </row>
    <row r="57" spans="1:9" ht="12.75" customHeight="1">
      <c r="A57" s="241" t="s">
        <v>389</v>
      </c>
      <c r="B57" s="241"/>
      <c r="C57" s="241"/>
      <c r="D57" s="242"/>
      <c r="F57" s="243">
        <v>580697830.91999996</v>
      </c>
      <c r="G57" s="715"/>
      <c r="H57" s="715"/>
      <c r="I57" s="715"/>
    </row>
    <row r="58" spans="1:9" ht="12.75" customHeight="1">
      <c r="A58" s="241" t="s">
        <v>390</v>
      </c>
      <c r="B58" s="241"/>
      <c r="C58" s="241"/>
      <c r="D58" s="242"/>
      <c r="F58" s="243">
        <v>0</v>
      </c>
      <c r="G58" s="715"/>
      <c r="H58" s="715"/>
      <c r="I58" s="715"/>
    </row>
    <row r="59" spans="1:9" ht="12.75" customHeight="1">
      <c r="A59" s="244" t="s">
        <v>391</v>
      </c>
      <c r="B59" s="244"/>
      <c r="C59" s="244"/>
      <c r="D59" s="742"/>
      <c r="E59" s="245"/>
      <c r="F59" s="743">
        <v>0</v>
      </c>
      <c r="G59" s="715"/>
      <c r="H59" s="715"/>
      <c r="I59" s="715"/>
    </row>
    <row r="60" spans="1:9" ht="12.75" customHeight="1">
      <c r="G60" s="715"/>
      <c r="H60" s="715"/>
      <c r="I60" s="715"/>
    </row>
    <row r="61" spans="1:9" ht="12.75" customHeight="1">
      <c r="A61" s="709" t="s">
        <v>392</v>
      </c>
      <c r="B61" s="709"/>
      <c r="C61" s="709"/>
      <c r="D61" s="709"/>
      <c r="E61" s="1007" t="s">
        <v>615</v>
      </c>
      <c r="F61" s="1008"/>
      <c r="G61" s="715"/>
      <c r="H61" s="715"/>
      <c r="I61" s="715"/>
    </row>
    <row r="62" spans="1:9" ht="12.75" customHeight="1">
      <c r="A62" s="246" t="s">
        <v>873</v>
      </c>
      <c r="B62" s="241"/>
      <c r="C62" s="241"/>
      <c r="D62" s="241"/>
      <c r="E62" s="744"/>
      <c r="F62" s="715">
        <v>201074578.82000005</v>
      </c>
      <c r="G62" s="715"/>
      <c r="H62" s="715"/>
      <c r="I62" s="715"/>
    </row>
    <row r="63" spans="1:9" ht="12.75" customHeight="1">
      <c r="A63" s="246" t="s">
        <v>874</v>
      </c>
      <c r="B63" s="241"/>
      <c r="C63" s="241"/>
      <c r="D63" s="241"/>
      <c r="E63" s="744"/>
      <c r="F63" s="715">
        <v>1361354425.2800002</v>
      </c>
      <c r="G63" s="715"/>
      <c r="H63" s="715"/>
      <c r="I63" s="715"/>
    </row>
    <row r="64" spans="1:9" ht="12.75" customHeight="1">
      <c r="A64" s="247" t="s">
        <v>875</v>
      </c>
      <c r="B64" s="244"/>
      <c r="C64" s="244"/>
      <c r="D64" s="244"/>
      <c r="E64" s="745"/>
      <c r="F64" s="746">
        <v>305486621.5</v>
      </c>
      <c r="G64" s="715"/>
      <c r="H64" s="715"/>
      <c r="I64" s="715"/>
    </row>
    <row r="65" spans="1:9" ht="12.75" customHeight="1">
      <c r="F65" s="249" t="s">
        <v>393</v>
      </c>
      <c r="G65" s="715"/>
      <c r="H65" s="715"/>
      <c r="I65" s="715"/>
    </row>
    <row r="66" spans="1:9" ht="12.75" customHeight="1">
      <c r="F66" s="249" t="s">
        <v>394</v>
      </c>
      <c r="G66" s="715"/>
      <c r="H66" s="715"/>
      <c r="I66" s="715"/>
    </row>
    <row r="67" spans="1:9">
      <c r="A67" s="992" t="s">
        <v>876</v>
      </c>
      <c r="B67" s="992"/>
      <c r="C67" s="992"/>
      <c r="D67" s="992"/>
      <c r="E67" s="992"/>
      <c r="F67" s="992"/>
    </row>
    <row r="68" spans="1:9">
      <c r="A68" s="993" t="s">
        <v>877</v>
      </c>
      <c r="B68" s="989"/>
      <c r="C68" s="995" t="s">
        <v>7</v>
      </c>
      <c r="D68" s="989"/>
      <c r="E68" s="997" t="s">
        <v>368</v>
      </c>
      <c r="F68" s="998"/>
    </row>
    <row r="69" spans="1:9" ht="30" customHeight="1">
      <c r="A69" s="994"/>
      <c r="B69" s="990"/>
      <c r="C69" s="996" t="s">
        <v>469</v>
      </c>
      <c r="D69" s="990"/>
      <c r="E69" s="997" t="s">
        <v>470</v>
      </c>
      <c r="F69" s="998"/>
      <c r="G69" s="712"/>
      <c r="H69" s="712"/>
      <c r="I69" s="712"/>
    </row>
    <row r="70" spans="1:9" ht="12.75" customHeight="1">
      <c r="A70" s="747" t="s">
        <v>395</v>
      </c>
      <c r="B70" s="748"/>
      <c r="C70" s="749"/>
      <c r="D70" s="748">
        <v>0</v>
      </c>
      <c r="E70" s="749"/>
      <c r="F70" s="750">
        <v>0</v>
      </c>
      <c r="G70" s="241"/>
      <c r="I70" s="716"/>
    </row>
    <row r="71" spans="1:9" ht="12.75" customHeight="1">
      <c r="A71" s="721" t="s">
        <v>370</v>
      </c>
      <c r="B71" s="224"/>
      <c r="C71" s="223"/>
      <c r="D71" s="224">
        <v>0</v>
      </c>
      <c r="E71" s="223"/>
      <c r="F71" s="722">
        <v>0</v>
      </c>
    </row>
    <row r="72" spans="1:9" ht="30" customHeight="1">
      <c r="A72" s="723" t="s">
        <v>850</v>
      </c>
      <c r="B72" s="224"/>
      <c r="C72" s="223"/>
      <c r="D72" s="224">
        <v>0</v>
      </c>
      <c r="E72" s="223"/>
      <c r="F72" s="722">
        <v>0</v>
      </c>
      <c r="G72" s="712"/>
      <c r="H72" s="712"/>
      <c r="I72" s="712"/>
    </row>
    <row r="73" spans="1:9" ht="12.75" customHeight="1">
      <c r="A73" s="723" t="s">
        <v>851</v>
      </c>
      <c r="B73" s="224"/>
      <c r="C73" s="223"/>
      <c r="D73" s="224">
        <v>0</v>
      </c>
      <c r="E73" s="223"/>
      <c r="F73" s="722">
        <v>0</v>
      </c>
      <c r="G73" s="241"/>
      <c r="I73" s="716"/>
    </row>
    <row r="74" spans="1:9" ht="12.75" customHeight="1">
      <c r="A74" s="723" t="s">
        <v>852</v>
      </c>
      <c r="B74" s="224"/>
      <c r="C74" s="223"/>
      <c r="D74" s="224">
        <v>0</v>
      </c>
      <c r="E74" s="223"/>
      <c r="F74" s="722">
        <v>0</v>
      </c>
    </row>
    <row r="75" spans="1:9" ht="30" customHeight="1">
      <c r="A75" s="721" t="s">
        <v>371</v>
      </c>
      <c r="B75" s="224"/>
      <c r="C75" s="223"/>
      <c r="D75" s="224">
        <v>0</v>
      </c>
      <c r="E75" s="223"/>
      <c r="F75" s="722">
        <v>0</v>
      </c>
      <c r="G75" s="712"/>
      <c r="H75" s="712"/>
      <c r="I75" s="712"/>
    </row>
    <row r="76" spans="1:9" ht="12.75" customHeight="1">
      <c r="A76" s="723" t="s">
        <v>850</v>
      </c>
      <c r="B76" s="224"/>
      <c r="C76" s="223"/>
      <c r="D76" s="224">
        <v>0</v>
      </c>
      <c r="E76" s="223"/>
      <c r="F76" s="722">
        <v>0</v>
      </c>
      <c r="G76" s="241"/>
      <c r="I76" s="715"/>
    </row>
    <row r="77" spans="1:9" ht="12.75" customHeight="1">
      <c r="A77" s="723" t="s">
        <v>851</v>
      </c>
      <c r="B77" s="224"/>
      <c r="C77" s="223"/>
      <c r="D77" s="224">
        <v>0</v>
      </c>
      <c r="E77" s="223"/>
      <c r="F77" s="722">
        <v>0</v>
      </c>
      <c r="G77" s="241"/>
      <c r="I77" s="715"/>
    </row>
    <row r="78" spans="1:9" ht="12.75" customHeight="1">
      <c r="A78" s="723" t="s">
        <v>852</v>
      </c>
      <c r="B78" s="224"/>
      <c r="C78" s="223"/>
      <c r="D78" s="224">
        <v>0</v>
      </c>
      <c r="E78" s="223"/>
      <c r="F78" s="722">
        <v>0</v>
      </c>
      <c r="G78" s="241"/>
      <c r="I78" s="715"/>
    </row>
    <row r="79" spans="1:9" ht="12.75" customHeight="1">
      <c r="A79" s="721" t="s">
        <v>372</v>
      </c>
      <c r="B79" s="224"/>
      <c r="C79" s="223"/>
      <c r="D79" s="224">
        <v>0</v>
      </c>
      <c r="E79" s="223"/>
      <c r="F79" s="722">
        <v>0</v>
      </c>
      <c r="G79" s="241"/>
      <c r="I79" s="715"/>
    </row>
    <row r="80" spans="1:9" ht="12.75" customHeight="1">
      <c r="A80" s="723" t="s">
        <v>853</v>
      </c>
      <c r="B80" s="224"/>
      <c r="C80" s="223"/>
      <c r="D80" s="224">
        <v>0</v>
      </c>
      <c r="E80" s="223"/>
      <c r="F80" s="722">
        <v>0</v>
      </c>
      <c r="G80" s="241"/>
      <c r="I80" s="715"/>
    </row>
    <row r="81" spans="1:9">
      <c r="A81" s="723" t="s">
        <v>854</v>
      </c>
      <c r="B81" s="224"/>
      <c r="C81" s="223"/>
      <c r="D81" s="224">
        <v>0</v>
      </c>
      <c r="E81" s="223"/>
      <c r="F81" s="722">
        <v>0</v>
      </c>
    </row>
    <row r="82" spans="1:9" ht="30" customHeight="1">
      <c r="A82" s="723" t="s">
        <v>855</v>
      </c>
      <c r="B82" s="224"/>
      <c r="C82" s="223"/>
      <c r="D82" s="224">
        <v>0</v>
      </c>
      <c r="E82" s="223"/>
      <c r="F82" s="722">
        <v>0</v>
      </c>
      <c r="G82" s="712"/>
      <c r="H82" s="712"/>
      <c r="I82" s="712"/>
    </row>
    <row r="83" spans="1:9" ht="30" customHeight="1">
      <c r="A83" s="721" t="s">
        <v>373</v>
      </c>
      <c r="B83" s="224"/>
      <c r="C83" s="223"/>
      <c r="D83" s="224">
        <v>0</v>
      </c>
      <c r="E83" s="223"/>
      <c r="F83" s="722">
        <v>0</v>
      </c>
      <c r="G83" s="712"/>
      <c r="H83" s="718"/>
      <c r="I83" s="718"/>
    </row>
    <row r="84" spans="1:9" ht="12.75" customHeight="1">
      <c r="A84" s="721"/>
      <c r="B84" s="224"/>
      <c r="C84" s="223"/>
      <c r="D84" s="224">
        <v>0</v>
      </c>
      <c r="E84" s="223"/>
      <c r="F84" s="722">
        <v>0</v>
      </c>
      <c r="G84" s="241"/>
      <c r="H84" s="715"/>
      <c r="I84" s="715"/>
    </row>
    <row r="85" spans="1:9" ht="12.75" customHeight="1">
      <c r="A85" s="721" t="s">
        <v>374</v>
      </c>
      <c r="B85" s="224"/>
      <c r="C85" s="223"/>
      <c r="D85" s="224">
        <v>0</v>
      </c>
      <c r="E85" s="223"/>
      <c r="F85" s="722">
        <v>0</v>
      </c>
      <c r="G85" s="241"/>
      <c r="H85" s="715"/>
      <c r="I85" s="715"/>
    </row>
    <row r="86" spans="1:9" ht="12.75" customHeight="1">
      <c r="A86" s="723" t="s">
        <v>856</v>
      </c>
      <c r="B86" s="224"/>
      <c r="C86" s="223"/>
      <c r="D86" s="224">
        <v>0</v>
      </c>
      <c r="E86" s="223"/>
      <c r="F86" s="722">
        <v>0</v>
      </c>
      <c r="G86" s="241"/>
      <c r="H86" s="715"/>
      <c r="I86" s="715"/>
    </row>
    <row r="87" spans="1:9" ht="12.75" customHeight="1">
      <c r="A87" s="723" t="s">
        <v>858</v>
      </c>
      <c r="B87" s="224"/>
      <c r="C87" s="223"/>
      <c r="D87" s="224">
        <v>0</v>
      </c>
      <c r="E87" s="223"/>
      <c r="F87" s="722">
        <v>0</v>
      </c>
      <c r="G87" s="241"/>
      <c r="H87" s="715"/>
      <c r="I87" s="715"/>
    </row>
    <row r="88" spans="1:9">
      <c r="A88" s="719" t="s">
        <v>878</v>
      </c>
      <c r="B88" s="221"/>
      <c r="C88" s="220"/>
      <c r="D88" s="221">
        <v>0</v>
      </c>
      <c r="E88" s="220"/>
      <c r="F88" s="720">
        <v>0</v>
      </c>
      <c r="I88" s="249"/>
    </row>
    <row r="89" spans="1:9">
      <c r="A89" s="724" t="s">
        <v>859</v>
      </c>
      <c r="B89" s="224"/>
      <c r="C89" s="223"/>
      <c r="D89" s="224">
        <v>0</v>
      </c>
      <c r="E89" s="223"/>
      <c r="F89" s="722">
        <v>0</v>
      </c>
      <c r="I89" s="249"/>
    </row>
    <row r="90" spans="1:9">
      <c r="A90" s="724" t="s">
        <v>860</v>
      </c>
      <c r="B90" s="224"/>
      <c r="C90" s="223"/>
      <c r="D90" s="224">
        <v>0</v>
      </c>
      <c r="E90" s="223"/>
      <c r="F90" s="722">
        <v>0</v>
      </c>
      <c r="G90" s="713"/>
      <c r="H90" s="713"/>
      <c r="I90" s="713"/>
    </row>
    <row r="91" spans="1:9" ht="30" customHeight="1">
      <c r="A91" s="725" t="s">
        <v>861</v>
      </c>
      <c r="B91" s="226"/>
      <c r="C91" s="225"/>
      <c r="D91" s="226">
        <v>0</v>
      </c>
      <c r="E91" s="225"/>
      <c r="F91" s="726">
        <v>0</v>
      </c>
      <c r="G91" s="712"/>
      <c r="H91" s="712"/>
      <c r="I91" s="712"/>
    </row>
    <row r="92" spans="1:9" ht="30" customHeight="1">
      <c r="A92" s="727" t="s">
        <v>879</v>
      </c>
      <c r="B92" s="228"/>
      <c r="C92" s="227"/>
      <c r="D92" s="228">
        <v>0</v>
      </c>
      <c r="E92" s="227"/>
      <c r="F92" s="728">
        <v>0</v>
      </c>
      <c r="G92" s="712"/>
      <c r="H92" s="712"/>
      <c r="I92" s="712"/>
    </row>
    <row r="93" spans="1:9" ht="12.75" customHeight="1">
      <c r="G93" s="715"/>
      <c r="I93" s="715"/>
    </row>
    <row r="94" spans="1:9" ht="36" customHeight="1">
      <c r="A94" s="1001" t="s">
        <v>880</v>
      </c>
      <c r="B94" s="1004" t="s">
        <v>376</v>
      </c>
      <c r="C94" s="729" t="s">
        <v>377</v>
      </c>
      <c r="D94" s="729" t="s">
        <v>378</v>
      </c>
      <c r="E94" s="729" t="s">
        <v>864</v>
      </c>
      <c r="F94" s="730" t="s">
        <v>379</v>
      </c>
      <c r="G94" s="715"/>
      <c r="I94" s="715"/>
    </row>
    <row r="95" spans="1:9" ht="12.75" customHeight="1">
      <c r="A95" s="1002"/>
      <c r="B95" s="1005"/>
      <c r="C95" s="731" t="s">
        <v>524</v>
      </c>
      <c r="D95" s="731" t="s">
        <v>524</v>
      </c>
      <c r="E95" s="731" t="s">
        <v>524</v>
      </c>
      <c r="F95" s="732" t="s">
        <v>865</v>
      </c>
      <c r="G95" s="715"/>
      <c r="I95" s="715"/>
    </row>
    <row r="96" spans="1:9" ht="12.75" customHeight="1">
      <c r="A96" s="1003"/>
      <c r="B96" s="733" t="s">
        <v>646</v>
      </c>
      <c r="C96" s="733" t="s">
        <v>536</v>
      </c>
      <c r="D96" s="733" t="s">
        <v>537</v>
      </c>
      <c r="E96" s="733" t="s">
        <v>603</v>
      </c>
      <c r="F96" s="734" t="s">
        <v>538</v>
      </c>
      <c r="G96" s="715"/>
      <c r="I96" s="715"/>
    </row>
    <row r="97" spans="1:9" ht="12.75" customHeight="1">
      <c r="A97" s="260" t="s">
        <v>866</v>
      </c>
      <c r="B97" s="229">
        <v>0</v>
      </c>
      <c r="C97" s="229">
        <v>0</v>
      </c>
      <c r="D97" s="229">
        <v>0</v>
      </c>
      <c r="E97" s="229">
        <v>0</v>
      </c>
      <c r="F97" s="735">
        <v>0</v>
      </c>
      <c r="G97" s="715"/>
      <c r="I97" s="715"/>
    </row>
    <row r="98" spans="1:9" ht="12.75" customHeight="1">
      <c r="A98" s="260" t="s">
        <v>380</v>
      </c>
      <c r="B98" s="229">
        <v>0</v>
      </c>
      <c r="C98" s="229">
        <v>0</v>
      </c>
      <c r="D98" s="229">
        <v>0</v>
      </c>
      <c r="E98" s="229">
        <v>0</v>
      </c>
      <c r="F98" s="735">
        <v>0</v>
      </c>
      <c r="G98" s="715"/>
      <c r="I98" s="715"/>
    </row>
    <row r="99" spans="1:9" ht="12.75" customHeight="1">
      <c r="A99" s="260" t="s">
        <v>867</v>
      </c>
      <c r="B99" s="229">
        <v>0</v>
      </c>
      <c r="C99" s="229">
        <v>0</v>
      </c>
      <c r="D99" s="229">
        <v>0</v>
      </c>
      <c r="E99" s="229">
        <v>0</v>
      </c>
      <c r="F99" s="735">
        <v>0</v>
      </c>
      <c r="G99" s="715"/>
      <c r="I99" s="715"/>
    </row>
    <row r="100" spans="1:9" ht="12.75" customHeight="1">
      <c r="A100" s="260" t="s">
        <v>381</v>
      </c>
      <c r="B100" s="229">
        <v>0</v>
      </c>
      <c r="C100" s="229">
        <v>0</v>
      </c>
      <c r="D100" s="229">
        <v>0</v>
      </c>
      <c r="E100" s="229">
        <v>0</v>
      </c>
      <c r="F100" s="735">
        <v>0</v>
      </c>
      <c r="G100" s="715"/>
      <c r="I100" s="715"/>
    </row>
    <row r="101" spans="1:9" ht="12.75" customHeight="1">
      <c r="A101" s="751" t="s">
        <v>881</v>
      </c>
      <c r="B101" s="229">
        <v>0</v>
      </c>
      <c r="C101" s="229">
        <v>0</v>
      </c>
      <c r="D101" s="229">
        <v>0</v>
      </c>
      <c r="E101" s="229">
        <v>0</v>
      </c>
      <c r="F101" s="735">
        <v>0</v>
      </c>
      <c r="G101" s="715"/>
      <c r="I101" s="715"/>
    </row>
    <row r="102" spans="1:9" ht="12.75" customHeight="1">
      <c r="A102" s="751" t="s">
        <v>882</v>
      </c>
      <c r="B102" s="229">
        <v>0</v>
      </c>
      <c r="C102" s="229">
        <v>0</v>
      </c>
      <c r="D102" s="229">
        <v>0</v>
      </c>
      <c r="E102" s="229">
        <v>0</v>
      </c>
      <c r="F102" s="735">
        <v>0</v>
      </c>
      <c r="G102" s="715"/>
      <c r="I102" s="715"/>
    </row>
    <row r="103" spans="1:9" ht="12.75" customHeight="1">
      <c r="A103" s="230" t="s">
        <v>883</v>
      </c>
      <c r="B103" s="736">
        <v>0</v>
      </c>
      <c r="C103" s="736">
        <v>0</v>
      </c>
      <c r="D103" s="736">
        <v>0</v>
      </c>
      <c r="E103" s="736">
        <v>0</v>
      </c>
      <c r="F103" s="251">
        <v>0</v>
      </c>
      <c r="G103" s="715"/>
      <c r="I103" s="715"/>
    </row>
    <row r="104" spans="1:9" ht="12.75" customHeight="1">
      <c r="A104" s="737"/>
      <c r="B104" s="738"/>
      <c r="C104" s="738"/>
      <c r="D104" s="738"/>
      <c r="E104" s="738"/>
      <c r="F104" s="739"/>
      <c r="G104" s="715"/>
      <c r="I104" s="715"/>
    </row>
    <row r="105" spans="1:9" ht="12.75" customHeight="1">
      <c r="A105" s="740" t="s">
        <v>884</v>
      </c>
      <c r="B105" s="231">
        <v>0</v>
      </c>
      <c r="C105" s="231">
        <v>0</v>
      </c>
      <c r="D105" s="231">
        <v>0</v>
      </c>
      <c r="E105" s="231">
        <v>0</v>
      </c>
      <c r="F105" s="918"/>
      <c r="G105" s="715"/>
      <c r="I105" s="715"/>
    </row>
    <row r="106" spans="1:9" ht="12.75" customHeight="1">
      <c r="G106" s="715"/>
      <c r="I106" s="715"/>
    </row>
    <row r="107" spans="1:9" ht="12.75" customHeight="1">
      <c r="A107" s="238" t="s">
        <v>885</v>
      </c>
      <c r="B107" s="239"/>
      <c r="C107" s="239"/>
      <c r="D107" s="239"/>
      <c r="E107" s="998" t="s">
        <v>387</v>
      </c>
      <c r="F107" s="1006"/>
      <c r="G107" s="715"/>
      <c r="I107" s="715"/>
    </row>
    <row r="108" spans="1:9" ht="12.75" customHeight="1">
      <c r="A108" s="254" t="s">
        <v>396</v>
      </c>
      <c r="B108" s="241"/>
      <c r="C108" s="241"/>
      <c r="D108" s="241"/>
      <c r="F108" s="243">
        <v>0</v>
      </c>
      <c r="G108" s="715"/>
      <c r="I108" s="715"/>
    </row>
    <row r="109" spans="1:9" ht="12.75" customHeight="1">
      <c r="A109" s="255" t="s">
        <v>397</v>
      </c>
      <c r="B109" s="256"/>
      <c r="C109" s="256"/>
      <c r="D109" s="256"/>
      <c r="E109" s="245"/>
      <c r="F109" s="743">
        <v>0</v>
      </c>
      <c r="G109" s="715"/>
      <c r="I109" s="715"/>
    </row>
    <row r="110" spans="1:9" ht="12.75" customHeight="1">
      <c r="A110" s="241"/>
      <c r="B110" s="241"/>
      <c r="C110" s="241"/>
      <c r="D110" s="241"/>
      <c r="E110" s="241"/>
      <c r="F110" s="241"/>
      <c r="G110" s="715"/>
      <c r="I110" s="715"/>
    </row>
    <row r="111" spans="1:9" ht="12.75" customHeight="1">
      <c r="A111" s="992" t="s">
        <v>886</v>
      </c>
      <c r="B111" s="992"/>
      <c r="C111" s="992"/>
      <c r="D111" s="992"/>
      <c r="E111" s="992"/>
      <c r="F111" s="992"/>
      <c r="G111" s="715"/>
      <c r="I111" s="715"/>
    </row>
    <row r="112" spans="1:9" ht="12.75" customHeight="1">
      <c r="A112" s="993" t="s">
        <v>398</v>
      </c>
      <c r="B112" s="989"/>
      <c r="C112" s="995" t="s">
        <v>7</v>
      </c>
      <c r="D112" s="989"/>
      <c r="E112" s="997" t="s">
        <v>368</v>
      </c>
      <c r="F112" s="998"/>
      <c r="G112" s="715"/>
      <c r="I112" s="715"/>
    </row>
    <row r="113" spans="1:9" ht="12.75" customHeight="1">
      <c r="A113" s="994"/>
      <c r="B113" s="990"/>
      <c r="C113" s="996"/>
      <c r="D113" s="990"/>
      <c r="E113" s="997" t="s">
        <v>470</v>
      </c>
      <c r="F113" s="998"/>
      <c r="G113" s="715"/>
      <c r="I113" s="715"/>
    </row>
    <row r="114" spans="1:9" ht="12.75" customHeight="1">
      <c r="A114" s="752" t="s">
        <v>19</v>
      </c>
      <c r="B114" s="753"/>
      <c r="C114" s="257"/>
      <c r="D114" s="258">
        <v>11511000</v>
      </c>
      <c r="E114" s="257"/>
      <c r="F114" s="259">
        <v>8515601.379999999</v>
      </c>
      <c r="G114" s="715"/>
      <c r="I114" s="715"/>
    </row>
    <row r="115" spans="1:9" ht="12.75" customHeight="1">
      <c r="A115" s="236" t="s">
        <v>399</v>
      </c>
      <c r="B115" s="754"/>
      <c r="C115" s="257"/>
      <c r="D115" s="258">
        <v>0</v>
      </c>
      <c r="E115" s="257"/>
      <c r="F115" s="259">
        <v>0</v>
      </c>
      <c r="G115" s="715"/>
      <c r="I115" s="715"/>
    </row>
    <row r="116" spans="1:9" ht="12.75" customHeight="1">
      <c r="A116" s="755" t="s">
        <v>400</v>
      </c>
      <c r="B116" s="701"/>
      <c r="C116" s="261"/>
      <c r="D116" s="262">
        <v>11511000</v>
      </c>
      <c r="E116" s="261"/>
      <c r="F116" s="756">
        <v>8515601.379999999</v>
      </c>
      <c r="G116" s="715"/>
      <c r="I116" s="715"/>
    </row>
    <row r="117" spans="1:9" ht="12.75" customHeight="1">
      <c r="A117" s="241"/>
      <c r="B117" s="241"/>
      <c r="C117" s="241"/>
      <c r="D117" s="241"/>
      <c r="E117" s="241"/>
      <c r="F117" s="241"/>
      <c r="G117" s="715"/>
      <c r="I117" s="715"/>
    </row>
    <row r="118" spans="1:9" ht="22.5" customHeight="1">
      <c r="A118" s="989" t="s">
        <v>401</v>
      </c>
      <c r="B118" s="729" t="s">
        <v>376</v>
      </c>
      <c r="C118" s="729" t="s">
        <v>377</v>
      </c>
      <c r="D118" s="729" t="s">
        <v>378</v>
      </c>
      <c r="E118" s="729" t="s">
        <v>87</v>
      </c>
      <c r="F118" s="730" t="s">
        <v>379</v>
      </c>
      <c r="G118" s="715"/>
      <c r="I118" s="715"/>
    </row>
    <row r="119" spans="1:9" ht="12.75" customHeight="1">
      <c r="A119" s="990"/>
      <c r="B119" s="733" t="s">
        <v>646</v>
      </c>
      <c r="C119" s="733" t="s">
        <v>536</v>
      </c>
      <c r="D119" s="733" t="s">
        <v>537</v>
      </c>
      <c r="E119" s="733" t="s">
        <v>603</v>
      </c>
      <c r="F119" s="734" t="s">
        <v>538</v>
      </c>
      <c r="G119" s="715"/>
      <c r="I119" s="715"/>
    </row>
    <row r="120" spans="1:9" ht="12.75" customHeight="1">
      <c r="A120" s="260" t="s">
        <v>402</v>
      </c>
      <c r="B120" s="229">
        <v>16191000</v>
      </c>
      <c r="C120" s="229">
        <v>5888960.8899999987</v>
      </c>
      <c r="D120" s="229">
        <v>5652873.3199999994</v>
      </c>
      <c r="E120" s="229">
        <v>5592042.9800000014</v>
      </c>
      <c r="F120" s="735">
        <v>0</v>
      </c>
      <c r="G120" s="715"/>
      <c r="I120" s="715"/>
    </row>
    <row r="121" spans="1:9" ht="12.75" customHeight="1">
      <c r="A121" s="757" t="s">
        <v>887</v>
      </c>
      <c r="B121" s="229">
        <v>8914000</v>
      </c>
      <c r="C121" s="229">
        <v>3582774.31</v>
      </c>
      <c r="D121" s="229">
        <v>3582774.31</v>
      </c>
      <c r="E121" s="229">
        <v>3522391.97</v>
      </c>
      <c r="F121" s="735">
        <v>0</v>
      </c>
      <c r="G121" s="715"/>
      <c r="I121" s="715"/>
    </row>
    <row r="122" spans="1:9" ht="12.75" customHeight="1">
      <c r="A122" s="758" t="s">
        <v>888</v>
      </c>
      <c r="B122" s="263">
        <v>7277000</v>
      </c>
      <c r="C122" s="263">
        <v>2306186.5799999987</v>
      </c>
      <c r="D122" s="263">
        <v>2070099.0099999993</v>
      </c>
      <c r="E122" s="263">
        <v>2069651.0100000012</v>
      </c>
      <c r="F122" s="759">
        <v>0</v>
      </c>
      <c r="G122" s="715"/>
      <c r="I122" s="715"/>
    </row>
    <row r="123" spans="1:9" ht="12.75" customHeight="1">
      <c r="A123" s="760" t="s">
        <v>403</v>
      </c>
      <c r="B123" s="248">
        <v>892000</v>
      </c>
      <c r="C123" s="774">
        <v>367093.29</v>
      </c>
      <c r="D123" s="774">
        <v>367093.29</v>
      </c>
      <c r="E123" s="774">
        <v>367093.29</v>
      </c>
      <c r="F123" s="761">
        <v>0</v>
      </c>
      <c r="G123" s="715"/>
      <c r="I123" s="715"/>
    </row>
    <row r="124" spans="1:9" ht="12.75" customHeight="1">
      <c r="A124" s="253" t="s">
        <v>404</v>
      </c>
      <c r="B124" s="762">
        <v>17083000</v>
      </c>
      <c r="C124" s="773">
        <v>6256054.1799999988</v>
      </c>
      <c r="D124" s="773">
        <v>6019966.6099999994</v>
      </c>
      <c r="E124" s="773">
        <v>5959136.2700000014</v>
      </c>
      <c r="F124" s="261">
        <v>0</v>
      </c>
      <c r="G124" s="715"/>
      <c r="I124" s="715"/>
    </row>
    <row r="125" spans="1:9" ht="12.75" customHeight="1">
      <c r="A125" s="232"/>
      <c r="B125" s="763"/>
      <c r="C125" s="763"/>
      <c r="D125" s="763"/>
      <c r="E125" s="763"/>
      <c r="F125" s="763"/>
      <c r="G125" s="715"/>
      <c r="H125" s="715"/>
      <c r="I125" s="715"/>
    </row>
    <row r="126" spans="1:9">
      <c r="A126" s="253" t="s">
        <v>405</v>
      </c>
      <c r="B126" s="921">
        <v>-5572000</v>
      </c>
      <c r="C126" s="921">
        <v>2259547.2000000002</v>
      </c>
      <c r="D126" s="921">
        <v>2495634.7699999996</v>
      </c>
      <c r="E126" s="921">
        <v>2556465.1099999975</v>
      </c>
      <c r="F126" s="922">
        <v>0</v>
      </c>
    </row>
    <row r="127" spans="1:9">
      <c r="A127" s="241"/>
      <c r="B127" s="715"/>
      <c r="C127" s="715"/>
      <c r="D127" s="715"/>
      <c r="E127" s="715"/>
      <c r="F127" s="715"/>
    </row>
    <row r="128" spans="1:9">
      <c r="A128" s="709" t="s">
        <v>1058</v>
      </c>
      <c r="B128" s="709"/>
      <c r="C128" s="709"/>
      <c r="D128" s="709"/>
      <c r="E128" s="999" t="s">
        <v>615</v>
      </c>
      <c r="F128" s="1000"/>
    </row>
    <row r="129" spans="1:9">
      <c r="A129" s="246" t="s">
        <v>873</v>
      </c>
      <c r="B129" s="241"/>
      <c r="C129" s="241"/>
      <c r="D129" s="241"/>
      <c r="E129" s="923"/>
      <c r="F129" s="715">
        <v>20338988.500000086</v>
      </c>
    </row>
    <row r="130" spans="1:9">
      <c r="A130" s="246" t="s">
        <v>874</v>
      </c>
      <c r="B130" s="241"/>
      <c r="C130" s="241"/>
      <c r="D130" s="241"/>
      <c r="E130" s="923"/>
      <c r="F130" s="715">
        <v>0</v>
      </c>
    </row>
    <row r="131" spans="1:9">
      <c r="A131" s="924" t="s">
        <v>875</v>
      </c>
      <c r="B131" s="925"/>
      <c r="C131" s="925"/>
      <c r="D131" s="925"/>
      <c r="E131" s="745"/>
      <c r="F131" s="926">
        <v>0</v>
      </c>
    </row>
    <row r="132" spans="1:9">
      <c r="A132" s="241"/>
      <c r="B132" s="715"/>
      <c r="C132" s="715"/>
      <c r="D132" s="715"/>
      <c r="E132" s="715"/>
      <c r="F132" s="715"/>
    </row>
    <row r="133" spans="1:9" ht="30" customHeight="1">
      <c r="A133" s="992" t="s">
        <v>889</v>
      </c>
      <c r="B133" s="992"/>
      <c r="C133" s="992"/>
      <c r="D133" s="992"/>
      <c r="E133" s="992"/>
      <c r="F133" s="992"/>
      <c r="G133" s="712"/>
      <c r="H133" s="712"/>
      <c r="I133" s="712"/>
    </row>
    <row r="134" spans="1:9" ht="30" customHeight="1">
      <c r="A134" s="993" t="s">
        <v>398</v>
      </c>
      <c r="B134" s="989"/>
      <c r="C134" s="995" t="s">
        <v>7</v>
      </c>
      <c r="D134" s="989"/>
      <c r="E134" s="997" t="s">
        <v>368</v>
      </c>
      <c r="F134" s="998"/>
      <c r="G134" s="712"/>
      <c r="H134" s="712"/>
      <c r="I134" s="712"/>
    </row>
    <row r="135" spans="1:9" ht="30" customHeight="1">
      <c r="A135" s="994"/>
      <c r="B135" s="990"/>
      <c r="C135" s="996"/>
      <c r="D135" s="990"/>
      <c r="E135" s="997" t="s">
        <v>470</v>
      </c>
      <c r="F135" s="998"/>
      <c r="G135" s="718"/>
      <c r="H135" s="718"/>
      <c r="I135" s="718"/>
    </row>
    <row r="136" spans="1:9" ht="12.75" customHeight="1">
      <c r="A136" s="752" t="s">
        <v>890</v>
      </c>
      <c r="B136" s="764"/>
      <c r="C136" s="765"/>
      <c r="D136" s="766">
        <v>0</v>
      </c>
      <c r="E136" s="765"/>
      <c r="F136" s="767">
        <v>0</v>
      </c>
      <c r="G136" s="715"/>
      <c r="H136" s="715"/>
      <c r="I136" s="715"/>
    </row>
    <row r="137" spans="1:9" ht="12.75" customHeight="1">
      <c r="A137" s="768" t="s">
        <v>891</v>
      </c>
      <c r="B137" s="769"/>
      <c r="C137" s="770"/>
      <c r="D137" s="771">
        <v>0</v>
      </c>
      <c r="E137" s="770"/>
      <c r="F137" s="772">
        <v>0</v>
      </c>
      <c r="G137" s="715"/>
      <c r="H137" s="715"/>
      <c r="I137" s="715"/>
    </row>
    <row r="138" spans="1:9" ht="12.75" customHeight="1">
      <c r="A138" s="755" t="s">
        <v>400</v>
      </c>
      <c r="B138" s="701"/>
      <c r="C138" s="261"/>
      <c r="D138" s="262">
        <v>0</v>
      </c>
      <c r="E138" s="261"/>
      <c r="F138" s="756">
        <v>0</v>
      </c>
      <c r="G138" s="715"/>
      <c r="H138" s="715"/>
      <c r="I138" s="715"/>
    </row>
    <row r="139" spans="1:9" ht="12.75" customHeight="1">
      <c r="A139" s="241"/>
      <c r="B139" s="241"/>
      <c r="C139" s="241"/>
      <c r="D139" s="241"/>
      <c r="E139" s="241"/>
      <c r="F139" s="241"/>
      <c r="G139" s="715"/>
      <c r="H139" s="715"/>
      <c r="I139" s="715"/>
    </row>
    <row r="140" spans="1:9" ht="21.75" customHeight="1">
      <c r="A140" s="989" t="s">
        <v>401</v>
      </c>
      <c r="B140" s="729" t="s">
        <v>376</v>
      </c>
      <c r="C140" s="729" t="s">
        <v>377</v>
      </c>
      <c r="D140" s="729" t="s">
        <v>378</v>
      </c>
      <c r="E140" s="729" t="s">
        <v>87</v>
      </c>
      <c r="F140" s="730" t="s">
        <v>379</v>
      </c>
      <c r="G140" s="715"/>
      <c r="H140" s="715"/>
      <c r="I140" s="715"/>
    </row>
    <row r="141" spans="1:9" ht="12.75" customHeight="1">
      <c r="A141" s="990"/>
      <c r="B141" s="733" t="s">
        <v>646</v>
      </c>
      <c r="C141" s="733" t="s">
        <v>536</v>
      </c>
      <c r="D141" s="733" t="s">
        <v>537</v>
      </c>
      <c r="E141" s="733" t="s">
        <v>603</v>
      </c>
      <c r="F141" s="734" t="s">
        <v>538</v>
      </c>
      <c r="G141" s="715"/>
      <c r="H141" s="715"/>
      <c r="I141" s="715"/>
    </row>
    <row r="142" spans="1:9" ht="12.75" customHeight="1">
      <c r="A142" s="250" t="s">
        <v>892</v>
      </c>
      <c r="B142" s="263">
        <v>0</v>
      </c>
      <c r="C142" s="263">
        <v>0</v>
      </c>
      <c r="D142" s="263">
        <v>0</v>
      </c>
      <c r="E142" s="263">
        <v>0</v>
      </c>
      <c r="F142" s="759">
        <v>0</v>
      </c>
      <c r="G142" s="715"/>
      <c r="H142" s="715"/>
      <c r="I142" s="715"/>
    </row>
    <row r="143" spans="1:9" ht="12.75" customHeight="1">
      <c r="A143" s="222" t="s">
        <v>893</v>
      </c>
      <c r="B143" s="252">
        <v>0</v>
      </c>
      <c r="C143" s="252">
        <v>0</v>
      </c>
      <c r="D143" s="252">
        <v>0</v>
      </c>
      <c r="E143" s="252">
        <v>0</v>
      </c>
      <c r="F143" s="223">
        <v>0</v>
      </c>
      <c r="G143" s="715"/>
      <c r="H143" s="715"/>
      <c r="I143" s="715"/>
    </row>
    <row r="144" spans="1:9" ht="12.75" customHeight="1">
      <c r="A144" s="760" t="s">
        <v>894</v>
      </c>
      <c r="B144" s="248">
        <v>0</v>
      </c>
      <c r="C144" s="263">
        <v>0</v>
      </c>
      <c r="D144" s="263">
        <v>0</v>
      </c>
      <c r="E144" s="263">
        <v>0</v>
      </c>
      <c r="F144" s="761">
        <v>0</v>
      </c>
      <c r="G144" s="715"/>
      <c r="H144" s="715"/>
      <c r="I144" s="715"/>
    </row>
    <row r="145" spans="1:9" ht="12.75" customHeight="1">
      <c r="A145" s="253" t="s">
        <v>404</v>
      </c>
      <c r="B145" s="762">
        <v>0</v>
      </c>
      <c r="C145" s="762">
        <v>0</v>
      </c>
      <c r="D145" s="762">
        <v>0</v>
      </c>
      <c r="E145" s="762">
        <v>0</v>
      </c>
      <c r="F145" s="261">
        <v>0</v>
      </c>
      <c r="G145" s="715"/>
      <c r="H145" s="715"/>
      <c r="I145" s="715"/>
    </row>
    <row r="146" spans="1:9" ht="12.75" customHeight="1">
      <c r="A146" s="232"/>
      <c r="B146" s="763"/>
      <c r="C146" s="763"/>
      <c r="D146" s="763"/>
      <c r="E146" s="763"/>
      <c r="F146" s="763"/>
      <c r="G146" s="715"/>
      <c r="H146" s="715"/>
      <c r="I146" s="715"/>
    </row>
    <row r="147" spans="1:9" ht="12.75" customHeight="1">
      <c r="A147" s="253" t="s">
        <v>405</v>
      </c>
      <c r="B147" s="762">
        <v>0</v>
      </c>
      <c r="C147" s="762">
        <v>0</v>
      </c>
      <c r="D147" s="762">
        <v>0</v>
      </c>
      <c r="E147" s="762">
        <v>0</v>
      </c>
      <c r="F147" s="261">
        <v>0</v>
      </c>
      <c r="G147" s="715"/>
      <c r="H147" s="715"/>
      <c r="I147" s="715"/>
    </row>
    <row r="148" spans="1:9" ht="12.75" customHeight="1">
      <c r="G148" s="715"/>
      <c r="H148" s="715"/>
      <c r="I148" s="715"/>
    </row>
    <row r="149" spans="1:9">
      <c r="A149" s="218" t="s">
        <v>323</v>
      </c>
    </row>
    <row r="150" spans="1:9" ht="30" customHeight="1">
      <c r="A150" s="991" t="s">
        <v>1111</v>
      </c>
      <c r="B150" s="991"/>
      <c r="C150" s="991"/>
      <c r="D150" s="991"/>
      <c r="E150" s="991"/>
      <c r="F150" s="991"/>
      <c r="G150" s="712"/>
      <c r="H150" s="712"/>
      <c r="I150" s="712"/>
    </row>
    <row r="151" spans="1:9" ht="24" customHeight="1">
      <c r="A151" s="991" t="s">
        <v>1112</v>
      </c>
      <c r="B151" s="991"/>
      <c r="C151" s="991"/>
      <c r="D151" s="991"/>
      <c r="E151" s="991"/>
      <c r="F151" s="991"/>
      <c r="G151" s="241"/>
      <c r="I151" s="715"/>
    </row>
    <row r="152" spans="1:9" ht="12.75" customHeight="1">
      <c r="A152" s="991" t="s">
        <v>1113</v>
      </c>
      <c r="B152" s="991"/>
      <c r="C152" s="991"/>
      <c r="D152" s="991"/>
      <c r="E152" s="991"/>
      <c r="F152" s="991"/>
      <c r="G152" s="241"/>
      <c r="I152" s="715"/>
    </row>
    <row r="153" spans="1:9" ht="12.75" customHeight="1">
      <c r="G153" s="241"/>
      <c r="I153" s="715"/>
    </row>
    <row r="154" spans="1:9" ht="12.75" customHeight="1">
      <c r="G154" s="241"/>
      <c r="I154" s="717"/>
    </row>
    <row r="155" spans="1:9" ht="12.75" customHeight="1">
      <c r="A155" s="218" t="s">
        <v>1090</v>
      </c>
      <c r="G155" s="712"/>
      <c r="H155" s="712"/>
      <c r="I155" s="712"/>
    </row>
    <row r="156" spans="1:9">
      <c r="A156" s="218" t="s">
        <v>1091</v>
      </c>
      <c r="G156" s="712"/>
      <c r="H156" s="712"/>
      <c r="I156" s="712"/>
    </row>
    <row r="157" spans="1:9" ht="12.75" customHeight="1">
      <c r="A157" s="218" t="s">
        <v>1069</v>
      </c>
      <c r="G157" s="259"/>
      <c r="H157" s="259"/>
      <c r="I157" s="259"/>
    </row>
    <row r="158" spans="1:9" ht="12.75" customHeight="1">
      <c r="A158" s="218" t="s">
        <v>1092</v>
      </c>
      <c r="G158" s="259"/>
      <c r="H158" s="259"/>
      <c r="I158" s="259"/>
    </row>
    <row r="159" spans="1:9" ht="12.75" customHeight="1">
      <c r="G159" s="715"/>
      <c r="H159" s="715"/>
      <c r="I159" s="715"/>
    </row>
    <row r="160" spans="1:9" ht="12.75" customHeight="1">
      <c r="G160" s="241"/>
      <c r="I160" s="717"/>
    </row>
    <row r="161" spans="5:9" ht="12.75" customHeight="1">
      <c r="G161" s="712"/>
      <c r="H161" s="712"/>
      <c r="I161" s="712"/>
    </row>
    <row r="162" spans="5:9">
      <c r="E162" s="153"/>
      <c r="F162" s="716"/>
    </row>
  </sheetData>
  <mergeCells count="43">
    <mergeCell ref="A8:F8"/>
    <mergeCell ref="A1:F1"/>
    <mergeCell ref="A2:F2"/>
    <mergeCell ref="A3:F3"/>
    <mergeCell ref="A4:F4"/>
    <mergeCell ref="A5:F5"/>
    <mergeCell ref="E61:F61"/>
    <mergeCell ref="A67:F67"/>
    <mergeCell ref="A9:F9"/>
    <mergeCell ref="A10:B11"/>
    <mergeCell ref="C10:D10"/>
    <mergeCell ref="E10:F10"/>
    <mergeCell ref="C11:D11"/>
    <mergeCell ref="E11:F11"/>
    <mergeCell ref="A36:A38"/>
    <mergeCell ref="B36:B37"/>
    <mergeCell ref="E49:F49"/>
    <mergeCell ref="E52:F52"/>
    <mergeCell ref="E55:F55"/>
    <mergeCell ref="A68:B69"/>
    <mergeCell ref="C68:D68"/>
    <mergeCell ref="E68:F68"/>
    <mergeCell ref="C69:D69"/>
    <mergeCell ref="E69:F69"/>
    <mergeCell ref="A94:A96"/>
    <mergeCell ref="B94:B95"/>
    <mergeCell ref="E107:F107"/>
    <mergeCell ref="A111:F111"/>
    <mergeCell ref="A112:B113"/>
    <mergeCell ref="C112:D113"/>
    <mergeCell ref="E112:F112"/>
    <mergeCell ref="E113:F113"/>
    <mergeCell ref="A140:A141"/>
    <mergeCell ref="A150:F150"/>
    <mergeCell ref="A151:F151"/>
    <mergeCell ref="A152:F152"/>
    <mergeCell ref="A118:A119"/>
    <mergeCell ref="A133:F133"/>
    <mergeCell ref="A134:B135"/>
    <mergeCell ref="C134:D135"/>
    <mergeCell ref="E134:F134"/>
    <mergeCell ref="E135:F135"/>
    <mergeCell ref="E128:F128"/>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9334-9027-4976-847B-8BB5ACDDF25F}">
  <sheetPr codeName="Planilha5"/>
  <dimension ref="A1:I151"/>
  <sheetViews>
    <sheetView workbookViewId="0">
      <selection activeCell="A135" sqref="A135:H135"/>
    </sheetView>
  </sheetViews>
  <sheetFormatPr defaultRowHeight="11.25"/>
  <cols>
    <col min="1" max="1" width="61.5703125" style="2" customWidth="1"/>
    <col min="2" max="6" width="15.7109375" style="2" customWidth="1"/>
    <col min="7" max="7" width="16.5703125" style="2" customWidth="1"/>
    <col min="8" max="8" width="15.7109375" style="2" customWidth="1"/>
    <col min="9" max="9" width="19.7109375" style="26" customWidth="1"/>
    <col min="10" max="16384" width="9.140625" style="2"/>
  </cols>
  <sheetData>
    <row r="1" spans="1:9">
      <c r="A1" s="957" t="s">
        <v>0</v>
      </c>
      <c r="B1" s="957"/>
      <c r="C1" s="957"/>
      <c r="D1" s="957"/>
      <c r="E1" s="957"/>
      <c r="F1" s="957"/>
      <c r="G1" s="957"/>
      <c r="H1" s="957"/>
    </row>
    <row r="2" spans="1:9">
      <c r="A2" s="958" t="s">
        <v>1</v>
      </c>
      <c r="B2" s="958"/>
      <c r="C2" s="958"/>
      <c r="D2" s="958"/>
      <c r="E2" s="958"/>
      <c r="F2" s="958"/>
      <c r="G2" s="958"/>
      <c r="H2" s="958"/>
    </row>
    <row r="3" spans="1:9">
      <c r="A3" s="957" t="s">
        <v>406</v>
      </c>
      <c r="B3" s="957"/>
      <c r="C3" s="957"/>
      <c r="D3" s="957"/>
      <c r="E3" s="957"/>
      <c r="F3" s="957"/>
      <c r="G3" s="957"/>
      <c r="H3" s="957"/>
    </row>
    <row r="4" spans="1:9">
      <c r="A4" s="958" t="s">
        <v>407</v>
      </c>
      <c r="B4" s="958"/>
      <c r="C4" s="958"/>
      <c r="D4" s="958"/>
      <c r="E4" s="958"/>
      <c r="F4" s="958"/>
      <c r="G4" s="958"/>
      <c r="H4" s="958"/>
      <c r="I4" s="2"/>
    </row>
    <row r="5" spans="1:9">
      <c r="A5" s="958" t="s">
        <v>1087</v>
      </c>
      <c r="B5" s="958"/>
      <c r="C5" s="958"/>
      <c r="D5" s="958"/>
      <c r="E5" s="958"/>
      <c r="F5" s="958"/>
      <c r="G5" s="958"/>
      <c r="H5" s="958"/>
      <c r="I5" s="2"/>
    </row>
    <row r="6" spans="1:9">
      <c r="A6" s="9"/>
      <c r="B6" s="9"/>
      <c r="C6" s="264"/>
      <c r="D6" s="9"/>
      <c r="E6" s="9"/>
      <c r="F6" s="9"/>
      <c r="G6" s="9"/>
      <c r="H6" s="9"/>
      <c r="I6" s="2"/>
    </row>
    <row r="7" spans="1:9" ht="19.5" customHeight="1">
      <c r="A7" s="2" t="s">
        <v>408</v>
      </c>
      <c r="C7" s="62"/>
      <c r="E7" s="62"/>
      <c r="H7" s="5">
        <v>1</v>
      </c>
      <c r="I7" s="2"/>
    </row>
    <row r="8" spans="1:9" ht="19.5" customHeight="1">
      <c r="A8" s="1068" t="s">
        <v>409</v>
      </c>
      <c r="B8" s="1068"/>
      <c r="C8" s="1068"/>
      <c r="D8" s="1068"/>
      <c r="E8" s="1068"/>
      <c r="F8" s="1068"/>
      <c r="G8" s="1068"/>
      <c r="H8" s="1068"/>
      <c r="I8" s="2"/>
    </row>
    <row r="9" spans="1:9" ht="30.75" customHeight="1">
      <c r="A9" s="1057" t="s">
        <v>410</v>
      </c>
      <c r="B9" s="265"/>
      <c r="C9" s="1058" t="s">
        <v>411</v>
      </c>
      <c r="D9" s="1059"/>
      <c r="E9" s="1060"/>
      <c r="F9" s="952" t="s">
        <v>1114</v>
      </c>
      <c r="G9" s="972"/>
      <c r="H9" s="972"/>
      <c r="I9" s="2"/>
    </row>
    <row r="10" spans="1:9" ht="25.5" customHeight="1">
      <c r="A10" s="1057"/>
      <c r="B10" s="267"/>
      <c r="C10" s="1061"/>
      <c r="D10" s="1062"/>
      <c r="E10" s="1063"/>
      <c r="F10" s="1064" t="s">
        <v>8</v>
      </c>
      <c r="G10" s="1065"/>
      <c r="H10" s="1065"/>
      <c r="I10" s="2"/>
    </row>
    <row r="11" spans="1:9">
      <c r="A11" s="10" t="s">
        <v>412</v>
      </c>
      <c r="C11" s="268"/>
      <c r="E11" s="269">
        <v>8775640421.7299995</v>
      </c>
      <c r="H11" s="59">
        <v>6832743299.4300003</v>
      </c>
      <c r="I11" s="2"/>
    </row>
    <row r="12" spans="1:9">
      <c r="A12" s="200" t="s">
        <v>413</v>
      </c>
      <c r="C12" s="270"/>
      <c r="E12" s="271">
        <v>3700042000</v>
      </c>
      <c r="H12" s="59">
        <v>2906004955.0099988</v>
      </c>
      <c r="I12" s="2"/>
    </row>
    <row r="13" spans="1:9">
      <c r="A13" s="272" t="s">
        <v>74</v>
      </c>
      <c r="C13" s="270"/>
      <c r="E13" s="273">
        <v>1051900000</v>
      </c>
      <c r="H13" s="26">
        <v>902052701.81000006</v>
      </c>
      <c r="I13" s="2"/>
    </row>
    <row r="14" spans="1:9">
      <c r="A14" s="272" t="s">
        <v>76</v>
      </c>
      <c r="C14" s="270"/>
      <c r="E14" s="273">
        <v>1548100000</v>
      </c>
      <c r="H14" s="26">
        <v>1205792671.5499988</v>
      </c>
      <c r="I14" s="2"/>
    </row>
    <row r="15" spans="1:9">
      <c r="A15" s="272" t="s">
        <v>75</v>
      </c>
      <c r="C15" s="270"/>
      <c r="E15" s="273">
        <v>437606000</v>
      </c>
      <c r="H15" s="26">
        <v>316734035.93000036</v>
      </c>
      <c r="I15" s="2"/>
    </row>
    <row r="16" spans="1:9">
      <c r="A16" s="272" t="s">
        <v>338</v>
      </c>
      <c r="C16" s="270"/>
      <c r="E16" s="273">
        <v>442000000</v>
      </c>
      <c r="H16" s="26">
        <v>305915602.61999983</v>
      </c>
      <c r="I16" s="2"/>
    </row>
    <row r="17" spans="1:9">
      <c r="A17" s="272" t="s">
        <v>414</v>
      </c>
      <c r="C17" s="270"/>
      <c r="E17" s="273">
        <v>220436000</v>
      </c>
      <c r="H17" s="26">
        <v>175509943.09999999</v>
      </c>
      <c r="I17" s="2"/>
    </row>
    <row r="18" spans="1:9">
      <c r="A18" s="200" t="s">
        <v>340</v>
      </c>
      <c r="C18" s="270"/>
      <c r="E18" s="271">
        <v>424699000</v>
      </c>
      <c r="H18" s="59">
        <v>317583267.00999999</v>
      </c>
      <c r="I18" s="2"/>
    </row>
    <row r="19" spans="1:9">
      <c r="A19" s="200" t="s">
        <v>341</v>
      </c>
      <c r="C19" s="270"/>
      <c r="E19" s="271">
        <v>272043182.12</v>
      </c>
      <c r="H19" s="59">
        <v>479025771.48000008</v>
      </c>
      <c r="I19" s="2"/>
    </row>
    <row r="20" spans="1:9">
      <c r="A20" s="274" t="s">
        <v>415</v>
      </c>
      <c r="C20" s="270"/>
      <c r="E20" s="273">
        <v>229077182.12</v>
      </c>
      <c r="H20" s="26">
        <v>445540172.58000004</v>
      </c>
      <c r="I20" s="2"/>
    </row>
    <row r="21" spans="1:9">
      <c r="A21" s="274" t="s">
        <v>31</v>
      </c>
      <c r="C21" s="270"/>
      <c r="E21" s="273">
        <v>42966000</v>
      </c>
      <c r="H21" s="26">
        <v>33485598.900000036</v>
      </c>
      <c r="I21" s="2"/>
    </row>
    <row r="22" spans="1:9">
      <c r="A22" s="200" t="s">
        <v>36</v>
      </c>
      <c r="C22" s="270"/>
      <c r="E22" s="271">
        <v>3405327239.6100001</v>
      </c>
      <c r="H22" s="59">
        <v>2818202170.1600008</v>
      </c>
      <c r="I22" s="2"/>
    </row>
    <row r="23" spans="1:9">
      <c r="A23" s="272" t="s">
        <v>416</v>
      </c>
      <c r="C23" s="270"/>
      <c r="E23" s="273">
        <v>359400000</v>
      </c>
      <c r="H23" s="26">
        <v>294673540.24000007</v>
      </c>
      <c r="I23" s="2"/>
    </row>
    <row r="24" spans="1:9">
      <c r="A24" s="272" t="s">
        <v>417</v>
      </c>
      <c r="C24" s="270"/>
      <c r="E24" s="273">
        <v>692400000</v>
      </c>
      <c r="H24" s="26">
        <v>499871548.61000001</v>
      </c>
      <c r="I24" s="2"/>
    </row>
    <row r="25" spans="1:9">
      <c r="A25" s="272" t="s">
        <v>418</v>
      </c>
      <c r="C25" s="270"/>
      <c r="E25" s="273">
        <v>461600000</v>
      </c>
      <c r="H25" s="26">
        <v>491438953.63999999</v>
      </c>
      <c r="I25" s="2"/>
    </row>
    <row r="26" spans="1:9">
      <c r="A26" s="272" t="s">
        <v>419</v>
      </c>
      <c r="C26" s="270"/>
      <c r="E26" s="273">
        <v>134000</v>
      </c>
      <c r="H26" s="26">
        <v>364909.52999999997</v>
      </c>
      <c r="I26" s="2"/>
    </row>
    <row r="27" spans="1:9">
      <c r="A27" s="272" t="s">
        <v>420</v>
      </c>
      <c r="C27" s="270"/>
      <c r="E27" s="273">
        <v>0</v>
      </c>
      <c r="H27" s="26">
        <v>0</v>
      </c>
      <c r="I27" s="2"/>
    </row>
    <row r="28" spans="1:9">
      <c r="A28" s="272" t="s">
        <v>421</v>
      </c>
      <c r="C28" s="270"/>
      <c r="E28" s="273">
        <v>10344000</v>
      </c>
      <c r="H28" s="26">
        <v>5682048.3599999994</v>
      </c>
      <c r="I28" s="2"/>
    </row>
    <row r="29" spans="1:9">
      <c r="A29" s="272" t="s">
        <v>422</v>
      </c>
      <c r="C29" s="270"/>
      <c r="E29" s="273">
        <v>677000000</v>
      </c>
      <c r="H29" s="26">
        <v>591549706.75</v>
      </c>
      <c r="I29" s="2"/>
    </row>
    <row r="30" spans="1:9">
      <c r="A30" s="272" t="s">
        <v>423</v>
      </c>
      <c r="C30" s="270"/>
      <c r="E30" s="273">
        <v>1204449239.6100001</v>
      </c>
      <c r="H30" s="26">
        <v>934621463.03000069</v>
      </c>
      <c r="I30" s="2"/>
    </row>
    <row r="31" spans="1:9">
      <c r="A31" s="200" t="s">
        <v>46</v>
      </c>
      <c r="C31" s="270"/>
      <c r="E31" s="271">
        <v>973529000</v>
      </c>
      <c r="H31" s="59">
        <v>311927135.76999998</v>
      </c>
      <c r="I31" s="2"/>
    </row>
    <row r="32" spans="1:9">
      <c r="A32" s="274" t="s">
        <v>424</v>
      </c>
      <c r="B32" s="152"/>
      <c r="C32" s="275"/>
      <c r="D32" s="152"/>
      <c r="E32" s="276">
        <v>0</v>
      </c>
      <c r="F32" s="152"/>
      <c r="G32" s="152"/>
      <c r="H32" s="153">
        <v>0</v>
      </c>
      <c r="I32" s="2"/>
    </row>
    <row r="33" spans="1:9">
      <c r="A33" s="272" t="s">
        <v>425</v>
      </c>
      <c r="C33" s="270"/>
      <c r="E33" s="273">
        <v>973529000</v>
      </c>
      <c r="H33" s="26">
        <v>311927135.76999998</v>
      </c>
      <c r="I33" s="2"/>
    </row>
    <row r="34" spans="1:9">
      <c r="A34" s="29"/>
      <c r="C34" s="270"/>
      <c r="E34" s="273">
        <v>0</v>
      </c>
      <c r="H34" s="26">
        <v>0</v>
      </c>
      <c r="I34" s="2"/>
    </row>
    <row r="35" spans="1:9">
      <c r="A35" s="29" t="s">
        <v>426</v>
      </c>
      <c r="C35" s="270"/>
      <c r="E35" s="271">
        <v>8546563239.6099997</v>
      </c>
      <c r="G35" s="29"/>
      <c r="H35" s="59">
        <v>6387203126.8500004</v>
      </c>
      <c r="I35" s="2"/>
    </row>
    <row r="36" spans="1:9">
      <c r="A36" s="29"/>
      <c r="C36" s="270"/>
      <c r="E36" s="273">
        <v>0</v>
      </c>
      <c r="H36" s="26">
        <v>0</v>
      </c>
      <c r="I36" s="2"/>
    </row>
    <row r="37" spans="1:9">
      <c r="A37" s="34" t="s">
        <v>427</v>
      </c>
      <c r="C37" s="270"/>
      <c r="E37" s="271">
        <v>506390843.96000004</v>
      </c>
      <c r="H37" s="59">
        <v>140079835.51000002</v>
      </c>
      <c r="I37" s="2"/>
    </row>
    <row r="38" spans="1:9">
      <c r="A38" s="202" t="s">
        <v>428</v>
      </c>
      <c r="C38" s="270"/>
      <c r="E38" s="273">
        <v>312006815.43000001</v>
      </c>
      <c r="H38" s="26">
        <v>72535000</v>
      </c>
      <c r="I38" s="2"/>
    </row>
    <row r="39" spans="1:9">
      <c r="A39" s="202" t="s">
        <v>429</v>
      </c>
      <c r="C39" s="270"/>
      <c r="E39" s="273">
        <v>0</v>
      </c>
      <c r="H39" s="26">
        <v>0</v>
      </c>
      <c r="I39" s="2"/>
    </row>
    <row r="40" spans="1:9">
      <c r="A40" s="202" t="s">
        <v>51</v>
      </c>
      <c r="C40" s="270"/>
      <c r="E40" s="273">
        <v>0</v>
      </c>
      <c r="H40" s="26">
        <v>526149</v>
      </c>
      <c r="I40" s="2"/>
    </row>
    <row r="41" spans="1:9">
      <c r="A41" s="277" t="s">
        <v>430</v>
      </c>
      <c r="B41" s="152"/>
      <c r="C41" s="275"/>
      <c r="D41" s="152"/>
      <c r="E41" s="276">
        <v>0</v>
      </c>
      <c r="F41" s="152"/>
      <c r="G41" s="152"/>
      <c r="H41" s="153">
        <v>0</v>
      </c>
      <c r="I41" s="2"/>
    </row>
    <row r="42" spans="1:9">
      <c r="A42" s="277" t="s">
        <v>431</v>
      </c>
      <c r="B42" s="152"/>
      <c r="C42" s="275"/>
      <c r="D42" s="152"/>
      <c r="E42" s="276">
        <v>0</v>
      </c>
      <c r="F42" s="152"/>
      <c r="G42" s="152"/>
      <c r="H42" s="153">
        <v>0</v>
      </c>
      <c r="I42" s="2"/>
    </row>
    <row r="43" spans="1:9">
      <c r="A43" s="277" t="s">
        <v>432</v>
      </c>
      <c r="B43" s="152"/>
      <c r="C43" s="275"/>
      <c r="D43" s="152"/>
      <c r="E43" s="276">
        <v>0</v>
      </c>
      <c r="F43" s="152"/>
      <c r="G43" s="152"/>
      <c r="H43" s="153">
        <v>526149</v>
      </c>
      <c r="I43" s="2"/>
    </row>
    <row r="44" spans="1:9">
      <c r="A44" s="200" t="s">
        <v>56</v>
      </c>
      <c r="C44" s="270"/>
      <c r="E44" s="271">
        <v>145656259.02000001</v>
      </c>
      <c r="H44" s="59">
        <v>16560127.639999997</v>
      </c>
      <c r="I44" s="2"/>
    </row>
    <row r="45" spans="1:9">
      <c r="A45" s="272" t="s">
        <v>433</v>
      </c>
      <c r="C45" s="270"/>
      <c r="E45" s="273">
        <v>82811339.790000007</v>
      </c>
      <c r="H45" s="26">
        <v>5921765.8600000003</v>
      </c>
      <c r="I45" s="2"/>
    </row>
    <row r="46" spans="1:9">
      <c r="A46" s="272" t="s">
        <v>434</v>
      </c>
      <c r="C46" s="270"/>
      <c r="E46" s="273">
        <v>62844919.230000004</v>
      </c>
      <c r="H46" s="26">
        <v>10638361.779999997</v>
      </c>
      <c r="I46" s="2"/>
    </row>
    <row r="47" spans="1:9" s="29" customFormat="1">
      <c r="A47" s="200" t="s">
        <v>435</v>
      </c>
      <c r="C47" s="278"/>
      <c r="E47" s="271">
        <v>48727769.50999999</v>
      </c>
      <c r="H47" s="59">
        <v>50458558.87000002</v>
      </c>
    </row>
    <row r="48" spans="1:9">
      <c r="A48" s="274" t="s">
        <v>436</v>
      </c>
      <c r="B48" s="152"/>
      <c r="C48" s="275"/>
      <c r="D48" s="152"/>
      <c r="E48" s="276">
        <v>0</v>
      </c>
      <c r="F48" s="152"/>
      <c r="G48" s="152"/>
      <c r="H48" s="153">
        <v>0</v>
      </c>
      <c r="I48" s="2"/>
    </row>
    <row r="49" spans="1:9">
      <c r="A49" s="274" t="s">
        <v>437</v>
      </c>
      <c r="B49" s="152"/>
      <c r="C49" s="275"/>
      <c r="D49" s="152"/>
      <c r="E49" s="276">
        <v>48727769.50999999</v>
      </c>
      <c r="F49" s="152"/>
      <c r="G49" s="152"/>
      <c r="H49" s="153">
        <v>50458558.87000002</v>
      </c>
      <c r="I49" s="2"/>
    </row>
    <row r="50" spans="1:9">
      <c r="A50" s="202"/>
      <c r="C50" s="270"/>
      <c r="E50" s="273">
        <v>0</v>
      </c>
      <c r="H50" s="26">
        <v>0</v>
      </c>
      <c r="I50" s="2"/>
    </row>
    <row r="51" spans="1:9">
      <c r="A51" s="279" t="s">
        <v>438</v>
      </c>
      <c r="B51" s="280"/>
      <c r="C51" s="281"/>
      <c r="D51" s="282"/>
      <c r="E51" s="283">
        <v>194384028.53000003</v>
      </c>
      <c r="F51" s="282"/>
      <c r="G51" s="282"/>
      <c r="H51" s="284">
        <v>67544835.51000002</v>
      </c>
      <c r="I51" s="2"/>
    </row>
    <row r="52" spans="1:9">
      <c r="A52" s="285"/>
      <c r="E52" s="59"/>
      <c r="H52" s="59"/>
      <c r="I52" s="2"/>
    </row>
    <row r="53" spans="1:9" ht="25.5" customHeight="1">
      <c r="A53" s="286" t="s">
        <v>439</v>
      </c>
      <c r="B53" s="287"/>
      <c r="C53" s="288"/>
      <c r="D53" s="287"/>
      <c r="E53" s="289">
        <f>E35+E51</f>
        <v>8740947268.1399994</v>
      </c>
      <c r="F53" s="288"/>
      <c r="G53" s="287"/>
      <c r="H53" s="290">
        <f>H35+H51</f>
        <v>6454747962.3600006</v>
      </c>
      <c r="I53" s="2"/>
    </row>
    <row r="54" spans="1:9" s="292" customFormat="1" ht="9" customHeight="1">
      <c r="A54" s="291"/>
      <c r="C54" s="293"/>
      <c r="E54" s="294"/>
      <c r="F54" s="295"/>
      <c r="G54" s="294"/>
      <c r="H54" s="295"/>
    </row>
    <row r="55" spans="1:9" ht="21" customHeight="1">
      <c r="A55" s="966" t="s">
        <v>440</v>
      </c>
      <c r="B55" s="1066" t="s">
        <v>82</v>
      </c>
      <c r="C55" s="1067" t="str">
        <f>F9</f>
        <v>Até o Bimestre / 2022</v>
      </c>
      <c r="D55" s="1043"/>
      <c r="E55" s="1043"/>
      <c r="F55" s="1043"/>
      <c r="G55" s="1043"/>
      <c r="H55" s="1043"/>
      <c r="I55" s="2"/>
    </row>
    <row r="56" spans="1:9" ht="21" customHeight="1">
      <c r="A56" s="966"/>
      <c r="B56" s="1066"/>
      <c r="C56" s="1041" t="s">
        <v>83</v>
      </c>
      <c r="D56" s="1041" t="s">
        <v>85</v>
      </c>
      <c r="E56" s="1041" t="s">
        <v>441</v>
      </c>
      <c r="F56" s="1041" t="s">
        <v>442</v>
      </c>
      <c r="G56" s="1043" t="s">
        <v>443</v>
      </c>
      <c r="H56" s="1043"/>
      <c r="I56" s="2"/>
    </row>
    <row r="57" spans="1:9" ht="27.75" customHeight="1">
      <c r="A57" s="966"/>
      <c r="B57" s="1066"/>
      <c r="C57" s="1042"/>
      <c r="D57" s="1042"/>
      <c r="E57" s="1042"/>
      <c r="F57" s="1042"/>
      <c r="G57" s="296" t="s">
        <v>444</v>
      </c>
      <c r="H57" s="297" t="s">
        <v>445</v>
      </c>
      <c r="I57" s="2"/>
    </row>
    <row r="58" spans="1:9">
      <c r="A58" s="11" t="s">
        <v>446</v>
      </c>
      <c r="B58" s="198">
        <v>8613030348.8800011</v>
      </c>
      <c r="C58" s="198">
        <v>5386999907.6699972</v>
      </c>
      <c r="D58" s="198">
        <v>4954504731.1400023</v>
      </c>
      <c r="E58" s="198">
        <v>4920646797.6400003</v>
      </c>
      <c r="F58" s="198">
        <v>52576118.579999991</v>
      </c>
      <c r="G58" s="198">
        <v>485702111.51999819</v>
      </c>
      <c r="H58" s="199">
        <v>481224155.08999825</v>
      </c>
      <c r="I58" s="2"/>
    </row>
    <row r="59" spans="1:9">
      <c r="A59" s="28" t="s">
        <v>100</v>
      </c>
      <c r="B59" s="128">
        <v>4386675469.9899998</v>
      </c>
      <c r="C59" s="128">
        <v>2873033098.7499971</v>
      </c>
      <c r="D59" s="128">
        <v>2870086123.9699984</v>
      </c>
      <c r="E59" s="128">
        <v>2865863994.8799963</v>
      </c>
      <c r="F59" s="128">
        <v>3054178.2400000012</v>
      </c>
      <c r="G59" s="128">
        <v>3073404.47</v>
      </c>
      <c r="H59" s="131">
        <v>3073404.48</v>
      </c>
      <c r="I59" s="2"/>
    </row>
    <row r="60" spans="1:9">
      <c r="A60" s="28" t="s">
        <v>447</v>
      </c>
      <c r="B60" s="128">
        <v>75690000</v>
      </c>
      <c r="C60" s="128">
        <v>41176491.770000011</v>
      </c>
      <c r="D60" s="128">
        <v>41176491.770000011</v>
      </c>
      <c r="E60" s="128">
        <v>41176491.770000003</v>
      </c>
      <c r="F60" s="128">
        <v>382787.11</v>
      </c>
      <c r="G60" s="128">
        <v>0</v>
      </c>
      <c r="H60" s="131">
        <v>0</v>
      </c>
      <c r="I60" s="2"/>
    </row>
    <row r="61" spans="1:9">
      <c r="A61" s="28" t="s">
        <v>102</v>
      </c>
      <c r="B61" s="128">
        <v>4150664878.8900008</v>
      </c>
      <c r="C61" s="128">
        <v>2472790317.1500001</v>
      </c>
      <c r="D61" s="128">
        <v>2043242115.4000037</v>
      </c>
      <c r="E61" s="128">
        <v>2013606310.9900038</v>
      </c>
      <c r="F61" s="128">
        <v>49139153.229999989</v>
      </c>
      <c r="G61" s="128">
        <v>482628707.04999816</v>
      </c>
      <c r="H61" s="131">
        <v>478150750.60999823</v>
      </c>
      <c r="I61" s="2"/>
    </row>
    <row r="62" spans="1:9">
      <c r="A62" s="20"/>
      <c r="B62" s="128"/>
      <c r="C62" s="128"/>
      <c r="D62" s="128"/>
      <c r="E62" s="128"/>
      <c r="F62" s="128"/>
      <c r="G62" s="128"/>
      <c r="H62" s="131"/>
      <c r="I62" s="2"/>
    </row>
    <row r="63" spans="1:9">
      <c r="A63" s="298" t="s">
        <v>448</v>
      </c>
      <c r="B63" s="118">
        <f t="shared" ref="B63:H63" si="0">B58-B60</f>
        <v>8537340348.8800011</v>
      </c>
      <c r="C63" s="118">
        <f t="shared" si="0"/>
        <v>5345823415.8999968</v>
      </c>
      <c r="D63" s="118">
        <f t="shared" si="0"/>
        <v>4913328239.3700018</v>
      </c>
      <c r="E63" s="118">
        <f t="shared" si="0"/>
        <v>4879470305.8699999</v>
      </c>
      <c r="F63" s="118">
        <f t="shared" si="0"/>
        <v>52193331.469999991</v>
      </c>
      <c r="G63" s="118">
        <f t="shared" si="0"/>
        <v>485702111.51999819</v>
      </c>
      <c r="H63" s="125">
        <f t="shared" si="0"/>
        <v>481224155.08999825</v>
      </c>
      <c r="I63" s="2"/>
    </row>
    <row r="64" spans="1:9">
      <c r="A64" s="20"/>
      <c r="B64" s="128"/>
      <c r="C64" s="128"/>
      <c r="D64" s="128"/>
      <c r="E64" s="128"/>
      <c r="F64" s="128"/>
      <c r="G64" s="128"/>
      <c r="H64" s="131"/>
      <c r="I64" s="2"/>
    </row>
    <row r="65" spans="1:9">
      <c r="A65" s="15" t="s">
        <v>449</v>
      </c>
      <c r="B65" s="118">
        <v>1873592540.3200002</v>
      </c>
      <c r="C65" s="118">
        <v>772041917.63</v>
      </c>
      <c r="D65" s="118">
        <v>505072779.17000002</v>
      </c>
      <c r="E65" s="118">
        <v>491394137.19999993</v>
      </c>
      <c r="F65" s="118">
        <v>3480872.4200000004</v>
      </c>
      <c r="G65" s="118">
        <v>173600442.82000002</v>
      </c>
      <c r="H65" s="125">
        <v>172184519.72000006</v>
      </c>
      <c r="I65" s="2"/>
    </row>
    <row r="66" spans="1:9">
      <c r="A66" s="28" t="s">
        <v>104</v>
      </c>
      <c r="B66" s="128">
        <v>1253640669.0500002</v>
      </c>
      <c r="C66" s="128">
        <v>396820685.18000001</v>
      </c>
      <c r="D66" s="128">
        <v>162700448.54000005</v>
      </c>
      <c r="E66" s="128">
        <v>155061747.54999998</v>
      </c>
      <c r="F66" s="128">
        <v>2044026.9000000004</v>
      </c>
      <c r="G66" s="128">
        <v>168809046.26000002</v>
      </c>
      <c r="H66" s="131">
        <v>167393123.16000006</v>
      </c>
      <c r="I66" s="2"/>
    </row>
    <row r="67" spans="1:9">
      <c r="A67" s="299" t="s">
        <v>105</v>
      </c>
      <c r="B67" s="118">
        <v>308525000</v>
      </c>
      <c r="C67" s="118">
        <v>126905749.68000001</v>
      </c>
      <c r="D67" s="118">
        <v>96562630.659999996</v>
      </c>
      <c r="E67" s="118">
        <v>90542775.710000008</v>
      </c>
      <c r="F67" s="128">
        <v>0</v>
      </c>
      <c r="G67" s="118">
        <v>0</v>
      </c>
      <c r="H67" s="125">
        <v>0</v>
      </c>
      <c r="I67" s="2"/>
    </row>
    <row r="68" spans="1:9">
      <c r="A68" s="20" t="s">
        <v>450</v>
      </c>
      <c r="B68" s="300">
        <v>0</v>
      </c>
      <c r="C68" s="300">
        <v>0</v>
      </c>
      <c r="D68" s="300">
        <v>0</v>
      </c>
      <c r="E68" s="300">
        <v>0</v>
      </c>
      <c r="F68" s="300">
        <v>0</v>
      </c>
      <c r="G68" s="300">
        <v>0</v>
      </c>
      <c r="H68" s="301">
        <v>0</v>
      </c>
      <c r="I68" s="2"/>
    </row>
    <row r="69" spans="1:9">
      <c r="A69" s="20" t="s">
        <v>451</v>
      </c>
      <c r="B69" s="300">
        <v>0</v>
      </c>
      <c r="C69" s="300">
        <v>0</v>
      </c>
      <c r="D69" s="300">
        <v>0</v>
      </c>
      <c r="E69" s="300">
        <v>0</v>
      </c>
      <c r="F69" s="300">
        <v>0</v>
      </c>
      <c r="G69" s="300">
        <v>0</v>
      </c>
      <c r="H69" s="301">
        <v>0</v>
      </c>
      <c r="I69" s="2"/>
    </row>
    <row r="70" spans="1:9">
      <c r="A70" s="20" t="s">
        <v>452</v>
      </c>
      <c r="B70" s="300">
        <v>0</v>
      </c>
      <c r="C70" s="300">
        <v>0</v>
      </c>
      <c r="D70" s="300">
        <v>0</v>
      </c>
      <c r="E70" s="300">
        <v>0</v>
      </c>
      <c r="F70" s="300">
        <v>0</v>
      </c>
      <c r="G70" s="300">
        <v>0</v>
      </c>
      <c r="H70" s="301">
        <v>0</v>
      </c>
      <c r="I70" s="2"/>
    </row>
    <row r="71" spans="1:9">
      <c r="A71" s="20" t="s">
        <v>453</v>
      </c>
      <c r="B71" s="128">
        <v>308525000</v>
      </c>
      <c r="C71" s="128">
        <v>126905749.68000001</v>
      </c>
      <c r="D71" s="128">
        <v>96562630.659999996</v>
      </c>
      <c r="E71" s="128">
        <v>90542775.710000008</v>
      </c>
      <c r="F71" s="128">
        <v>0</v>
      </c>
      <c r="G71" s="128">
        <v>0</v>
      </c>
      <c r="H71" s="131">
        <v>0</v>
      </c>
      <c r="I71" s="2"/>
    </row>
    <row r="72" spans="1:9">
      <c r="A72" s="28" t="s">
        <v>454</v>
      </c>
      <c r="B72" s="128">
        <v>311426871.26999998</v>
      </c>
      <c r="C72" s="128">
        <v>248315482.76999995</v>
      </c>
      <c r="D72" s="128">
        <v>245809699.96999997</v>
      </c>
      <c r="E72" s="128">
        <v>245789613.93999997</v>
      </c>
      <c r="F72" s="128">
        <v>1436845.52</v>
      </c>
      <c r="G72" s="128">
        <v>4791396.5600000005</v>
      </c>
      <c r="H72" s="131">
        <v>4791396.5600000005</v>
      </c>
      <c r="I72" s="2"/>
    </row>
    <row r="73" spans="1:9">
      <c r="A73" s="28"/>
      <c r="B73" s="128"/>
      <c r="C73" s="128"/>
      <c r="D73" s="128"/>
      <c r="E73" s="128"/>
      <c r="F73" s="128"/>
      <c r="G73" s="128"/>
      <c r="H73" s="131"/>
      <c r="I73" s="2"/>
    </row>
    <row r="74" spans="1:9">
      <c r="A74" s="298" t="s">
        <v>455</v>
      </c>
      <c r="B74" s="118">
        <f>B65-B68-B69-B72+B70</f>
        <v>1562165669.0500002</v>
      </c>
      <c r="C74" s="118">
        <f t="shared" ref="C74:H74" si="1">C65-C68-C69-C72+C70</f>
        <v>523726434.86000001</v>
      </c>
      <c r="D74" s="118">
        <f t="shared" si="1"/>
        <v>259263079.20000005</v>
      </c>
      <c r="E74" s="118">
        <f t="shared" si="1"/>
        <v>245604523.25999996</v>
      </c>
      <c r="F74" s="118">
        <f t="shared" si="1"/>
        <v>2044026.9000000004</v>
      </c>
      <c r="G74" s="118">
        <f t="shared" si="1"/>
        <v>168809046.26000002</v>
      </c>
      <c r="H74" s="125">
        <f t="shared" si="1"/>
        <v>167393123.16000006</v>
      </c>
      <c r="I74" s="2"/>
    </row>
    <row r="75" spans="1:9">
      <c r="A75" s="28"/>
      <c r="B75" s="128"/>
      <c r="C75" s="128"/>
      <c r="D75" s="128"/>
      <c r="E75" s="128"/>
      <c r="F75" s="128"/>
      <c r="G75" s="128"/>
      <c r="H75" s="131"/>
      <c r="I75" s="2"/>
    </row>
    <row r="76" spans="1:9" ht="15" customHeight="1">
      <c r="A76" s="65" t="s">
        <v>456</v>
      </c>
      <c r="B76" s="128">
        <v>38915000</v>
      </c>
      <c r="C76" s="300"/>
      <c r="D76" s="300"/>
      <c r="E76" s="300"/>
      <c r="F76" s="128"/>
      <c r="G76" s="128"/>
      <c r="H76" s="131"/>
      <c r="I76" s="2"/>
    </row>
    <row r="77" spans="1:9" ht="15" customHeight="1">
      <c r="A77" s="280"/>
      <c r="B77" s="140"/>
      <c r="C77" s="302"/>
      <c r="D77" s="302"/>
      <c r="E77" s="302"/>
      <c r="F77" s="140"/>
      <c r="G77" s="140"/>
      <c r="H77" s="143"/>
      <c r="I77" s="2"/>
    </row>
    <row r="78" spans="1:9" ht="15" customHeight="1">
      <c r="A78" s="161" t="s">
        <v>457</v>
      </c>
      <c r="B78" s="162">
        <f t="shared" ref="B78:H78" si="2">B63+B74+B76+B77</f>
        <v>10138421017.93</v>
      </c>
      <c r="C78" s="162">
        <f t="shared" si="2"/>
        <v>5869549850.7599964</v>
      </c>
      <c r="D78" s="162">
        <f t="shared" si="2"/>
        <v>5172591318.5700016</v>
      </c>
      <c r="E78" s="162">
        <f t="shared" si="2"/>
        <v>5125074829.1300001</v>
      </c>
      <c r="F78" s="162">
        <f t="shared" si="2"/>
        <v>54237358.36999999</v>
      </c>
      <c r="G78" s="165">
        <f t="shared" si="2"/>
        <v>654511157.77999818</v>
      </c>
      <c r="H78" s="290">
        <f t="shared" si="2"/>
        <v>648617278.24999833</v>
      </c>
      <c r="I78" s="2"/>
    </row>
    <row r="79" spans="1:9" s="152" customFormat="1" ht="12.75" customHeight="1">
      <c r="A79" s="303"/>
      <c r="B79" s="304"/>
      <c r="C79" s="304"/>
      <c r="D79" s="304"/>
      <c r="E79" s="304"/>
      <c r="F79" s="304"/>
      <c r="G79" s="304"/>
      <c r="H79" s="304"/>
    </row>
    <row r="80" spans="1:9" ht="15" customHeight="1">
      <c r="A80" s="160" t="s">
        <v>458</v>
      </c>
      <c r="B80" s="290"/>
      <c r="C80" s="290"/>
      <c r="D80" s="290"/>
      <c r="E80" s="290"/>
      <c r="F80" s="289"/>
      <c r="G80" s="165"/>
      <c r="H80" s="290">
        <f>H53-(E78+F78+H78)</f>
        <v>626818496.61000252</v>
      </c>
      <c r="I80" s="2"/>
    </row>
    <row r="81" spans="1:9" ht="16.5" customHeight="1">
      <c r="A81" s="37"/>
      <c r="B81" s="304"/>
      <c r="C81" s="304"/>
      <c r="D81" s="304"/>
      <c r="E81" s="305"/>
      <c r="F81" s="305"/>
      <c r="G81" s="305"/>
      <c r="H81" s="305"/>
      <c r="I81" s="2"/>
    </row>
    <row r="82" spans="1:9" ht="22.5" customHeight="1">
      <c r="A82" s="1044" t="s">
        <v>459</v>
      </c>
      <c r="B82" s="1044"/>
      <c r="C82" s="1044"/>
      <c r="D82" s="1044"/>
      <c r="E82" s="1044"/>
      <c r="F82" s="1045"/>
      <c r="G82" s="1046" t="s">
        <v>460</v>
      </c>
      <c r="H82" s="1047"/>
      <c r="I82" s="2"/>
    </row>
    <row r="83" spans="1:9" ht="22.5" customHeight="1">
      <c r="A83" s="1048" t="s">
        <v>1117</v>
      </c>
      <c r="B83" s="1048"/>
      <c r="C83" s="1048"/>
      <c r="D83" s="306"/>
      <c r="E83" s="306"/>
      <c r="F83" s="307"/>
      <c r="G83" s="308"/>
      <c r="H83" s="304">
        <v>-137015000</v>
      </c>
      <c r="I83" s="2"/>
    </row>
    <row r="84" spans="1:9">
      <c r="A84" s="34"/>
      <c r="B84" s="34"/>
      <c r="C84" s="34"/>
      <c r="D84" s="309"/>
      <c r="E84" s="309"/>
      <c r="F84" s="309"/>
      <c r="G84" s="175"/>
      <c r="H84" s="175"/>
      <c r="I84" s="2"/>
    </row>
    <row r="85" spans="1:9">
      <c r="A85" s="310"/>
      <c r="B85" s="311"/>
      <c r="C85" s="311"/>
      <c r="D85" s="312"/>
      <c r="E85" s="312"/>
      <c r="F85" s="313"/>
      <c r="G85" s="1049" t="str">
        <f>C55</f>
        <v>Até o Bimestre / 2022</v>
      </c>
      <c r="H85" s="1050"/>
      <c r="I85" s="2"/>
    </row>
    <row r="86" spans="1:9">
      <c r="A86" s="1051" t="s">
        <v>461</v>
      </c>
      <c r="B86" s="1051"/>
      <c r="C86" s="1051"/>
      <c r="D86" s="1051"/>
      <c r="E86" s="1051"/>
      <c r="F86" s="1052"/>
      <c r="G86" s="1053" t="s">
        <v>462</v>
      </c>
      <c r="H86" s="1054"/>
      <c r="I86" s="2"/>
    </row>
    <row r="87" spans="1:9">
      <c r="A87" s="314"/>
      <c r="B87" s="314"/>
      <c r="C87" s="314"/>
      <c r="D87" s="315"/>
      <c r="E87" s="315"/>
      <c r="F87" s="316"/>
      <c r="G87" s="1055"/>
      <c r="H87" s="1056"/>
      <c r="I87" s="2"/>
    </row>
    <row r="88" spans="1:9">
      <c r="A88" s="317"/>
      <c r="B88" s="317"/>
      <c r="C88" s="317"/>
      <c r="D88" s="318"/>
      <c r="E88" s="318"/>
      <c r="F88" s="318"/>
      <c r="G88" s="319"/>
      <c r="H88" s="320"/>
      <c r="I88" s="2"/>
    </row>
    <row r="89" spans="1:9">
      <c r="A89" s="35" t="s">
        <v>463</v>
      </c>
      <c r="B89" s="34"/>
      <c r="C89" s="34"/>
      <c r="D89" s="309"/>
      <c r="E89" s="309"/>
      <c r="F89" s="309"/>
      <c r="G89" s="301"/>
      <c r="H89" s="153">
        <v>312237994.63999999</v>
      </c>
    </row>
    <row r="90" spans="1:9">
      <c r="A90" s="35" t="s">
        <v>464</v>
      </c>
      <c r="B90" s="34"/>
      <c r="C90" s="34"/>
      <c r="D90" s="309"/>
      <c r="E90" s="309"/>
      <c r="F90" s="309"/>
      <c r="G90" s="301"/>
      <c r="H90" s="153">
        <v>52612493.390000001</v>
      </c>
    </row>
    <row r="91" spans="1:9">
      <c r="A91" s="321"/>
      <c r="B91" s="321"/>
      <c r="C91" s="321"/>
      <c r="D91" s="306"/>
      <c r="E91" s="306"/>
      <c r="F91" s="306"/>
      <c r="G91" s="322"/>
      <c r="H91" s="323"/>
    </row>
    <row r="92" spans="1:9">
      <c r="A92" s="34"/>
      <c r="B92" s="34"/>
      <c r="C92" s="34"/>
      <c r="D92" s="309"/>
      <c r="E92" s="309"/>
      <c r="F92" s="309"/>
      <c r="G92" s="175"/>
      <c r="H92" s="175"/>
    </row>
    <row r="93" spans="1:9" ht="20.25" customHeight="1">
      <c r="A93" s="324" t="s">
        <v>465</v>
      </c>
      <c r="B93" s="325"/>
      <c r="C93" s="325"/>
      <c r="D93" s="326"/>
      <c r="E93" s="326"/>
      <c r="F93" s="327"/>
      <c r="G93" s="328"/>
      <c r="H93" s="329">
        <f>H80+(H89-H90)</f>
        <v>886443997.86000252</v>
      </c>
    </row>
    <row r="94" spans="1:9">
      <c r="A94" s="34"/>
      <c r="B94" s="34"/>
      <c r="C94" s="34"/>
      <c r="D94" s="309"/>
      <c r="E94" s="309"/>
      <c r="F94" s="309"/>
      <c r="G94" s="175"/>
      <c r="H94" s="175"/>
    </row>
    <row r="95" spans="1:9" ht="23.25" customHeight="1">
      <c r="A95" s="1044" t="s">
        <v>466</v>
      </c>
      <c r="B95" s="1044"/>
      <c r="C95" s="1044"/>
      <c r="D95" s="1044"/>
      <c r="E95" s="1044"/>
      <c r="F95" s="1045"/>
      <c r="G95" s="1046" t="s">
        <v>460</v>
      </c>
      <c r="H95" s="1047"/>
    </row>
    <row r="96" spans="1:9" ht="24" customHeight="1">
      <c r="A96" s="1048" t="s">
        <v>1117</v>
      </c>
      <c r="B96" s="1048"/>
      <c r="C96" s="1048"/>
      <c r="D96" s="306"/>
      <c r="E96" s="306"/>
      <c r="F96" s="307"/>
      <c r="G96" s="308"/>
      <c r="H96" s="330">
        <v>-108875000</v>
      </c>
    </row>
    <row r="97" spans="1:8">
      <c r="A97" s="35"/>
      <c r="B97" s="34"/>
      <c r="C97" s="34"/>
      <c r="D97" s="309"/>
      <c r="E97" s="309"/>
      <c r="F97" s="309"/>
      <c r="G97" s="175"/>
      <c r="H97" s="175"/>
    </row>
    <row r="98" spans="1:8" ht="25.5" customHeight="1">
      <c r="A98" s="1040" t="s">
        <v>467</v>
      </c>
      <c r="B98" s="1040"/>
      <c r="C98" s="1040"/>
      <c r="D98" s="1040"/>
      <c r="E98" s="1040"/>
      <c r="F98" s="1040"/>
      <c r="G98" s="1040"/>
      <c r="H98" s="1040"/>
    </row>
    <row r="99" spans="1:8" ht="12.75">
      <c r="A99" s="1023" t="s">
        <v>468</v>
      </c>
      <c r="B99" s="1029"/>
      <c r="C99" s="1031" t="s">
        <v>140</v>
      </c>
      <c r="D99" s="1032"/>
      <c r="E99" s="1032"/>
      <c r="F99" s="1032"/>
      <c r="G99" s="1032"/>
      <c r="H99" s="1032"/>
    </row>
    <row r="100" spans="1:8" ht="12.75">
      <c r="A100" s="1012"/>
      <c r="B100" s="1030"/>
      <c r="C100" s="1033" t="s">
        <v>1115</v>
      </c>
      <c r="D100" s="1034"/>
      <c r="E100" s="1035"/>
      <c r="F100" s="1034" t="s">
        <v>1116</v>
      </c>
      <c r="G100" s="1034"/>
      <c r="H100" s="1034"/>
    </row>
    <row r="101" spans="1:8" ht="12.75">
      <c r="A101" s="1012"/>
      <c r="B101" s="1030"/>
      <c r="C101" s="1036" t="s">
        <v>469</v>
      </c>
      <c r="D101" s="1037"/>
      <c r="E101" s="1038"/>
      <c r="F101" s="1039" t="s">
        <v>470</v>
      </c>
      <c r="G101" s="1039"/>
      <c r="H101" s="1039"/>
    </row>
    <row r="102" spans="1:8" ht="12.75">
      <c r="A102" s="331" t="s">
        <v>471</v>
      </c>
      <c r="B102" s="166"/>
      <c r="C102" s="1027">
        <v>1496030834.03</v>
      </c>
      <c r="D102" s="1028"/>
      <c r="E102" s="332"/>
      <c r="F102" s="1027">
        <v>1269994260.02</v>
      </c>
      <c r="G102" s="1028"/>
      <c r="H102" s="333"/>
    </row>
    <row r="103" spans="1:8" ht="12.75">
      <c r="A103" s="334" t="s">
        <v>472</v>
      </c>
      <c r="B103" s="65"/>
      <c r="C103" s="1019">
        <v>3397460687.9199996</v>
      </c>
      <c r="D103" s="1020"/>
      <c r="E103" s="335"/>
      <c r="F103" s="1019">
        <v>4296183204.2600002</v>
      </c>
      <c r="G103" s="1020"/>
      <c r="H103" s="336"/>
    </row>
    <row r="104" spans="1:8" ht="12.75">
      <c r="A104" s="337" t="s">
        <v>473</v>
      </c>
      <c r="B104" s="65"/>
      <c r="C104" s="1019">
        <v>3397460687.9199996</v>
      </c>
      <c r="D104" s="1020"/>
      <c r="E104" s="335"/>
      <c r="F104" s="1019">
        <v>4296183204.2600002</v>
      </c>
      <c r="G104" s="1020"/>
      <c r="H104" s="336"/>
    </row>
    <row r="105" spans="1:8" ht="12.75">
      <c r="A105" s="337" t="s">
        <v>474</v>
      </c>
      <c r="B105" s="65"/>
      <c r="C105" s="1019">
        <v>3605053250.8299999</v>
      </c>
      <c r="D105" s="1020"/>
      <c r="E105" s="335"/>
      <c r="F105" s="1019">
        <v>4494933299.8000002</v>
      </c>
      <c r="G105" s="1020"/>
      <c r="H105" s="336"/>
    </row>
    <row r="106" spans="1:8" ht="12.75">
      <c r="A106" s="337" t="s">
        <v>475</v>
      </c>
      <c r="B106" s="65"/>
      <c r="C106" s="1019">
        <v>58241341.280000001</v>
      </c>
      <c r="D106" s="1020"/>
      <c r="E106" s="335"/>
      <c r="F106" s="1019">
        <v>10648869.029999999</v>
      </c>
      <c r="G106" s="1020"/>
      <c r="H106" s="336"/>
    </row>
    <row r="107" spans="1:8" ht="12.75">
      <c r="A107" s="337" t="s">
        <v>1059</v>
      </c>
      <c r="B107" s="927"/>
      <c r="C107" s="1019">
        <v>149351221.63</v>
      </c>
      <c r="D107" s="1020"/>
      <c r="E107" s="928"/>
      <c r="F107" s="1026">
        <v>188101226.51000017</v>
      </c>
      <c r="G107" s="1020"/>
      <c r="H107" s="336"/>
    </row>
    <row r="108" spans="1:8" ht="12.75">
      <c r="A108" s="337" t="s">
        <v>476</v>
      </c>
      <c r="B108" s="65"/>
      <c r="C108" s="1019">
        <v>0</v>
      </c>
      <c r="D108" s="1020"/>
      <c r="E108" s="335"/>
      <c r="F108" s="1019">
        <v>0</v>
      </c>
      <c r="G108" s="1020"/>
      <c r="H108" s="336"/>
    </row>
    <row r="109" spans="1:8" ht="12.75">
      <c r="A109" s="334" t="s">
        <v>477</v>
      </c>
      <c r="B109" s="65"/>
      <c r="C109" s="1021">
        <v>-1901429853.8899996</v>
      </c>
      <c r="D109" s="1022"/>
      <c r="E109" s="929"/>
      <c r="F109" s="1021">
        <v>-3026188944.2400002</v>
      </c>
      <c r="G109" s="1022"/>
      <c r="H109" s="336"/>
    </row>
    <row r="110" spans="1:8" ht="12.75">
      <c r="A110" s="338" t="s">
        <v>478</v>
      </c>
      <c r="B110" s="339"/>
      <c r="C110" s="340"/>
      <c r="D110" s="340"/>
      <c r="E110" s="341"/>
      <c r="F110" s="342"/>
      <c r="G110" s="343">
        <v>1124759090.3500006</v>
      </c>
      <c r="H110" s="344"/>
    </row>
    <row r="111" spans="1:8">
      <c r="A111" s="34"/>
      <c r="B111" s="34"/>
      <c r="C111" s="34"/>
      <c r="D111" s="309"/>
      <c r="E111" s="309"/>
      <c r="F111" s="309"/>
      <c r="G111" s="175"/>
      <c r="H111" s="175"/>
    </row>
    <row r="112" spans="1:8" ht="11.25" customHeight="1">
      <c r="A112" s="1023" t="s">
        <v>479</v>
      </c>
      <c r="B112" s="345"/>
      <c r="C112" s="1024" t="str">
        <f>F100</f>
        <v>Em 31 Ago 2022</v>
      </c>
      <c r="D112" s="1023"/>
      <c r="E112" s="1023"/>
      <c r="F112" s="1023"/>
      <c r="G112" s="1023"/>
      <c r="H112" s="1023"/>
    </row>
    <row r="113" spans="1:8" ht="11.25" customHeight="1">
      <c r="A113" s="1013"/>
      <c r="B113" s="346"/>
      <c r="C113" s="1025"/>
      <c r="D113" s="1013"/>
      <c r="E113" s="1013"/>
      <c r="F113" s="1013"/>
      <c r="G113" s="1013"/>
      <c r="H113" s="1013"/>
    </row>
    <row r="114" spans="1:8" ht="12.75">
      <c r="A114" s="331" t="s">
        <v>480</v>
      </c>
      <c r="B114" s="347"/>
      <c r="C114" s="333"/>
      <c r="D114" s="348"/>
      <c r="E114" s="349"/>
      <c r="F114" s="350"/>
      <c r="G114" s="333">
        <v>47592472.25</v>
      </c>
      <c r="H114" s="333"/>
    </row>
    <row r="115" spans="1:8" ht="12.75">
      <c r="A115" s="334" t="s">
        <v>481</v>
      </c>
      <c r="B115" s="351"/>
      <c r="C115" s="336"/>
      <c r="D115" s="352"/>
      <c r="E115" s="353"/>
      <c r="F115" s="354"/>
      <c r="G115" s="336">
        <v>0</v>
      </c>
      <c r="H115" s="336"/>
    </row>
    <row r="116" spans="1:8" ht="12.75">
      <c r="A116" s="334" t="s">
        <v>482</v>
      </c>
      <c r="B116" s="351"/>
      <c r="C116" s="336"/>
      <c r="D116" s="352"/>
      <c r="E116" s="353"/>
      <c r="F116" s="354"/>
      <c r="G116" s="336">
        <v>120928.91</v>
      </c>
      <c r="H116" s="336"/>
    </row>
    <row r="117" spans="1:8" ht="12.75">
      <c r="A117" s="334" t="s">
        <v>483</v>
      </c>
      <c r="B117" s="351"/>
      <c r="C117" s="336"/>
      <c r="D117" s="352"/>
      <c r="E117" s="353"/>
      <c r="F117" s="336"/>
      <c r="G117" s="904">
        <v>-18019599.030000016</v>
      </c>
      <c r="H117" s="336"/>
    </row>
    <row r="118" spans="1:8" ht="12.75">
      <c r="A118" s="334" t="s">
        <v>484</v>
      </c>
      <c r="B118" s="351"/>
      <c r="C118" s="336"/>
      <c r="D118" s="352"/>
      <c r="E118" s="353"/>
      <c r="F118" s="336"/>
      <c r="G118" s="336">
        <v>11073084.029999986</v>
      </c>
      <c r="H118" s="336"/>
    </row>
    <row r="119" spans="1:8" ht="12.75">
      <c r="A119" s="334" t="s">
        <v>485</v>
      </c>
      <c r="B119" s="351"/>
      <c r="C119" s="336"/>
      <c r="D119" s="352"/>
      <c r="E119" s="353"/>
      <c r="F119" s="336"/>
      <c r="G119" s="904">
        <v>-25731531.18</v>
      </c>
      <c r="H119" s="336"/>
    </row>
    <row r="120" spans="1:8" ht="14.25">
      <c r="A120" s="355" t="s">
        <v>486</v>
      </c>
      <c r="B120" s="356"/>
      <c r="C120" s="357"/>
      <c r="D120" s="358"/>
      <c r="E120" s="359"/>
      <c r="F120" s="357"/>
      <c r="G120" s="905">
        <v>-136019334.91000021</v>
      </c>
      <c r="H120" s="357"/>
    </row>
    <row r="121" spans="1:8" ht="25.5" customHeight="1">
      <c r="A121" s="1018" t="s">
        <v>487</v>
      </c>
      <c r="B121" s="1018"/>
      <c r="C121" s="1018"/>
      <c r="D121" s="360"/>
      <c r="E121" s="361"/>
      <c r="F121" s="360"/>
      <c r="G121" s="360">
        <v>886443997.86000061</v>
      </c>
      <c r="H121" s="360"/>
    </row>
    <row r="122" spans="1:8" ht="12.75">
      <c r="A122" s="351"/>
      <c r="B122" s="351"/>
      <c r="C122" s="336"/>
      <c r="D122" s="336"/>
      <c r="E122" s="336"/>
      <c r="F122" s="336"/>
      <c r="G122" s="336"/>
      <c r="H122" s="336"/>
    </row>
    <row r="123" spans="1:8" ht="25.5" customHeight="1">
      <c r="A123" s="1018" t="s">
        <v>488</v>
      </c>
      <c r="B123" s="1018"/>
      <c r="C123" s="360"/>
      <c r="D123" s="360"/>
      <c r="E123" s="361"/>
      <c r="F123" s="360"/>
      <c r="G123" s="360">
        <f>G121-(H89-H90)</f>
        <v>626818496.61000061</v>
      </c>
      <c r="H123" s="360"/>
    </row>
    <row r="124" spans="1:8" ht="12.75">
      <c r="A124" s="362"/>
      <c r="B124" s="363"/>
      <c r="C124" s="337"/>
      <c r="D124" s="337"/>
      <c r="E124" s="337"/>
      <c r="F124" s="337"/>
      <c r="G124" s="337"/>
      <c r="H124" s="337"/>
    </row>
    <row r="125" spans="1:8" ht="11.25" customHeight="1">
      <c r="A125" s="1012" t="s">
        <v>489</v>
      </c>
      <c r="B125" s="1012"/>
      <c r="C125" s="1012"/>
      <c r="D125" s="1012"/>
      <c r="E125" s="1012"/>
      <c r="F125" s="1014" t="s">
        <v>490</v>
      </c>
      <c r="G125" s="1014"/>
      <c r="H125" s="1014"/>
    </row>
    <row r="126" spans="1:8" ht="11.25" customHeight="1">
      <c r="A126" s="1013"/>
      <c r="B126" s="1013"/>
      <c r="C126" s="1013"/>
      <c r="D126" s="1013"/>
      <c r="E126" s="1013"/>
      <c r="F126" s="1015"/>
      <c r="G126" s="1015"/>
      <c r="H126" s="1015"/>
    </row>
    <row r="127" spans="1:8" ht="12.75">
      <c r="A127" s="364" t="s">
        <v>491</v>
      </c>
      <c r="B127" s="365"/>
      <c r="C127" s="365"/>
      <c r="D127" s="365"/>
      <c r="E127" s="365"/>
      <c r="F127" s="366"/>
      <c r="G127" s="366">
        <v>1373373381.1000004</v>
      </c>
      <c r="H127" s="366"/>
    </row>
    <row r="128" spans="1:8" ht="12.75">
      <c r="A128" s="367" t="s">
        <v>492</v>
      </c>
      <c r="B128" s="368"/>
      <c r="C128" s="368"/>
      <c r="D128" s="368"/>
      <c r="E128" s="368"/>
      <c r="F128" s="369"/>
      <c r="G128" s="369">
        <v>0</v>
      </c>
      <c r="H128" s="369"/>
    </row>
    <row r="129" spans="1:8" ht="12.75">
      <c r="A129" s="1016" t="s">
        <v>493</v>
      </c>
      <c r="B129" s="1016"/>
      <c r="C129" s="1016"/>
      <c r="D129" s="1016"/>
      <c r="E129" s="368"/>
      <c r="F129" s="369"/>
      <c r="G129" s="369">
        <v>1373373381.1000004</v>
      </c>
      <c r="H129" s="369"/>
    </row>
    <row r="130" spans="1:8" ht="12.75">
      <c r="A130" s="370" t="s">
        <v>494</v>
      </c>
      <c r="B130" s="371"/>
      <c r="C130" s="371"/>
      <c r="D130" s="371"/>
      <c r="E130" s="371"/>
      <c r="F130" s="372"/>
      <c r="G130" s="372">
        <v>5961000</v>
      </c>
      <c r="H130" s="372"/>
    </row>
    <row r="131" spans="1:8">
      <c r="A131" s="373" t="s">
        <v>115</v>
      </c>
      <c r="E131" s="58"/>
      <c r="F131" s="58"/>
      <c r="G131" s="58"/>
      <c r="H131" s="58"/>
    </row>
    <row r="132" spans="1:8">
      <c r="A132" s="373" t="s">
        <v>323</v>
      </c>
      <c r="E132" s="58"/>
      <c r="F132" s="58"/>
      <c r="G132" s="58"/>
      <c r="H132" s="58"/>
    </row>
    <row r="133" spans="1:8" ht="18.75" hidden="1" customHeight="1">
      <c r="A133" s="1011" t="s">
        <v>495</v>
      </c>
      <c r="B133" s="1011"/>
      <c r="C133" s="1011"/>
      <c r="D133" s="1011"/>
      <c r="E133" s="1011"/>
      <c r="F133" s="1011"/>
      <c r="G133" s="1011"/>
      <c r="H133" s="374"/>
    </row>
    <row r="134" spans="1:8" ht="28.5" customHeight="1">
      <c r="A134" s="1017" t="s">
        <v>496</v>
      </c>
      <c r="B134" s="1017"/>
      <c r="C134" s="1017"/>
      <c r="D134" s="1017"/>
      <c r="E134" s="1017"/>
      <c r="F134" s="1017"/>
      <c r="G134" s="1017"/>
      <c r="H134" s="1017"/>
    </row>
    <row r="135" spans="1:8" ht="27" customHeight="1">
      <c r="A135" s="1017" t="s">
        <v>497</v>
      </c>
      <c r="B135" s="1017"/>
      <c r="C135" s="1017"/>
      <c r="D135" s="1017"/>
      <c r="E135" s="1017"/>
      <c r="F135" s="1017"/>
      <c r="G135" s="1017"/>
      <c r="H135" s="1017"/>
    </row>
    <row r="136" spans="1:8" ht="13.5" customHeight="1">
      <c r="A136" s="376"/>
      <c r="B136" s="376"/>
      <c r="C136" s="376"/>
      <c r="D136" s="376"/>
      <c r="E136" s="376"/>
      <c r="F136" s="376"/>
      <c r="G136" s="376"/>
      <c r="H136" s="375"/>
    </row>
    <row r="137" spans="1:8">
      <c r="A137" s="1011" t="s">
        <v>1062</v>
      </c>
      <c r="B137" s="1011"/>
      <c r="C137" s="1011"/>
      <c r="D137" s="1011"/>
      <c r="E137" s="1011"/>
      <c r="F137" s="1011"/>
      <c r="G137" s="1011"/>
    </row>
    <row r="138" spans="1:8">
      <c r="C138" s="377"/>
      <c r="D138" s="377"/>
    </row>
    <row r="139" spans="1:8">
      <c r="A139" s="378" t="s">
        <v>498</v>
      </c>
      <c r="B139" s="379" t="s">
        <v>499</v>
      </c>
      <c r="C139" s="377"/>
      <c r="D139" s="377"/>
    </row>
    <row r="140" spans="1:8">
      <c r="A140" s="380" t="s">
        <v>500</v>
      </c>
      <c r="B140" s="385">
        <v>-38750004.880000114</v>
      </c>
      <c r="C140" s="377"/>
      <c r="D140" s="377"/>
    </row>
    <row r="141" spans="1:8">
      <c r="A141" s="380" t="s">
        <v>1064</v>
      </c>
      <c r="B141" s="386">
        <v>-98137949.030000091</v>
      </c>
      <c r="C141" s="377"/>
      <c r="D141" s="377"/>
    </row>
    <row r="142" spans="1:8">
      <c r="A142" s="380" t="s">
        <v>1065</v>
      </c>
      <c r="B142" s="387">
        <v>868619.00000000582</v>
      </c>
      <c r="C142" s="377"/>
      <c r="D142" s="377"/>
    </row>
    <row r="143" spans="1:8">
      <c r="A143" s="382" t="s">
        <v>501</v>
      </c>
      <c r="B143" s="388">
        <v>-136019334.91000021</v>
      </c>
      <c r="C143" s="377"/>
      <c r="D143" s="377"/>
    </row>
    <row r="144" spans="1:8">
      <c r="A144" s="382" t="s">
        <v>502</v>
      </c>
      <c r="B144" s="388">
        <v>-136019334.91000021</v>
      </c>
      <c r="C144" s="377"/>
      <c r="D144" s="377"/>
    </row>
    <row r="145" spans="1:4">
      <c r="A145" s="377"/>
      <c r="B145" s="383"/>
      <c r="C145" s="377"/>
      <c r="D145" s="377"/>
    </row>
    <row r="146" spans="1:4">
      <c r="A146" s="373"/>
      <c r="C146" s="377"/>
      <c r="D146" s="377"/>
    </row>
    <row r="147" spans="1:4">
      <c r="A147" s="373" t="s">
        <v>1090</v>
      </c>
      <c r="C147" s="377"/>
      <c r="D147" s="377"/>
    </row>
    <row r="148" spans="1:4">
      <c r="A148" s="373" t="s">
        <v>1091</v>
      </c>
      <c r="D148" s="377"/>
    </row>
    <row r="149" spans="1:4">
      <c r="A149" s="373" t="s">
        <v>1069</v>
      </c>
      <c r="B149" s="26"/>
      <c r="D149" s="377"/>
    </row>
    <row r="150" spans="1:4">
      <c r="A150" s="373" t="s">
        <v>1092</v>
      </c>
      <c r="B150" s="384"/>
      <c r="C150" s="377"/>
      <c r="D150" s="377"/>
    </row>
    <row r="151" spans="1:4">
      <c r="C151" s="377"/>
      <c r="D151" s="377"/>
    </row>
  </sheetData>
  <mergeCells count="61">
    <mergeCell ref="A8:H8"/>
    <mergeCell ref="A1:H1"/>
    <mergeCell ref="A2:H2"/>
    <mergeCell ref="A3:H3"/>
    <mergeCell ref="A4:H4"/>
    <mergeCell ref="A5:H5"/>
    <mergeCell ref="A9:A10"/>
    <mergeCell ref="C9:E10"/>
    <mergeCell ref="F9:H9"/>
    <mergeCell ref="F10:H10"/>
    <mergeCell ref="A55:A57"/>
    <mergeCell ref="B55:B57"/>
    <mergeCell ref="C55:H55"/>
    <mergeCell ref="C56:C57"/>
    <mergeCell ref="D56:D57"/>
    <mergeCell ref="E56:E57"/>
    <mergeCell ref="A98:H98"/>
    <mergeCell ref="F56:F57"/>
    <mergeCell ref="G56:H56"/>
    <mergeCell ref="A82:F82"/>
    <mergeCell ref="G82:H82"/>
    <mergeCell ref="A83:C83"/>
    <mergeCell ref="G85:H85"/>
    <mergeCell ref="A86:F86"/>
    <mergeCell ref="G86:H87"/>
    <mergeCell ref="A95:F95"/>
    <mergeCell ref="G95:H95"/>
    <mergeCell ref="A96:C96"/>
    <mergeCell ref="A99:B101"/>
    <mergeCell ref="C99:H99"/>
    <mergeCell ref="C100:E100"/>
    <mergeCell ref="F100:H100"/>
    <mergeCell ref="C101:E101"/>
    <mergeCell ref="F101:H101"/>
    <mergeCell ref="C102:D102"/>
    <mergeCell ref="F102:G102"/>
    <mergeCell ref="C103:D103"/>
    <mergeCell ref="F103:G103"/>
    <mergeCell ref="C104:D104"/>
    <mergeCell ref="F104:G104"/>
    <mergeCell ref="A123:B123"/>
    <mergeCell ref="C105:D105"/>
    <mergeCell ref="F105:G105"/>
    <mergeCell ref="C106:D106"/>
    <mergeCell ref="F106:G106"/>
    <mergeCell ref="C108:D108"/>
    <mergeCell ref="F108:G108"/>
    <mergeCell ref="C109:D109"/>
    <mergeCell ref="F109:G109"/>
    <mergeCell ref="A112:A113"/>
    <mergeCell ref="C112:H113"/>
    <mergeCell ref="A121:C121"/>
    <mergeCell ref="C107:D107"/>
    <mergeCell ref="F107:G107"/>
    <mergeCell ref="A137:G137"/>
    <mergeCell ref="A125:E126"/>
    <mergeCell ref="F125:H126"/>
    <mergeCell ref="A129:D129"/>
    <mergeCell ref="A133:G133"/>
    <mergeCell ref="A134:H134"/>
    <mergeCell ref="A135:H135"/>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75D4C-B6F8-4D6A-8105-90A27D17723E}">
  <sheetPr codeName="Planilha6"/>
  <dimension ref="A1:M31"/>
  <sheetViews>
    <sheetView zoomScaleNormal="100" workbookViewId="0"/>
  </sheetViews>
  <sheetFormatPr defaultRowHeight="15"/>
  <cols>
    <col min="1" max="1" width="38.140625" style="390" customWidth="1"/>
    <col min="2" max="12" width="13.42578125" style="390" customWidth="1"/>
    <col min="13" max="13" width="13.85546875" style="390" customWidth="1"/>
    <col min="14" max="16384" width="9.140625" style="390"/>
  </cols>
  <sheetData>
    <row r="1" spans="1:13">
      <c r="A1" s="389"/>
      <c r="B1" s="389"/>
      <c r="C1" s="389"/>
      <c r="D1" s="389"/>
      <c r="E1" s="389"/>
      <c r="F1" s="389"/>
      <c r="G1" s="389"/>
      <c r="H1" s="389"/>
      <c r="I1" s="389"/>
      <c r="J1" s="389"/>
      <c r="K1" s="389"/>
      <c r="L1" s="389"/>
    </row>
    <row r="2" spans="1:13">
      <c r="A2" s="1077" t="s">
        <v>0</v>
      </c>
      <c r="B2" s="1077"/>
      <c r="C2" s="1077"/>
      <c r="D2" s="1077"/>
      <c r="E2" s="1077"/>
      <c r="F2" s="1077"/>
      <c r="G2" s="1077"/>
      <c r="H2" s="1077"/>
      <c r="I2" s="1077"/>
      <c r="J2" s="1077"/>
      <c r="K2" s="1077"/>
      <c r="L2" s="1077"/>
    </row>
    <row r="3" spans="1:13" ht="13.5" customHeight="1">
      <c r="A3" s="1078" t="s">
        <v>1</v>
      </c>
      <c r="B3" s="1078"/>
      <c r="C3" s="1078"/>
      <c r="D3" s="1078"/>
      <c r="E3" s="1078"/>
      <c r="F3" s="1078"/>
      <c r="G3" s="1078"/>
      <c r="H3" s="1078"/>
      <c r="I3" s="1078"/>
      <c r="J3" s="1078"/>
      <c r="K3" s="1078"/>
      <c r="L3" s="1078"/>
    </row>
    <row r="4" spans="1:13" ht="13.5" customHeight="1">
      <c r="A4" s="1077" t="s">
        <v>503</v>
      </c>
      <c r="B4" s="1077"/>
      <c r="C4" s="1077"/>
      <c r="D4" s="1077"/>
      <c r="E4" s="1077"/>
      <c r="F4" s="1077"/>
      <c r="G4" s="1077"/>
      <c r="H4" s="1077"/>
      <c r="I4" s="1077"/>
      <c r="J4" s="1077"/>
      <c r="K4" s="1077"/>
      <c r="L4" s="1077"/>
    </row>
    <row r="5" spans="1:13">
      <c r="A5" s="1078" t="s">
        <v>3</v>
      </c>
      <c r="B5" s="1078"/>
      <c r="C5" s="1078"/>
      <c r="D5" s="1078"/>
      <c r="E5" s="1078"/>
      <c r="F5" s="1078"/>
      <c r="G5" s="1078"/>
      <c r="H5" s="1078"/>
      <c r="I5" s="1078"/>
      <c r="J5" s="1078"/>
      <c r="K5" s="1078"/>
      <c r="L5" s="1078"/>
    </row>
    <row r="6" spans="1:13" ht="12.75" customHeight="1">
      <c r="A6" s="1078" t="s">
        <v>1087</v>
      </c>
      <c r="B6" s="1078"/>
      <c r="C6" s="1078"/>
      <c r="D6" s="1078"/>
      <c r="E6" s="1078"/>
      <c r="F6" s="1078"/>
      <c r="G6" s="1078"/>
      <c r="H6" s="1078"/>
      <c r="I6" s="1078"/>
      <c r="J6" s="1078"/>
      <c r="K6" s="1078"/>
      <c r="L6" s="1078"/>
    </row>
    <row r="7" spans="1:13">
      <c r="A7" s="392"/>
      <c r="B7" s="392"/>
      <c r="C7" s="392"/>
      <c r="D7" s="392"/>
      <c r="E7" s="393"/>
    </row>
    <row r="8" spans="1:13" s="377" customFormat="1" ht="11.25">
      <c r="A8" s="377" t="s">
        <v>509</v>
      </c>
      <c r="M8" s="5">
        <v>1</v>
      </c>
    </row>
    <row r="9" spans="1:13" ht="12.75" customHeight="1">
      <c r="A9" s="394" t="s">
        <v>510</v>
      </c>
      <c r="B9" s="1072" t="s">
        <v>511</v>
      </c>
      <c r="C9" s="1076"/>
      <c r="D9" s="1076"/>
      <c r="E9" s="1076"/>
      <c r="F9" s="1073"/>
      <c r="G9" s="1072" t="s">
        <v>512</v>
      </c>
      <c r="H9" s="1076"/>
      <c r="I9" s="1076"/>
      <c r="J9" s="1076"/>
      <c r="K9" s="1076"/>
      <c r="L9" s="1076"/>
      <c r="M9" s="1069" t="s">
        <v>513</v>
      </c>
    </row>
    <row r="10" spans="1:13" ht="12.75" customHeight="1">
      <c r="A10" s="395"/>
      <c r="B10" s="1072" t="s">
        <v>504</v>
      </c>
      <c r="C10" s="1073"/>
      <c r="D10" s="396"/>
      <c r="E10" s="396"/>
      <c r="F10" s="396"/>
      <c r="G10" s="1072" t="s">
        <v>504</v>
      </c>
      <c r="H10" s="1073"/>
      <c r="I10" s="397"/>
      <c r="J10" s="396"/>
      <c r="K10" s="396"/>
      <c r="L10" s="398"/>
      <c r="M10" s="1070"/>
    </row>
    <row r="11" spans="1:13" ht="16.5" customHeight="1">
      <c r="A11" s="395"/>
      <c r="B11" s="396" t="s">
        <v>514</v>
      </c>
      <c r="C11" s="1074" t="s">
        <v>1118</v>
      </c>
      <c r="D11" s="399" t="s">
        <v>506</v>
      </c>
      <c r="E11" s="399" t="s">
        <v>507</v>
      </c>
      <c r="F11" s="399" t="s">
        <v>508</v>
      </c>
      <c r="G11" s="396" t="s">
        <v>514</v>
      </c>
      <c r="H11" s="1074" t="s">
        <v>1118</v>
      </c>
      <c r="I11" s="399" t="s">
        <v>505</v>
      </c>
      <c r="J11" s="399" t="s">
        <v>506</v>
      </c>
      <c r="K11" s="399" t="s">
        <v>507</v>
      </c>
      <c r="L11" s="400" t="s">
        <v>508</v>
      </c>
      <c r="M11" s="1070"/>
    </row>
    <row r="12" spans="1:13">
      <c r="A12" s="401"/>
      <c r="B12" s="402" t="s">
        <v>515</v>
      </c>
      <c r="C12" s="1075"/>
      <c r="D12" s="402"/>
      <c r="E12" s="402"/>
      <c r="F12" s="402"/>
      <c r="G12" s="402" t="s">
        <v>515</v>
      </c>
      <c r="H12" s="1075"/>
      <c r="I12" s="402"/>
      <c r="J12" s="402"/>
      <c r="K12" s="402"/>
      <c r="L12" s="403"/>
      <c r="M12" s="1071"/>
    </row>
    <row r="13" spans="1:13">
      <c r="A13" s="404" t="s">
        <v>122</v>
      </c>
      <c r="B13" s="405"/>
      <c r="C13" s="405"/>
      <c r="D13" s="405"/>
      <c r="E13" s="405"/>
      <c r="F13" s="405"/>
      <c r="G13" s="405"/>
      <c r="H13" s="406"/>
      <c r="I13" s="406"/>
      <c r="J13" s="405"/>
      <c r="K13" s="405"/>
      <c r="L13" s="407"/>
      <c r="M13" s="407"/>
    </row>
    <row r="14" spans="1:13" ht="21.75" customHeight="1">
      <c r="A14" s="408" t="s">
        <v>516</v>
      </c>
      <c r="B14" s="409">
        <f>B16+B17</f>
        <v>2170346.7000000002</v>
      </c>
      <c r="C14" s="409">
        <f t="shared" ref="C14:M14" si="0">C16+C17</f>
        <v>55569595.229999982</v>
      </c>
      <c r="D14" s="409">
        <f t="shared" si="0"/>
        <v>56056990.999999978</v>
      </c>
      <c r="E14" s="409">
        <f t="shared" si="0"/>
        <v>5847.3500000000013</v>
      </c>
      <c r="F14" s="409">
        <f t="shared" si="0"/>
        <v>1677103.5800000022</v>
      </c>
      <c r="G14" s="409">
        <f t="shared" si="0"/>
        <v>88723664.089999974</v>
      </c>
      <c r="H14" s="409">
        <f t="shared" si="0"/>
        <v>902310012.84000015</v>
      </c>
      <c r="I14" s="409">
        <f t="shared" si="0"/>
        <v>659302554.33999944</v>
      </c>
      <c r="J14" s="409">
        <f t="shared" si="0"/>
        <v>653408674.80999923</v>
      </c>
      <c r="K14" s="409">
        <f t="shared" si="0"/>
        <v>87916869.34999907</v>
      </c>
      <c r="L14" s="410">
        <f t="shared" si="0"/>
        <v>249708132.77000198</v>
      </c>
      <c r="M14" s="410">
        <f t="shared" si="0"/>
        <v>251385236.35000199</v>
      </c>
    </row>
    <row r="15" spans="1:13">
      <c r="A15" s="411"/>
      <c r="B15" s="412"/>
      <c r="C15" s="412"/>
      <c r="D15" s="412"/>
      <c r="E15" s="412"/>
      <c r="F15" s="412"/>
      <c r="G15" s="412"/>
      <c r="H15" s="412"/>
      <c r="I15" s="412"/>
      <c r="J15" s="412"/>
      <c r="K15" s="412"/>
      <c r="L15" s="413"/>
      <c r="M15" s="413"/>
    </row>
    <row r="16" spans="1:13">
      <c r="A16" s="917" t="s">
        <v>517</v>
      </c>
      <c r="B16" s="412">
        <v>2170346.7000000002</v>
      </c>
      <c r="C16" s="412">
        <v>54853067.729999982</v>
      </c>
      <c r="D16" s="412">
        <v>55340463.509999976</v>
      </c>
      <c r="E16" s="412">
        <v>5847.3400000000011</v>
      </c>
      <c r="F16" s="412">
        <v>1677103.5800000022</v>
      </c>
      <c r="G16" s="412">
        <v>87244264.949999973</v>
      </c>
      <c r="H16" s="412">
        <v>898543277.1700002</v>
      </c>
      <c r="I16" s="412">
        <v>656793393.29999948</v>
      </c>
      <c r="J16" s="412">
        <v>650899513.75999928</v>
      </c>
      <c r="K16" s="412">
        <v>86852654.379999071</v>
      </c>
      <c r="L16" s="413">
        <v>248035373.98000199</v>
      </c>
      <c r="M16" s="413">
        <v>249712477.560002</v>
      </c>
    </row>
    <row r="17" spans="1:13">
      <c r="A17" s="917" t="s">
        <v>519</v>
      </c>
      <c r="B17" s="415">
        <v>0</v>
      </c>
      <c r="C17" s="415">
        <v>716527.5</v>
      </c>
      <c r="D17" s="415">
        <v>716527.49</v>
      </c>
      <c r="E17" s="415">
        <v>0.01</v>
      </c>
      <c r="F17" s="415">
        <v>0</v>
      </c>
      <c r="G17" s="415">
        <v>1479399.14</v>
      </c>
      <c r="H17" s="415">
        <v>3766735.6700000004</v>
      </c>
      <c r="I17" s="415">
        <v>2509161.04</v>
      </c>
      <c r="J17" s="415">
        <v>2509161.0500000003</v>
      </c>
      <c r="K17" s="415">
        <v>1064214.97</v>
      </c>
      <c r="L17" s="416">
        <v>1672758.7900000003</v>
      </c>
      <c r="M17" s="416">
        <v>1672758.7900000003</v>
      </c>
    </row>
    <row r="18" spans="1:13" ht="18.75" customHeight="1">
      <c r="B18" s="415"/>
      <c r="C18" s="415"/>
      <c r="D18" s="415"/>
      <c r="E18" s="415"/>
      <c r="F18" s="415"/>
      <c r="G18" s="415"/>
      <c r="H18" s="415"/>
      <c r="I18" s="415"/>
      <c r="J18" s="415"/>
      <c r="K18" s="415"/>
      <c r="L18" s="416"/>
      <c r="M18" s="416"/>
    </row>
    <row r="19" spans="1:13" ht="12.75" customHeight="1">
      <c r="A19" s="408" t="s">
        <v>520</v>
      </c>
      <c r="B19" s="418">
        <f>B21+B22</f>
        <v>0</v>
      </c>
      <c r="C19" s="418">
        <f t="shared" ref="C19:M19" si="1">C21+C22</f>
        <v>530694.07000000018</v>
      </c>
      <c r="D19" s="418">
        <f t="shared" si="1"/>
        <v>530694.07000000018</v>
      </c>
      <c r="E19" s="418">
        <f t="shared" si="1"/>
        <v>0</v>
      </c>
      <c r="F19" s="418">
        <f t="shared" si="1"/>
        <v>0</v>
      </c>
      <c r="G19" s="418">
        <f t="shared" si="1"/>
        <v>332879.51</v>
      </c>
      <c r="H19" s="418">
        <f t="shared" si="1"/>
        <v>2760439.83</v>
      </c>
      <c r="I19" s="418">
        <f t="shared" si="1"/>
        <v>2040973.1799999997</v>
      </c>
      <c r="J19" s="418">
        <f t="shared" si="1"/>
        <v>2040973.1799999997</v>
      </c>
      <c r="K19" s="418">
        <f t="shared" si="1"/>
        <v>517004.13</v>
      </c>
      <c r="L19" s="419">
        <f t="shared" si="1"/>
        <v>535342.03</v>
      </c>
      <c r="M19" s="419">
        <f t="shared" si="1"/>
        <v>535342.03</v>
      </c>
    </row>
    <row r="20" spans="1:13" ht="12.75" customHeight="1">
      <c r="A20" s="414"/>
      <c r="B20" s="415"/>
      <c r="C20" s="415"/>
      <c r="D20" s="415"/>
      <c r="E20" s="415"/>
      <c r="F20" s="415"/>
      <c r="G20" s="415"/>
      <c r="H20" s="415"/>
      <c r="I20" s="415"/>
      <c r="J20" s="415"/>
      <c r="K20" s="415"/>
      <c r="L20" s="416"/>
      <c r="M20" s="416"/>
    </row>
    <row r="21" spans="1:13">
      <c r="A21" s="917" t="s">
        <v>517</v>
      </c>
      <c r="B21" s="412">
        <v>0</v>
      </c>
      <c r="C21" s="412">
        <v>530694.07000000018</v>
      </c>
      <c r="D21" s="412">
        <v>530694.07000000018</v>
      </c>
      <c r="E21" s="412">
        <v>0</v>
      </c>
      <c r="F21" s="412">
        <v>0</v>
      </c>
      <c r="G21" s="412">
        <v>332879.51</v>
      </c>
      <c r="H21" s="412">
        <v>2760439.83</v>
      </c>
      <c r="I21" s="412">
        <v>2040973.1799999997</v>
      </c>
      <c r="J21" s="412">
        <v>2040973.1799999997</v>
      </c>
      <c r="K21" s="412">
        <v>517004.13</v>
      </c>
      <c r="L21" s="413">
        <v>535342.03</v>
      </c>
      <c r="M21" s="413">
        <v>535342.03</v>
      </c>
    </row>
    <row r="22" spans="1:13">
      <c r="A22" s="917" t="s">
        <v>519</v>
      </c>
      <c r="B22" s="415">
        <v>0</v>
      </c>
      <c r="C22" s="415">
        <v>0</v>
      </c>
      <c r="D22" s="415">
        <v>0</v>
      </c>
      <c r="E22" s="415">
        <v>0</v>
      </c>
      <c r="F22" s="415">
        <v>0</v>
      </c>
      <c r="G22" s="415">
        <v>0</v>
      </c>
      <c r="H22" s="415">
        <v>0</v>
      </c>
      <c r="I22" s="415">
        <v>0</v>
      </c>
      <c r="J22" s="415">
        <v>0</v>
      </c>
      <c r="K22" s="415">
        <v>0</v>
      </c>
      <c r="L22" s="416">
        <v>0</v>
      </c>
      <c r="M22" s="416">
        <v>0</v>
      </c>
    </row>
    <row r="23" spans="1:13" ht="12.75" customHeight="1">
      <c r="A23" s="420"/>
      <c r="B23" s="421"/>
      <c r="C23" s="421"/>
      <c r="D23" s="421"/>
      <c r="E23" s="421"/>
      <c r="F23" s="421"/>
      <c r="G23" s="421"/>
      <c r="H23" s="421"/>
      <c r="I23" s="421"/>
      <c r="J23" s="421"/>
      <c r="K23" s="421"/>
      <c r="L23" s="422"/>
      <c r="M23" s="422"/>
    </row>
    <row r="24" spans="1:13" ht="12.75" customHeight="1">
      <c r="A24" s="423" t="s">
        <v>521</v>
      </c>
      <c r="B24" s="424">
        <f t="shared" ref="B24:L24" si="2">B19+B14</f>
        <v>2170346.7000000002</v>
      </c>
      <c r="C24" s="424">
        <f t="shared" si="2"/>
        <v>56100289.299999982</v>
      </c>
      <c r="D24" s="424">
        <f t="shared" si="2"/>
        <v>56587685.069999978</v>
      </c>
      <c r="E24" s="424">
        <f t="shared" si="2"/>
        <v>5847.3500000000013</v>
      </c>
      <c r="F24" s="424">
        <f t="shared" si="2"/>
        <v>1677103.5800000022</v>
      </c>
      <c r="G24" s="424">
        <f t="shared" si="2"/>
        <v>89056543.599999979</v>
      </c>
      <c r="H24" s="424">
        <f t="shared" si="2"/>
        <v>905070452.6700002</v>
      </c>
      <c r="I24" s="424">
        <f t="shared" si="2"/>
        <v>661343527.51999938</v>
      </c>
      <c r="J24" s="424">
        <f t="shared" si="2"/>
        <v>655449647.98999918</v>
      </c>
      <c r="K24" s="424">
        <f t="shared" si="2"/>
        <v>88433873.479999065</v>
      </c>
      <c r="L24" s="425">
        <f t="shared" si="2"/>
        <v>250243474.80000198</v>
      </c>
      <c r="M24" s="425">
        <f>L24+F24</f>
        <v>251920578.38000199</v>
      </c>
    </row>
    <row r="25" spans="1:13">
      <c r="A25" s="426" t="s">
        <v>115</v>
      </c>
      <c r="L25" s="427"/>
    </row>
    <row r="26" spans="1:13">
      <c r="A26" s="426"/>
    </row>
    <row r="27" spans="1:13">
      <c r="A27" s="426"/>
      <c r="C27" s="417"/>
      <c r="G27" s="428"/>
      <c r="H27" s="417"/>
    </row>
    <row r="28" spans="1:13">
      <c r="A28" s="377" t="s">
        <v>1090</v>
      </c>
      <c r="C28" s="428"/>
      <c r="D28" s="428"/>
      <c r="E28" s="428"/>
      <c r="F28" s="428"/>
      <c r="G28" s="417"/>
      <c r="I28" s="429"/>
    </row>
    <row r="29" spans="1:13" ht="12.75" customHeight="1">
      <c r="A29" s="377" t="s">
        <v>1091</v>
      </c>
      <c r="G29" s="428"/>
      <c r="M29" s="417"/>
    </row>
    <row r="30" spans="1:13" ht="12.75" customHeight="1">
      <c r="A30" s="377" t="s">
        <v>1069</v>
      </c>
      <c r="G30" s="428"/>
      <c r="M30" s="417"/>
    </row>
    <row r="31" spans="1:13" ht="12.75" customHeight="1">
      <c r="A31" s="377" t="s">
        <v>1092</v>
      </c>
      <c r="G31" s="428"/>
    </row>
  </sheetData>
  <mergeCells count="12">
    <mergeCell ref="A2:L2"/>
    <mergeCell ref="A3:L3"/>
    <mergeCell ref="A4:L4"/>
    <mergeCell ref="A5:L5"/>
    <mergeCell ref="A6:L6"/>
    <mergeCell ref="M9:M12"/>
    <mergeCell ref="B10:C10"/>
    <mergeCell ref="G10:H10"/>
    <mergeCell ref="C11:C12"/>
    <mergeCell ref="H11:H12"/>
    <mergeCell ref="B9:F9"/>
    <mergeCell ref="G9:L9"/>
  </mergeCells>
  <pageMargins left="0.511811024" right="0.511811024" top="0.78740157499999996" bottom="0.78740157499999996" header="0.31496062000000002" footer="0.31496062000000002"/>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219E-E14D-4D13-AF43-9453EBC08BE9}">
  <sheetPr codeName="Planilha7"/>
  <dimension ref="A1:H201"/>
  <sheetViews>
    <sheetView workbookViewId="0">
      <selection activeCell="H116" sqref="H116"/>
    </sheetView>
  </sheetViews>
  <sheetFormatPr defaultRowHeight="15"/>
  <cols>
    <col min="1" max="1" width="71.7109375" style="390" customWidth="1"/>
    <col min="2" max="2" width="3.5703125" style="390" customWidth="1"/>
    <col min="3" max="3" width="17.140625" style="390" customWidth="1"/>
    <col min="4" max="8" width="18.28515625" style="390" customWidth="1"/>
    <col min="9" max="16384" width="9.140625" style="390"/>
  </cols>
  <sheetData>
    <row r="1" spans="1:8">
      <c r="A1" s="1103" t="s">
        <v>0</v>
      </c>
      <c r="B1" s="1103"/>
      <c r="C1" s="1103"/>
      <c r="D1" s="1103"/>
      <c r="E1" s="1103"/>
      <c r="F1" s="1103"/>
      <c r="G1" s="1103"/>
      <c r="H1" s="1103"/>
    </row>
    <row r="2" spans="1:8">
      <c r="A2" s="1103" t="s">
        <v>1</v>
      </c>
      <c r="B2" s="1103"/>
      <c r="C2" s="1103"/>
      <c r="D2" s="1103"/>
      <c r="E2" s="1103"/>
      <c r="F2" s="1103"/>
      <c r="G2" s="1103"/>
      <c r="H2" s="1103"/>
    </row>
    <row r="3" spans="1:8">
      <c r="A3" s="1104" t="s">
        <v>522</v>
      </c>
      <c r="B3" s="1104"/>
      <c r="C3" s="1104"/>
      <c r="D3" s="1104"/>
      <c r="E3" s="1104"/>
      <c r="F3" s="1104"/>
      <c r="G3" s="1104"/>
      <c r="H3" s="1104"/>
    </row>
    <row r="4" spans="1:8">
      <c r="A4" s="1103" t="s">
        <v>407</v>
      </c>
      <c r="B4" s="1103"/>
      <c r="C4" s="1103"/>
      <c r="D4" s="1103"/>
      <c r="E4" s="1103"/>
      <c r="F4" s="1103"/>
      <c r="G4" s="1103"/>
      <c r="H4" s="1103"/>
    </row>
    <row r="5" spans="1:8">
      <c r="A5" s="1103" t="s">
        <v>1087</v>
      </c>
      <c r="B5" s="1103"/>
      <c r="C5" s="1103"/>
      <c r="D5" s="1103"/>
      <c r="E5" s="1103"/>
      <c r="F5" s="1103"/>
      <c r="G5" s="1103"/>
      <c r="H5" s="1103"/>
    </row>
    <row r="6" spans="1:8">
      <c r="A6" s="1103"/>
      <c r="B6" s="1103"/>
      <c r="C6" s="1103"/>
      <c r="D6" s="1103"/>
      <c r="E6" s="1103"/>
      <c r="F6" s="1103"/>
      <c r="G6" s="1103"/>
      <c r="H6" s="1103"/>
    </row>
    <row r="7" spans="1:8">
      <c r="A7" s="377" t="s">
        <v>523</v>
      </c>
      <c r="B7" s="377"/>
      <c r="C7" s="377"/>
      <c r="D7" s="377"/>
      <c r="E7" s="377"/>
      <c r="F7" s="377"/>
      <c r="G7" s="377"/>
      <c r="H7" s="775">
        <v>1</v>
      </c>
    </row>
    <row r="8" spans="1:8">
      <c r="A8" s="980" t="s">
        <v>895</v>
      </c>
      <c r="B8" s="980"/>
      <c r="C8" s="980"/>
      <c r="D8" s="980"/>
      <c r="E8" s="980"/>
      <c r="F8" s="980"/>
      <c r="G8" s="980"/>
      <c r="H8" s="980"/>
    </row>
    <row r="9" spans="1:8">
      <c r="A9" s="1084"/>
      <c r="B9" s="1084"/>
      <c r="C9" s="1084"/>
      <c r="D9" s="1084"/>
      <c r="E9" s="1084"/>
      <c r="F9" s="1084"/>
      <c r="G9" s="1084"/>
      <c r="H9" s="1084"/>
    </row>
    <row r="10" spans="1:8">
      <c r="A10" s="430"/>
      <c r="B10" s="430"/>
      <c r="C10" s="430"/>
      <c r="D10" s="704"/>
      <c r="E10" s="1085" t="s">
        <v>411</v>
      </c>
      <c r="F10" s="941"/>
      <c r="G10" s="1100" t="s">
        <v>8</v>
      </c>
      <c r="H10" s="1101"/>
    </row>
    <row r="11" spans="1:8">
      <c r="A11" s="703" t="s">
        <v>896</v>
      </c>
      <c r="B11" s="703"/>
      <c r="C11" s="703"/>
      <c r="D11" s="776"/>
      <c r="E11" s="1099"/>
      <c r="F11" s="1093"/>
      <c r="G11" s="1102" t="s">
        <v>524</v>
      </c>
      <c r="H11" s="1051"/>
    </row>
    <row r="12" spans="1:8">
      <c r="A12" s="777"/>
      <c r="B12" s="777"/>
      <c r="C12" s="777"/>
      <c r="D12" s="705"/>
      <c r="E12" s="1081" t="s">
        <v>469</v>
      </c>
      <c r="F12" s="1082"/>
      <c r="G12" s="1081" t="s">
        <v>470</v>
      </c>
      <c r="H12" s="1083"/>
    </row>
    <row r="13" spans="1:8">
      <c r="A13" s="10" t="s">
        <v>525</v>
      </c>
      <c r="B13" s="10"/>
      <c r="C13" s="10"/>
      <c r="D13" s="269"/>
      <c r="E13" s="778"/>
      <c r="F13" s="269">
        <v>3479606000</v>
      </c>
      <c r="G13" s="778"/>
      <c r="H13" s="779">
        <v>2730495011.9099989</v>
      </c>
    </row>
    <row r="14" spans="1:8">
      <c r="A14" s="202" t="s">
        <v>526</v>
      </c>
      <c r="B14" s="202"/>
      <c r="C14" s="202"/>
      <c r="D14" s="780"/>
      <c r="E14" s="446"/>
      <c r="F14" s="780">
        <v>1051900000</v>
      </c>
      <c r="G14" s="446"/>
      <c r="H14" s="26">
        <v>902052701.81000006</v>
      </c>
    </row>
    <row r="15" spans="1:8">
      <c r="A15" s="202" t="s">
        <v>527</v>
      </c>
      <c r="B15" s="202"/>
      <c r="C15" s="202"/>
      <c r="D15" s="780"/>
      <c r="E15" s="446"/>
      <c r="F15" s="780">
        <v>437606000</v>
      </c>
      <c r="G15" s="446"/>
      <c r="H15" s="26">
        <v>316734035.93000036</v>
      </c>
    </row>
    <row r="16" spans="1:8">
      <c r="A16" s="202" t="s">
        <v>528</v>
      </c>
      <c r="B16" s="202"/>
      <c r="C16" s="202"/>
      <c r="D16" s="780"/>
      <c r="E16" s="446"/>
      <c r="F16" s="780">
        <v>1548100000</v>
      </c>
      <c r="G16" s="446"/>
      <c r="H16" s="26">
        <v>1205792671.5499988</v>
      </c>
    </row>
    <row r="17" spans="1:8">
      <c r="A17" s="202" t="s">
        <v>529</v>
      </c>
      <c r="B17" s="202"/>
      <c r="C17" s="202"/>
      <c r="D17" s="780"/>
      <c r="E17" s="446"/>
      <c r="F17" s="780">
        <v>442000000</v>
      </c>
      <c r="G17" s="446"/>
      <c r="H17" s="26">
        <v>305915602.61999983</v>
      </c>
    </row>
    <row r="18" spans="1:8" s="438" customFormat="1" ht="12.75" customHeight="1">
      <c r="A18" s="29" t="s">
        <v>530</v>
      </c>
      <c r="B18" s="29"/>
      <c r="C18" s="29"/>
      <c r="D18" s="781"/>
      <c r="E18" s="782"/>
      <c r="F18" s="781">
        <v>1844398000</v>
      </c>
      <c r="G18" s="782"/>
      <c r="H18" s="783">
        <v>1609798303.52</v>
      </c>
    </row>
    <row r="19" spans="1:8" s="438" customFormat="1" ht="12.75" customHeight="1">
      <c r="A19" s="202" t="s">
        <v>531</v>
      </c>
      <c r="B19" s="202"/>
      <c r="C19" s="202"/>
      <c r="D19" s="780"/>
      <c r="E19" s="446"/>
      <c r="F19" s="780">
        <v>426300000</v>
      </c>
      <c r="G19" s="446"/>
      <c r="H19" s="26">
        <v>363101478.44000006</v>
      </c>
    </row>
    <row r="20" spans="1:8" s="438" customFormat="1" ht="12.75" customHeight="1">
      <c r="A20" s="272" t="s">
        <v>532</v>
      </c>
      <c r="B20" s="272"/>
      <c r="C20" s="272"/>
      <c r="D20" s="780"/>
      <c r="E20" s="446"/>
      <c r="F20" s="780">
        <v>411000000</v>
      </c>
      <c r="G20" s="446"/>
      <c r="H20" s="26">
        <v>342139691.97000003</v>
      </c>
    </row>
    <row r="21" spans="1:8" s="438" customFormat="1" ht="12.75" customHeight="1">
      <c r="A21" s="274" t="s">
        <v>1055</v>
      </c>
      <c r="B21" s="274"/>
      <c r="C21" s="274"/>
      <c r="D21" s="784"/>
      <c r="E21" s="785"/>
      <c r="F21" s="784">
        <v>15300000</v>
      </c>
      <c r="G21" s="785"/>
      <c r="H21" s="153">
        <v>20961786.469999999</v>
      </c>
    </row>
    <row r="22" spans="1:8">
      <c r="A22" s="202" t="s">
        <v>533</v>
      </c>
      <c r="B22" s="202"/>
      <c r="C22" s="202"/>
      <c r="D22" s="780"/>
      <c r="E22" s="446"/>
      <c r="F22" s="780">
        <v>828000000</v>
      </c>
      <c r="G22" s="446"/>
      <c r="H22" s="26">
        <v>624839435.61000001</v>
      </c>
    </row>
    <row r="23" spans="1:8">
      <c r="A23" s="202" t="s">
        <v>897</v>
      </c>
      <c r="B23" s="202"/>
      <c r="C23" s="202"/>
      <c r="D23" s="780"/>
      <c r="E23" s="446"/>
      <c r="F23" s="780">
        <v>12930000</v>
      </c>
      <c r="G23" s="446"/>
      <c r="H23" s="26">
        <v>7102560.4699999997</v>
      </c>
    </row>
    <row r="24" spans="1:8">
      <c r="A24" s="202" t="s">
        <v>898</v>
      </c>
      <c r="B24" s="202"/>
      <c r="C24" s="202"/>
      <c r="D24" s="780"/>
      <c r="E24" s="446"/>
      <c r="F24" s="780">
        <v>168000</v>
      </c>
      <c r="G24" s="446"/>
      <c r="H24" s="26">
        <v>456136.76999999996</v>
      </c>
    </row>
    <row r="25" spans="1:8" s="438" customFormat="1" ht="12.75" customHeight="1">
      <c r="A25" s="202" t="s">
        <v>899</v>
      </c>
      <c r="B25" s="202"/>
      <c r="C25" s="202"/>
      <c r="D25" s="780"/>
      <c r="E25" s="446"/>
      <c r="F25" s="780">
        <v>577000000</v>
      </c>
      <c r="G25" s="446"/>
      <c r="H25" s="26">
        <v>614298692.23000002</v>
      </c>
    </row>
    <row r="26" spans="1:8" s="438" customFormat="1" ht="12.75" customHeight="1">
      <c r="A26" s="202" t="s">
        <v>900</v>
      </c>
      <c r="B26" s="202"/>
      <c r="C26" s="202"/>
      <c r="D26" s="780"/>
      <c r="E26" s="446"/>
      <c r="F26" s="780">
        <v>0</v>
      </c>
      <c r="G26" s="446"/>
      <c r="H26" s="26">
        <v>0</v>
      </c>
    </row>
    <row r="27" spans="1:8" s="438" customFormat="1" ht="12.75" customHeight="1">
      <c r="A27" s="202" t="s">
        <v>901</v>
      </c>
      <c r="B27" s="202"/>
      <c r="C27" s="202"/>
      <c r="D27" s="780"/>
      <c r="E27" s="786"/>
      <c r="F27" s="498">
        <v>0</v>
      </c>
      <c r="G27" s="786"/>
      <c r="H27" s="787">
        <v>0</v>
      </c>
    </row>
    <row r="28" spans="1:8" s="438" customFormat="1" ht="12.75" customHeight="1">
      <c r="A28" s="37" t="s">
        <v>902</v>
      </c>
      <c r="B28" s="37"/>
      <c r="C28" s="37"/>
      <c r="D28" s="788"/>
      <c r="E28" s="789"/>
      <c r="F28" s="790">
        <v>5324004000</v>
      </c>
      <c r="G28" s="789"/>
      <c r="H28" s="791">
        <v>4340293315.4299984</v>
      </c>
    </row>
    <row r="29" spans="1:8" s="438" customFormat="1" ht="12.75" customHeight="1">
      <c r="A29" s="434"/>
      <c r="B29" s="434"/>
      <c r="C29" s="434"/>
      <c r="D29" s="449"/>
      <c r="E29" s="453"/>
      <c r="F29" s="449"/>
      <c r="G29" s="453"/>
      <c r="H29" s="449"/>
    </row>
    <row r="30" spans="1:8">
      <c r="A30" s="37" t="s">
        <v>903</v>
      </c>
      <c r="B30" s="37"/>
      <c r="C30" s="37"/>
      <c r="D30" s="305"/>
      <c r="E30" s="792"/>
      <c r="F30" s="788">
        <v>365819600</v>
      </c>
      <c r="G30" s="793"/>
      <c r="H30" s="305">
        <v>317767303.41000003</v>
      </c>
    </row>
    <row r="31" spans="1:8">
      <c r="A31" s="2"/>
      <c r="B31" s="2"/>
      <c r="C31" s="2"/>
      <c r="D31" s="26"/>
      <c r="F31" s="26"/>
      <c r="H31" s="26"/>
    </row>
    <row r="32" spans="1:8" ht="22.5" customHeight="1">
      <c r="A32" s="1105" t="s">
        <v>904</v>
      </c>
      <c r="B32" s="1105"/>
      <c r="C32" s="1105"/>
      <c r="D32" s="1105"/>
      <c r="E32" s="792"/>
      <c r="F32" s="788">
        <v>965181400</v>
      </c>
      <c r="G32" s="793"/>
      <c r="H32" s="305">
        <v>767306025.44749963</v>
      </c>
    </row>
    <row r="33" spans="1:8" s="438" customFormat="1" ht="12.75" customHeight="1">
      <c r="A33" s="794"/>
      <c r="B33" s="794"/>
      <c r="C33" s="794"/>
      <c r="D33" s="787"/>
      <c r="E33" s="795"/>
      <c r="F33" s="787"/>
      <c r="G33" s="795"/>
      <c r="H33" s="787"/>
    </row>
    <row r="34" spans="1:8" s="438" customFormat="1" ht="12.75" customHeight="1">
      <c r="A34" s="1057" t="s">
        <v>77</v>
      </c>
      <c r="B34" s="1057"/>
      <c r="C34" s="1057"/>
      <c r="D34" s="1057"/>
      <c r="E34" s="1057"/>
      <c r="F34" s="1057"/>
      <c r="G34" s="1057"/>
      <c r="H34" s="1057"/>
    </row>
    <row r="35" spans="1:8" s="438" customFormat="1" ht="12.75" customHeight="1">
      <c r="A35" s="430"/>
      <c r="B35" s="430"/>
      <c r="C35" s="430"/>
      <c r="D35" s="704"/>
      <c r="E35" s="1085" t="s">
        <v>411</v>
      </c>
      <c r="F35" s="941"/>
      <c r="G35" s="1100" t="s">
        <v>8</v>
      </c>
      <c r="H35" s="1101"/>
    </row>
    <row r="36" spans="1:8" s="438" customFormat="1" ht="12.75" customHeight="1">
      <c r="A36" s="703" t="s">
        <v>905</v>
      </c>
      <c r="B36" s="703"/>
      <c r="C36" s="703"/>
      <c r="D36" s="776"/>
      <c r="E36" s="1099"/>
      <c r="F36" s="1093"/>
      <c r="G36" s="1102" t="s">
        <v>524</v>
      </c>
      <c r="H36" s="1051"/>
    </row>
    <row r="37" spans="1:8" s="438" customFormat="1" ht="12.75" customHeight="1">
      <c r="A37" s="777"/>
      <c r="B37" s="777"/>
      <c r="C37" s="777"/>
      <c r="D37" s="705"/>
      <c r="E37" s="1081" t="s">
        <v>469</v>
      </c>
      <c r="F37" s="1082"/>
      <c r="G37" s="1081" t="s">
        <v>470</v>
      </c>
      <c r="H37" s="1083"/>
    </row>
    <row r="38" spans="1:8">
      <c r="A38" s="796" t="s">
        <v>906</v>
      </c>
      <c r="B38" s="796"/>
      <c r="C38" s="796"/>
      <c r="D38" s="796"/>
      <c r="E38" s="797"/>
      <c r="F38" s="798">
        <v>730934000</v>
      </c>
      <c r="G38" s="796"/>
      <c r="H38" s="799">
        <v>602753142.86000001</v>
      </c>
    </row>
    <row r="39" spans="1:8">
      <c r="A39" s="800" t="s">
        <v>907</v>
      </c>
      <c r="B39" s="801"/>
      <c r="C39" s="801"/>
      <c r="D39" s="801"/>
      <c r="E39" s="802"/>
      <c r="F39" s="803">
        <v>730934000</v>
      </c>
      <c r="G39" s="801"/>
      <c r="H39" s="804">
        <v>602753142.86000001</v>
      </c>
    </row>
    <row r="40" spans="1:8">
      <c r="A40" s="805" t="s">
        <v>908</v>
      </c>
      <c r="B40" s="801"/>
      <c r="C40" s="801"/>
      <c r="D40" s="801"/>
      <c r="E40" s="802"/>
      <c r="F40" s="780">
        <v>729000000</v>
      </c>
      <c r="G40" s="446"/>
      <c r="H40" s="26">
        <v>591549706.75</v>
      </c>
    </row>
    <row r="41" spans="1:8" s="438" customFormat="1" ht="12.75" customHeight="1">
      <c r="A41" s="805" t="s">
        <v>909</v>
      </c>
      <c r="B41" s="801"/>
      <c r="C41" s="801"/>
      <c r="D41" s="801"/>
      <c r="E41" s="802"/>
      <c r="F41" s="806">
        <v>1934000</v>
      </c>
      <c r="G41" s="801"/>
      <c r="H41" s="804">
        <v>11203436.109999999</v>
      </c>
    </row>
    <row r="42" spans="1:8" s="438" customFormat="1" ht="12.75" customHeight="1">
      <c r="A42" s="800" t="s">
        <v>910</v>
      </c>
      <c r="B42" s="801"/>
      <c r="C42" s="801"/>
      <c r="D42" s="801"/>
      <c r="E42" s="802"/>
      <c r="F42" s="803">
        <v>0</v>
      </c>
      <c r="G42" s="801"/>
      <c r="H42" s="804">
        <v>1.1641532182693481E-10</v>
      </c>
    </row>
    <row r="43" spans="1:8" s="438" customFormat="1" ht="12.75" customHeight="1">
      <c r="A43" s="805" t="s">
        <v>911</v>
      </c>
      <c r="B43" s="801"/>
      <c r="C43" s="801"/>
      <c r="D43" s="801"/>
      <c r="E43" s="802"/>
      <c r="F43" s="780">
        <v>0</v>
      </c>
      <c r="G43" s="446"/>
      <c r="H43" s="26">
        <v>1.1641532182693481E-10</v>
      </c>
    </row>
    <row r="44" spans="1:8" s="438" customFormat="1" ht="12.75" customHeight="1">
      <c r="A44" s="805" t="s">
        <v>912</v>
      </c>
      <c r="B44" s="801"/>
      <c r="C44" s="801"/>
      <c r="D44" s="801"/>
      <c r="E44" s="802"/>
      <c r="F44" s="806">
        <v>0</v>
      </c>
      <c r="G44" s="801"/>
      <c r="H44" s="804">
        <v>0</v>
      </c>
    </row>
    <row r="45" spans="1:8" s="438" customFormat="1" ht="12.75" customHeight="1">
      <c r="A45" s="800" t="s">
        <v>913</v>
      </c>
      <c r="B45" s="801"/>
      <c r="C45" s="801"/>
      <c r="D45" s="801"/>
      <c r="E45" s="802"/>
      <c r="F45" s="803">
        <v>0</v>
      </c>
      <c r="G45" s="801"/>
      <c r="H45" s="804">
        <v>0</v>
      </c>
    </row>
    <row r="46" spans="1:8">
      <c r="A46" s="805" t="s">
        <v>914</v>
      </c>
      <c r="B46" s="801"/>
      <c r="C46" s="801"/>
      <c r="D46" s="801"/>
      <c r="E46" s="802"/>
      <c r="F46" s="780">
        <v>0</v>
      </c>
      <c r="G46" s="446"/>
      <c r="H46" s="26">
        <v>0</v>
      </c>
    </row>
    <row r="47" spans="1:8">
      <c r="A47" s="805" t="s">
        <v>915</v>
      </c>
      <c r="B47" s="801"/>
      <c r="C47" s="801"/>
      <c r="D47" s="801"/>
      <c r="E47" s="802"/>
      <c r="F47" s="806">
        <v>0</v>
      </c>
      <c r="G47" s="801"/>
      <c r="H47" s="804">
        <v>0</v>
      </c>
    </row>
    <row r="48" spans="1:8">
      <c r="A48" s="796" t="s">
        <v>916</v>
      </c>
      <c r="B48" s="796"/>
      <c r="C48" s="796"/>
      <c r="D48" s="796"/>
      <c r="E48" s="807"/>
      <c r="F48" s="808">
        <v>363180400</v>
      </c>
      <c r="G48" s="796"/>
      <c r="H48" s="799">
        <v>273782403.33999997</v>
      </c>
    </row>
    <row r="49" spans="1:8">
      <c r="A49" s="286" t="s">
        <v>917</v>
      </c>
      <c r="B49" s="286"/>
      <c r="C49" s="286"/>
      <c r="D49" s="286"/>
      <c r="E49" s="1094" t="s">
        <v>540</v>
      </c>
      <c r="F49" s="1057"/>
      <c r="G49" s="1057"/>
      <c r="H49" s="1057"/>
    </row>
    <row r="50" spans="1:8">
      <c r="A50" s="809" t="s">
        <v>918</v>
      </c>
      <c r="B50" s="809"/>
      <c r="C50" s="809"/>
      <c r="D50" s="809"/>
      <c r="E50" s="797"/>
      <c r="F50" s="809"/>
      <c r="G50" s="809"/>
      <c r="H50" s="810">
        <v>23879120.48</v>
      </c>
    </row>
    <row r="51" spans="1:8">
      <c r="A51" s="800" t="s">
        <v>919</v>
      </c>
      <c r="B51" s="801"/>
      <c r="C51" s="801"/>
      <c r="D51" s="801"/>
      <c r="E51" s="802"/>
      <c r="F51" s="801"/>
      <c r="G51" s="801"/>
      <c r="H51" s="811">
        <v>21224712.32</v>
      </c>
    </row>
    <row r="52" spans="1:8">
      <c r="A52" s="812" t="s">
        <v>920</v>
      </c>
      <c r="B52" s="813"/>
      <c r="C52" s="813"/>
      <c r="D52" s="813"/>
      <c r="E52" s="814"/>
      <c r="F52" s="813"/>
      <c r="G52" s="813"/>
      <c r="H52" s="815">
        <v>2654408.16</v>
      </c>
    </row>
    <row r="53" spans="1:8">
      <c r="A53" s="801"/>
      <c r="B53" s="801"/>
      <c r="C53" s="801"/>
      <c r="D53" s="801"/>
      <c r="E53" s="801"/>
      <c r="F53" s="801"/>
      <c r="G53" s="801"/>
      <c r="H53" s="801"/>
    </row>
    <row r="54" spans="1:8">
      <c r="A54" s="160" t="s">
        <v>921</v>
      </c>
      <c r="B54" s="160"/>
      <c r="C54" s="160"/>
      <c r="D54" s="290"/>
      <c r="E54" s="816"/>
      <c r="F54" s="289">
        <v>0</v>
      </c>
      <c r="G54" s="817"/>
      <c r="H54" s="290">
        <v>626632263.34000003</v>
      </c>
    </row>
    <row r="55" spans="1:8">
      <c r="A55" s="813"/>
      <c r="B55" s="813"/>
      <c r="C55" s="813"/>
      <c r="D55" s="813"/>
      <c r="E55" s="813"/>
      <c r="F55" s="813"/>
      <c r="G55" s="813"/>
      <c r="H55" s="813"/>
    </row>
    <row r="56" spans="1:8" ht="22.5">
      <c r="A56" s="109" t="s">
        <v>922</v>
      </c>
      <c r="B56" s="818"/>
      <c r="C56" s="819"/>
      <c r="D56" s="460" t="s">
        <v>82</v>
      </c>
      <c r="E56" s="460" t="s">
        <v>83</v>
      </c>
      <c r="F56" s="460" t="s">
        <v>85</v>
      </c>
      <c r="G56" s="460" t="s">
        <v>87</v>
      </c>
      <c r="H56" s="1058" t="s">
        <v>923</v>
      </c>
    </row>
    <row r="57" spans="1:8">
      <c r="A57" s="702" t="s">
        <v>924</v>
      </c>
      <c r="B57" s="820"/>
      <c r="C57" s="821"/>
      <c r="D57" s="822"/>
      <c r="E57" s="822" t="s">
        <v>524</v>
      </c>
      <c r="F57" s="822" t="s">
        <v>524</v>
      </c>
      <c r="G57" s="822" t="s">
        <v>524</v>
      </c>
      <c r="H57" s="1092"/>
    </row>
    <row r="58" spans="1:8">
      <c r="A58" s="823"/>
      <c r="B58" s="823"/>
      <c r="C58" s="461"/>
      <c r="D58" s="708" t="s">
        <v>646</v>
      </c>
      <c r="E58" s="708" t="s">
        <v>536</v>
      </c>
      <c r="F58" s="708" t="s">
        <v>537</v>
      </c>
      <c r="G58" s="708" t="s">
        <v>603</v>
      </c>
      <c r="H58" s="824" t="s">
        <v>538</v>
      </c>
    </row>
    <row r="59" spans="1:8">
      <c r="A59" s="809" t="s">
        <v>925</v>
      </c>
      <c r="B59" s="809"/>
      <c r="C59" s="825"/>
      <c r="D59" s="826">
        <v>699273120.48000002</v>
      </c>
      <c r="E59" s="826">
        <v>480767576.19</v>
      </c>
      <c r="F59" s="826">
        <v>480767576.19</v>
      </c>
      <c r="G59" s="826">
        <v>480767576.18999994</v>
      </c>
      <c r="H59" s="827">
        <v>0</v>
      </c>
    </row>
    <row r="60" spans="1:8">
      <c r="A60" s="800" t="s">
        <v>926</v>
      </c>
      <c r="B60" s="801"/>
      <c r="C60" s="828"/>
      <c r="D60" s="829">
        <v>185957000</v>
      </c>
      <c r="E60" s="829">
        <v>125968953.48999999</v>
      </c>
      <c r="F60" s="829">
        <v>125968953.48999999</v>
      </c>
      <c r="G60" s="829">
        <v>125968953.48999998</v>
      </c>
      <c r="H60" s="830">
        <v>0</v>
      </c>
    </row>
    <row r="61" spans="1:8" ht="15" customHeight="1">
      <c r="A61" s="805" t="s">
        <v>927</v>
      </c>
      <c r="B61" s="801"/>
      <c r="C61" s="828"/>
      <c r="D61" s="829">
        <v>111574200</v>
      </c>
      <c r="E61" s="829">
        <v>75581372.093999997</v>
      </c>
      <c r="F61" s="829">
        <v>75581372.093999997</v>
      </c>
      <c r="G61" s="829">
        <v>75581372.093999982</v>
      </c>
      <c r="H61" s="830">
        <v>0</v>
      </c>
    </row>
    <row r="62" spans="1:8">
      <c r="A62" s="805" t="s">
        <v>928</v>
      </c>
      <c r="B62" s="801"/>
      <c r="C62" s="828"/>
      <c r="D62" s="829">
        <v>74382800</v>
      </c>
      <c r="E62" s="829">
        <v>50387581.395999998</v>
      </c>
      <c r="F62" s="829">
        <v>50387581.395999998</v>
      </c>
      <c r="G62" s="829">
        <v>50387581.39599999</v>
      </c>
      <c r="H62" s="830">
        <v>0</v>
      </c>
    </row>
    <row r="63" spans="1:8">
      <c r="A63" s="800" t="s">
        <v>929</v>
      </c>
      <c r="B63" s="801"/>
      <c r="C63" s="828"/>
      <c r="D63" s="829">
        <v>513316120.48000002</v>
      </c>
      <c r="E63" s="829">
        <v>354798622.69999999</v>
      </c>
      <c r="F63" s="829">
        <v>354798622.69999999</v>
      </c>
      <c r="G63" s="829">
        <v>354798622.69999999</v>
      </c>
      <c r="H63" s="830">
        <v>0</v>
      </c>
    </row>
    <row r="64" spans="1:8">
      <c r="A64" s="796" t="s">
        <v>930</v>
      </c>
      <c r="B64" s="796"/>
      <c r="C64" s="831"/>
      <c r="D64" s="832">
        <v>55540000</v>
      </c>
      <c r="E64" s="832">
        <v>41405811.119999997</v>
      </c>
      <c r="F64" s="832">
        <v>33844511.240000002</v>
      </c>
      <c r="G64" s="832">
        <v>33844511.240000002</v>
      </c>
      <c r="H64" s="833">
        <v>7561299.8799999952</v>
      </c>
    </row>
    <row r="65" spans="1:8">
      <c r="A65" s="800" t="s">
        <v>931</v>
      </c>
      <c r="B65" s="801"/>
      <c r="C65" s="828"/>
      <c r="D65" s="829">
        <v>18043887.5</v>
      </c>
      <c r="E65" s="829">
        <v>8019100</v>
      </c>
      <c r="F65" s="829">
        <v>3513183.78</v>
      </c>
      <c r="G65" s="829">
        <v>3513183.78</v>
      </c>
      <c r="H65" s="830">
        <v>4505916.2200000007</v>
      </c>
    </row>
    <row r="66" spans="1:8">
      <c r="A66" s="805" t="s">
        <v>932</v>
      </c>
      <c r="B66" s="801"/>
      <c r="C66" s="828"/>
      <c r="D66" s="829">
        <v>10826332.5</v>
      </c>
      <c r="E66" s="829">
        <v>4811460</v>
      </c>
      <c r="F66" s="829">
        <v>2107910.2679999997</v>
      </c>
      <c r="G66" s="829">
        <v>2107910.2679999997</v>
      </c>
      <c r="H66" s="830">
        <v>2703549.7320000003</v>
      </c>
    </row>
    <row r="67" spans="1:8">
      <c r="A67" s="805" t="s">
        <v>933</v>
      </c>
      <c r="B67" s="801"/>
      <c r="C67" s="828"/>
      <c r="D67" s="829">
        <v>7217555</v>
      </c>
      <c r="E67" s="829">
        <v>3207640</v>
      </c>
      <c r="F67" s="829">
        <v>1405273.5120000001</v>
      </c>
      <c r="G67" s="829">
        <v>1405273.5120000001</v>
      </c>
      <c r="H67" s="830">
        <v>1802366.4879999999</v>
      </c>
    </row>
    <row r="68" spans="1:8" ht="12.75" customHeight="1">
      <c r="A68" s="812" t="s">
        <v>934</v>
      </c>
      <c r="B68" s="813"/>
      <c r="C68" s="834"/>
      <c r="D68" s="829">
        <v>37496112.5</v>
      </c>
      <c r="E68" s="829">
        <v>33386711.119999997</v>
      </c>
      <c r="F68" s="829">
        <v>30331327.460000001</v>
      </c>
      <c r="G68" s="829">
        <v>30331327.460000001</v>
      </c>
      <c r="H68" s="835">
        <v>3055383.6599999964</v>
      </c>
    </row>
    <row r="69" spans="1:8">
      <c r="A69" s="286" t="s">
        <v>935</v>
      </c>
      <c r="B69" s="286"/>
      <c r="C69" s="489"/>
      <c r="D69" s="836">
        <v>754813120.48000002</v>
      </c>
      <c r="E69" s="836">
        <v>522173387.31</v>
      </c>
      <c r="F69" s="836">
        <v>514612087.43000001</v>
      </c>
      <c r="G69" s="836">
        <v>514612087.42999995</v>
      </c>
      <c r="H69" s="837">
        <v>7561299.8799999952</v>
      </c>
    </row>
    <row r="70" spans="1:8">
      <c r="A70" s="801"/>
      <c r="B70" s="801"/>
      <c r="C70" s="801"/>
      <c r="D70" s="801"/>
      <c r="E70" s="801"/>
      <c r="F70" s="801"/>
      <c r="G70" s="801"/>
      <c r="H70" s="801"/>
    </row>
    <row r="71" spans="1:8">
      <c r="A71" s="1057" t="s">
        <v>541</v>
      </c>
      <c r="B71" s="1057"/>
      <c r="C71" s="1057"/>
      <c r="D71" s="1057"/>
      <c r="E71" s="1057"/>
      <c r="F71" s="1057"/>
      <c r="G71" s="1057"/>
      <c r="H71" s="1057"/>
    </row>
    <row r="72" spans="1:8" ht="22.5">
      <c r="A72" s="980" t="s">
        <v>936</v>
      </c>
      <c r="B72" s="818"/>
      <c r="C72" s="819"/>
      <c r="D72" s="460" t="s">
        <v>83</v>
      </c>
      <c r="E72" s="460" t="s">
        <v>85</v>
      </c>
      <c r="F72" s="460" t="s">
        <v>87</v>
      </c>
      <c r="G72" s="1058" t="s">
        <v>923</v>
      </c>
      <c r="H72" s="1058" t="s">
        <v>937</v>
      </c>
    </row>
    <row r="73" spans="1:8">
      <c r="A73" s="981"/>
      <c r="B73" s="820"/>
      <c r="C73" s="821"/>
      <c r="D73" s="822" t="s">
        <v>524</v>
      </c>
      <c r="E73" s="822" t="s">
        <v>524</v>
      </c>
      <c r="F73" s="822" t="s">
        <v>524</v>
      </c>
      <c r="G73" s="1092"/>
      <c r="H73" s="1092"/>
    </row>
    <row r="74" spans="1:8">
      <c r="A74" s="1084"/>
      <c r="B74" s="823"/>
      <c r="C74" s="461"/>
      <c r="D74" s="708" t="s">
        <v>536</v>
      </c>
      <c r="E74" s="708" t="s">
        <v>537</v>
      </c>
      <c r="F74" s="708" t="s">
        <v>603</v>
      </c>
      <c r="G74" s="824" t="s">
        <v>538</v>
      </c>
      <c r="H74" s="824" t="s">
        <v>616</v>
      </c>
    </row>
    <row r="75" spans="1:8">
      <c r="A75" s="838" t="s">
        <v>938</v>
      </c>
      <c r="B75" s="809"/>
      <c r="C75" s="825"/>
      <c r="D75" s="839">
        <v>480767576.19000012</v>
      </c>
      <c r="E75" s="839">
        <v>480767576.19000012</v>
      </c>
      <c r="F75" s="839">
        <v>480767576.19000012</v>
      </c>
      <c r="G75" s="839">
        <v>0</v>
      </c>
      <c r="H75" s="840">
        <v>0</v>
      </c>
    </row>
    <row r="76" spans="1:8" ht="12.75" customHeight="1">
      <c r="A76" s="841" t="s">
        <v>939</v>
      </c>
      <c r="B76" s="801"/>
      <c r="C76" s="828"/>
      <c r="D76" s="829">
        <v>522173387.31000012</v>
      </c>
      <c r="E76" s="829">
        <v>514612087.43000013</v>
      </c>
      <c r="F76" s="829">
        <v>514612087.43000013</v>
      </c>
      <c r="G76" s="829">
        <v>7561299.8799999952</v>
      </c>
      <c r="H76" s="830">
        <v>5.9604644775390625E-8</v>
      </c>
    </row>
    <row r="77" spans="1:8">
      <c r="A77" s="841" t="s">
        <v>940</v>
      </c>
      <c r="B77" s="801"/>
      <c r="C77" s="828"/>
      <c r="D77" s="829">
        <v>2276705.91</v>
      </c>
      <c r="E77" s="829">
        <v>2276705.91</v>
      </c>
      <c r="F77" s="829">
        <v>2276705.91</v>
      </c>
      <c r="G77" s="829">
        <v>0</v>
      </c>
      <c r="H77" s="830">
        <v>0</v>
      </c>
    </row>
    <row r="78" spans="1:8">
      <c r="A78" s="841" t="s">
        <v>941</v>
      </c>
      <c r="B78" s="801"/>
      <c r="C78" s="828"/>
      <c r="D78" s="829">
        <v>0</v>
      </c>
      <c r="E78" s="829">
        <v>0</v>
      </c>
      <c r="F78" s="829">
        <v>0</v>
      </c>
      <c r="G78" s="829">
        <v>0</v>
      </c>
      <c r="H78" s="830">
        <v>0</v>
      </c>
    </row>
    <row r="79" spans="1:8">
      <c r="A79" s="841" t="s">
        <v>942</v>
      </c>
      <c r="B79" s="801"/>
      <c r="C79" s="828"/>
      <c r="D79" s="829">
        <v>0</v>
      </c>
      <c r="E79" s="829">
        <v>0</v>
      </c>
      <c r="F79" s="829">
        <v>0</v>
      </c>
      <c r="G79" s="829">
        <v>0</v>
      </c>
      <c r="H79" s="830">
        <v>0</v>
      </c>
    </row>
    <row r="80" spans="1:8">
      <c r="A80" s="801" t="s">
        <v>943</v>
      </c>
      <c r="B80" s="796"/>
      <c r="C80" s="831"/>
      <c r="D80" s="829">
        <v>0</v>
      </c>
      <c r="E80" s="829">
        <v>0</v>
      </c>
      <c r="F80" s="829">
        <v>0</v>
      </c>
      <c r="G80" s="829">
        <v>0</v>
      </c>
      <c r="H80" s="830">
        <v>0</v>
      </c>
    </row>
    <row r="81" spans="1:8">
      <c r="A81" s="813"/>
      <c r="B81" s="813"/>
      <c r="C81" s="813"/>
      <c r="D81" s="842"/>
      <c r="E81" s="842"/>
      <c r="F81" s="842"/>
      <c r="G81" s="842"/>
      <c r="H81" s="813"/>
    </row>
    <row r="82" spans="1:8" ht="22.5">
      <c r="A82" s="980" t="s">
        <v>944</v>
      </c>
      <c r="B82" s="818"/>
      <c r="C82" s="818"/>
      <c r="D82" s="843"/>
      <c r="E82" s="460" t="s">
        <v>945</v>
      </c>
      <c r="F82" s="460" t="s">
        <v>946</v>
      </c>
      <c r="G82" s="460" t="s">
        <v>947</v>
      </c>
      <c r="H82" s="707" t="s">
        <v>948</v>
      </c>
    </row>
    <row r="83" spans="1:8">
      <c r="A83" s="1084"/>
      <c r="B83" s="823"/>
      <c r="C83" s="823"/>
      <c r="D83" s="844"/>
      <c r="E83" s="462" t="s">
        <v>539</v>
      </c>
      <c r="F83" s="462" t="s">
        <v>681</v>
      </c>
      <c r="G83" s="462" t="s">
        <v>682</v>
      </c>
      <c r="H83" s="707" t="s">
        <v>949</v>
      </c>
    </row>
    <row r="84" spans="1:8">
      <c r="A84" s="838" t="s">
        <v>950</v>
      </c>
      <c r="B84" s="838"/>
      <c r="C84" s="838"/>
      <c r="D84" s="838"/>
      <c r="E84" s="845">
        <v>421927200.00199997</v>
      </c>
      <c r="F84" s="444">
        <v>480767576.19000012</v>
      </c>
      <c r="G84" s="845">
        <v>480767576.19000012</v>
      </c>
      <c r="H84" s="846">
        <v>79.761936023893426</v>
      </c>
    </row>
    <row r="85" spans="1:8">
      <c r="A85" s="801" t="s">
        <v>951</v>
      </c>
      <c r="B85" s="801"/>
      <c r="C85" s="801"/>
      <c r="D85" s="801"/>
      <c r="E85" s="845">
        <v>0</v>
      </c>
      <c r="F85" s="444">
        <v>0</v>
      </c>
      <c r="G85" s="845">
        <v>0</v>
      </c>
      <c r="H85" s="847">
        <v>0</v>
      </c>
    </row>
    <row r="86" spans="1:8" ht="12.75" customHeight="1">
      <c r="A86" s="801" t="s">
        <v>952</v>
      </c>
      <c r="B86" s="801"/>
      <c r="C86" s="801"/>
      <c r="D86" s="801"/>
      <c r="E86" s="845">
        <v>0</v>
      </c>
      <c r="F86" s="444">
        <v>0</v>
      </c>
      <c r="G86" s="845">
        <v>0</v>
      </c>
      <c r="H86" s="847">
        <v>0</v>
      </c>
    </row>
    <row r="87" spans="1:8">
      <c r="A87" s="813"/>
      <c r="B87" s="813"/>
      <c r="C87" s="813"/>
      <c r="D87" s="813"/>
      <c r="E87" s="842"/>
      <c r="F87" s="842"/>
      <c r="G87" s="842"/>
      <c r="H87" s="814"/>
    </row>
    <row r="88" spans="1:8" ht="33.75">
      <c r="A88" s="980" t="s">
        <v>953</v>
      </c>
      <c r="B88" s="818"/>
      <c r="C88" s="818"/>
      <c r="D88" s="652"/>
      <c r="E88" s="460" t="s">
        <v>954</v>
      </c>
      <c r="F88" s="460" t="s">
        <v>955</v>
      </c>
      <c r="G88" s="460" t="s">
        <v>956</v>
      </c>
      <c r="H88" s="707" t="s">
        <v>957</v>
      </c>
    </row>
    <row r="89" spans="1:8">
      <c r="A89" s="1084"/>
      <c r="B89" s="823"/>
      <c r="C89" s="823"/>
      <c r="D89" s="658"/>
      <c r="E89" s="462" t="s">
        <v>697</v>
      </c>
      <c r="F89" s="462" t="s">
        <v>698</v>
      </c>
      <c r="G89" s="462" t="s">
        <v>958</v>
      </c>
      <c r="H89" s="707" t="s">
        <v>700</v>
      </c>
    </row>
    <row r="90" spans="1:8">
      <c r="A90" s="838" t="s">
        <v>959</v>
      </c>
      <c r="B90" s="838"/>
      <c r="C90" s="838"/>
      <c r="D90" s="838"/>
      <c r="E90" s="848">
        <v>60275314.286000006</v>
      </c>
      <c r="F90" s="848">
        <v>85864349.519999862</v>
      </c>
      <c r="G90" s="848">
        <v>85864349.519999921</v>
      </c>
      <c r="H90" s="849">
        <v>14.24535907230324</v>
      </c>
    </row>
    <row r="91" spans="1:8">
      <c r="A91" s="801"/>
      <c r="B91" s="801"/>
      <c r="C91" s="801"/>
      <c r="D91" s="801"/>
      <c r="E91" s="842"/>
      <c r="F91" s="842"/>
      <c r="G91" s="842"/>
      <c r="H91" s="814"/>
    </row>
    <row r="92" spans="1:8" ht="56.25">
      <c r="A92" s="980" t="s">
        <v>960</v>
      </c>
      <c r="B92" s="980"/>
      <c r="C92" s="460" t="s">
        <v>961</v>
      </c>
      <c r="D92" s="460" t="s">
        <v>962</v>
      </c>
      <c r="E92" s="460" t="s">
        <v>963</v>
      </c>
      <c r="F92" s="460" t="s">
        <v>964</v>
      </c>
      <c r="G92" s="460" t="s">
        <v>965</v>
      </c>
      <c r="H92" s="707" t="s">
        <v>955</v>
      </c>
    </row>
    <row r="93" spans="1:8">
      <c r="A93" s="1084"/>
      <c r="B93" s="1084"/>
      <c r="C93" s="708" t="s">
        <v>966</v>
      </c>
      <c r="D93" s="850" t="s">
        <v>967</v>
      </c>
      <c r="E93" s="462" t="s">
        <v>703</v>
      </c>
      <c r="F93" s="462" t="s">
        <v>704</v>
      </c>
      <c r="G93" s="462" t="s">
        <v>705</v>
      </c>
      <c r="H93" s="707" t="s">
        <v>968</v>
      </c>
    </row>
    <row r="94" spans="1:8">
      <c r="A94" s="838" t="s">
        <v>969</v>
      </c>
      <c r="B94" s="838"/>
      <c r="C94" s="839">
        <v>28600573.550000001</v>
      </c>
      <c r="D94" s="839">
        <v>21224712.32</v>
      </c>
      <c r="E94" s="851">
        <v>21224712.32</v>
      </c>
      <c r="F94" s="839">
        <v>21224712.32</v>
      </c>
      <c r="G94" s="839">
        <v>0</v>
      </c>
      <c r="H94" s="851">
        <v>0</v>
      </c>
    </row>
    <row r="95" spans="1:8" ht="12.75" customHeight="1">
      <c r="A95" s="800" t="s">
        <v>970</v>
      </c>
      <c r="B95" s="801"/>
      <c r="C95" s="829">
        <v>28600573.550000001</v>
      </c>
      <c r="D95" s="829">
        <v>21224712.32</v>
      </c>
      <c r="E95" s="804">
        <v>21224712.32</v>
      </c>
      <c r="F95" s="829">
        <v>21224712.32</v>
      </c>
      <c r="G95" s="829">
        <v>0</v>
      </c>
      <c r="H95" s="804">
        <v>0</v>
      </c>
    </row>
    <row r="96" spans="1:8" ht="12.75" customHeight="1">
      <c r="A96" s="800" t="s">
        <v>971</v>
      </c>
      <c r="B96" s="801"/>
      <c r="C96" s="829">
        <v>0</v>
      </c>
      <c r="D96" s="829">
        <v>0</v>
      </c>
      <c r="E96" s="804">
        <v>0</v>
      </c>
      <c r="F96" s="829">
        <v>0</v>
      </c>
      <c r="G96" s="829">
        <v>0</v>
      </c>
      <c r="H96" s="804">
        <v>0</v>
      </c>
    </row>
    <row r="97" spans="1:8">
      <c r="A97" s="813"/>
      <c r="B97" s="813"/>
      <c r="C97" s="852"/>
      <c r="D97" s="852"/>
      <c r="E97" s="815"/>
      <c r="F97" s="852"/>
      <c r="G97" s="852"/>
      <c r="H97" s="815"/>
    </row>
    <row r="98" spans="1:8">
      <c r="A98" s="801"/>
      <c r="B98" s="801"/>
      <c r="C98" s="801"/>
      <c r="D98" s="801"/>
      <c r="E98" s="801"/>
      <c r="F98" s="801"/>
      <c r="G98" s="801"/>
      <c r="H98" s="853" t="s">
        <v>393</v>
      </c>
    </row>
    <row r="99" spans="1:8">
      <c r="A99" s="801"/>
      <c r="B99" s="801"/>
      <c r="C99" s="801"/>
      <c r="D99" s="801"/>
      <c r="E99" s="801"/>
      <c r="F99" s="801"/>
      <c r="G99" s="801"/>
      <c r="H99" s="853" t="s">
        <v>394</v>
      </c>
    </row>
    <row r="100" spans="1:8">
      <c r="A100" s="1057" t="s">
        <v>972</v>
      </c>
      <c r="B100" s="1057"/>
      <c r="C100" s="1057"/>
      <c r="D100" s="1057"/>
      <c r="E100" s="1057"/>
      <c r="F100" s="1057"/>
      <c r="G100" s="1057"/>
      <c r="H100" s="1057"/>
    </row>
    <row r="101" spans="1:8" ht="26.25" customHeight="1">
      <c r="A101" s="980" t="s">
        <v>973</v>
      </c>
      <c r="B101" s="980"/>
      <c r="C101" s="941"/>
      <c r="D101" s="460" t="s">
        <v>82</v>
      </c>
      <c r="E101" s="460" t="s">
        <v>83</v>
      </c>
      <c r="F101" s="460" t="s">
        <v>85</v>
      </c>
      <c r="G101" s="460" t="s">
        <v>87</v>
      </c>
      <c r="H101" s="1058" t="s">
        <v>923</v>
      </c>
    </row>
    <row r="102" spans="1:8">
      <c r="A102" s="981" t="s">
        <v>924</v>
      </c>
      <c r="B102" s="981"/>
      <c r="C102" s="1093"/>
      <c r="D102" s="822"/>
      <c r="E102" s="822" t="s">
        <v>524</v>
      </c>
      <c r="F102" s="822" t="s">
        <v>524</v>
      </c>
      <c r="G102" s="822" t="s">
        <v>524</v>
      </c>
      <c r="H102" s="1092"/>
    </row>
    <row r="103" spans="1:8">
      <c r="A103" s="823"/>
      <c r="B103" s="823"/>
      <c r="C103" s="461"/>
      <c r="D103" s="708" t="s">
        <v>646</v>
      </c>
      <c r="E103" s="708" t="s">
        <v>536</v>
      </c>
      <c r="F103" s="708" t="s">
        <v>537</v>
      </c>
      <c r="G103" s="708" t="s">
        <v>603</v>
      </c>
      <c r="H103" s="824" t="s">
        <v>538</v>
      </c>
    </row>
    <row r="104" spans="1:8">
      <c r="A104" s="809" t="s">
        <v>974</v>
      </c>
      <c r="B104" s="809"/>
      <c r="C104" s="825"/>
      <c r="D104" s="826">
        <v>401357834.03999996</v>
      </c>
      <c r="E104" s="826">
        <v>207093391.71999997</v>
      </c>
      <c r="F104" s="826">
        <v>160639166.23000005</v>
      </c>
      <c r="G104" s="826">
        <v>157500220.44</v>
      </c>
      <c r="H104" s="827">
        <v>46454225.48999992</v>
      </c>
    </row>
    <row r="105" spans="1:8">
      <c r="A105" s="805" t="s">
        <v>975</v>
      </c>
      <c r="B105" s="801"/>
      <c r="C105" s="828"/>
      <c r="D105" s="829">
        <v>240814700.42399997</v>
      </c>
      <c r="E105" s="829">
        <v>124256035.03199998</v>
      </c>
      <c r="F105" s="829">
        <v>96383499.73800002</v>
      </c>
      <c r="G105" s="829">
        <v>94500132.263999984</v>
      </c>
      <c r="H105" s="830">
        <v>27872535.293999955</v>
      </c>
    </row>
    <row r="106" spans="1:8">
      <c r="A106" s="805" t="s">
        <v>976</v>
      </c>
      <c r="B106" s="801"/>
      <c r="C106" s="828"/>
      <c r="D106" s="829">
        <v>160543133.616</v>
      </c>
      <c r="E106" s="829">
        <v>82837356.687999994</v>
      </c>
      <c r="F106" s="829">
        <v>64255666.492000021</v>
      </c>
      <c r="G106" s="829">
        <v>63000088.175999999</v>
      </c>
      <c r="H106" s="830">
        <v>18581690.195999973</v>
      </c>
    </row>
    <row r="107" spans="1:8">
      <c r="A107" s="796" t="s">
        <v>977</v>
      </c>
      <c r="B107" s="801"/>
      <c r="C107" s="828"/>
      <c r="D107" s="832">
        <v>586880170.67999983</v>
      </c>
      <c r="E107" s="829">
        <v>313317245.18999988</v>
      </c>
      <c r="F107" s="829">
        <v>259733029.57999995</v>
      </c>
      <c r="G107" s="829">
        <v>256652887.55999997</v>
      </c>
      <c r="H107" s="830">
        <v>53584215.609999925</v>
      </c>
    </row>
    <row r="108" spans="1:8" ht="24.75" customHeight="1">
      <c r="A108" s="286" t="s">
        <v>978</v>
      </c>
      <c r="B108" s="286"/>
      <c r="C108" s="489"/>
      <c r="D108" s="836">
        <v>988238004.71999979</v>
      </c>
      <c r="E108" s="836">
        <v>520410636.90999985</v>
      </c>
      <c r="F108" s="836">
        <v>420372195.81</v>
      </c>
      <c r="G108" s="836">
        <v>414153108</v>
      </c>
      <c r="H108" s="837">
        <v>100038441.09999985</v>
      </c>
    </row>
    <row r="109" spans="1:8">
      <c r="A109" s="801"/>
      <c r="B109" s="801"/>
      <c r="C109" s="801"/>
      <c r="D109" s="801"/>
      <c r="E109" s="801"/>
      <c r="F109" s="801"/>
      <c r="G109" s="801"/>
      <c r="H109" s="801"/>
    </row>
    <row r="110" spans="1:8">
      <c r="A110" s="1057" t="s">
        <v>979</v>
      </c>
      <c r="B110" s="1057"/>
      <c r="C110" s="1057"/>
      <c r="D110" s="1057"/>
      <c r="E110" s="1057"/>
      <c r="F110" s="966"/>
      <c r="G110" s="1094" t="s">
        <v>540</v>
      </c>
      <c r="H110" s="1057"/>
    </row>
    <row r="111" spans="1:8">
      <c r="A111" s="838" t="s">
        <v>980</v>
      </c>
      <c r="B111" s="838"/>
      <c r="C111" s="838"/>
      <c r="D111" s="838"/>
      <c r="E111" s="838"/>
      <c r="F111" s="854"/>
      <c r="G111" s="855"/>
      <c r="H111" s="851">
        <v>956208995.56000018</v>
      </c>
    </row>
    <row r="112" spans="1:8">
      <c r="A112" s="801" t="s">
        <v>981</v>
      </c>
      <c r="B112" s="801"/>
      <c r="C112" s="801"/>
      <c r="D112" s="801"/>
      <c r="E112" s="801"/>
      <c r="F112" s="828"/>
      <c r="G112" s="802"/>
      <c r="H112" s="804">
        <v>273782403.33999997</v>
      </c>
    </row>
    <row r="113" spans="1:8">
      <c r="A113" s="801" t="s">
        <v>982</v>
      </c>
      <c r="B113" s="801"/>
      <c r="C113" s="801"/>
      <c r="D113" s="801"/>
      <c r="E113" s="801"/>
      <c r="F113" s="828"/>
      <c r="G113" s="802"/>
      <c r="H113" s="804">
        <v>5.9604644775390625E-8</v>
      </c>
    </row>
    <row r="114" spans="1:8">
      <c r="A114" s="801" t="s">
        <v>983</v>
      </c>
      <c r="B114" s="801"/>
      <c r="C114" s="801"/>
      <c r="D114" s="801"/>
      <c r="E114" s="801"/>
      <c r="F114" s="828"/>
      <c r="G114" s="802"/>
      <c r="H114" s="804">
        <v>0</v>
      </c>
    </row>
    <row r="115" spans="1:8">
      <c r="A115" s="813" t="s">
        <v>984</v>
      </c>
      <c r="B115" s="813"/>
      <c r="C115" s="813"/>
      <c r="D115" s="813"/>
      <c r="E115" s="813"/>
      <c r="F115" s="834"/>
      <c r="G115" s="814"/>
      <c r="H115" s="815">
        <v>9338915.9800000004</v>
      </c>
    </row>
    <row r="116" spans="1:8">
      <c r="A116" s="286" t="s">
        <v>985</v>
      </c>
      <c r="B116" s="286"/>
      <c r="C116" s="286"/>
      <c r="D116" s="286"/>
      <c r="E116" s="286"/>
      <c r="F116" s="489"/>
      <c r="G116" s="856"/>
      <c r="H116" s="857">
        <v>673087676.24000013</v>
      </c>
    </row>
    <row r="117" spans="1:8">
      <c r="A117" s="801"/>
      <c r="B117" s="801"/>
      <c r="C117" s="801"/>
      <c r="D117" s="801"/>
      <c r="E117" s="801"/>
      <c r="F117" s="801"/>
      <c r="G117" s="801"/>
      <c r="H117" s="801"/>
    </row>
    <row r="118" spans="1:8">
      <c r="A118" s="980" t="s">
        <v>986</v>
      </c>
      <c r="B118" s="941"/>
      <c r="C118" s="1085" t="s">
        <v>945</v>
      </c>
      <c r="D118" s="941"/>
      <c r="E118" s="1085" t="s">
        <v>946</v>
      </c>
      <c r="F118" s="941"/>
      <c r="G118" s="1085" t="s">
        <v>948</v>
      </c>
      <c r="H118" s="980"/>
    </row>
    <row r="119" spans="1:8">
      <c r="A119" s="1084"/>
      <c r="B119" s="1089"/>
      <c r="C119" s="1088" t="s">
        <v>713</v>
      </c>
      <c r="D119" s="1089"/>
      <c r="E119" s="1088" t="s">
        <v>712</v>
      </c>
      <c r="F119" s="1089"/>
      <c r="G119" s="1088" t="s">
        <v>714</v>
      </c>
      <c r="H119" s="1084"/>
    </row>
    <row r="120" spans="1:8">
      <c r="A120" s="858" t="s">
        <v>987</v>
      </c>
      <c r="B120" s="859"/>
      <c r="C120" s="860"/>
      <c r="D120" s="861">
        <v>1085073328.8574996</v>
      </c>
      <c r="E120" s="860"/>
      <c r="F120" s="862">
        <v>673087676.24000013</v>
      </c>
      <c r="G120" s="860"/>
      <c r="H120" s="863">
        <v>0.15507884544280309</v>
      </c>
    </row>
    <row r="121" spans="1:8">
      <c r="A121" s="801"/>
      <c r="B121" s="801"/>
      <c r="C121" s="801"/>
      <c r="D121" s="801"/>
      <c r="E121" s="801"/>
      <c r="F121" s="801"/>
      <c r="G121" s="801"/>
      <c r="H121" s="801"/>
    </row>
    <row r="122" spans="1:8">
      <c r="A122" s="1095" t="s">
        <v>988</v>
      </c>
      <c r="B122" s="1095"/>
      <c r="C122" s="1096"/>
      <c r="D122" s="864" t="s">
        <v>989</v>
      </c>
      <c r="E122" s="864" t="s">
        <v>990</v>
      </c>
      <c r="F122" s="864" t="s">
        <v>991</v>
      </c>
      <c r="G122" s="864" t="s">
        <v>992</v>
      </c>
      <c r="H122" s="865" t="s">
        <v>993</v>
      </c>
    </row>
    <row r="123" spans="1:8">
      <c r="A123" s="1097"/>
      <c r="B123" s="1097"/>
      <c r="C123" s="1098"/>
      <c r="D123" s="866" t="s">
        <v>715</v>
      </c>
      <c r="E123" s="866" t="s">
        <v>994</v>
      </c>
      <c r="F123" s="866" t="s">
        <v>995</v>
      </c>
      <c r="G123" s="866" t="s">
        <v>996</v>
      </c>
      <c r="H123" s="867" t="s">
        <v>997</v>
      </c>
    </row>
    <row r="124" spans="1:8">
      <c r="A124" s="838" t="s">
        <v>998</v>
      </c>
      <c r="B124" s="838"/>
      <c r="C124" s="854"/>
      <c r="D124" s="839">
        <v>479104554.88999987</v>
      </c>
      <c r="E124" s="839">
        <v>339272061.7299999</v>
      </c>
      <c r="F124" s="839">
        <v>347155119.87999988</v>
      </c>
      <c r="G124" s="839">
        <v>9338915.9800000004</v>
      </c>
      <c r="H124" s="868">
        <v>122610519.02999999</v>
      </c>
    </row>
    <row r="125" spans="1:8">
      <c r="A125" s="800" t="s">
        <v>999</v>
      </c>
      <c r="B125" s="801"/>
      <c r="C125" s="828"/>
      <c r="D125" s="829">
        <v>372395521.05999988</v>
      </c>
      <c r="E125" s="829">
        <v>246483477.54999989</v>
      </c>
      <c r="F125" s="829">
        <v>248301620.10999987</v>
      </c>
      <c r="G125" s="829">
        <v>8384029.0600000015</v>
      </c>
      <c r="H125" s="869">
        <v>115709871.89000002</v>
      </c>
    </row>
    <row r="126" spans="1:8">
      <c r="A126" s="800" t="s">
        <v>1000</v>
      </c>
      <c r="B126" s="801"/>
      <c r="C126" s="828"/>
      <c r="D126" s="829">
        <v>106709033.83000001</v>
      </c>
      <c r="E126" s="829">
        <v>92788584.179999977</v>
      </c>
      <c r="F126" s="829">
        <v>98853499.769999996</v>
      </c>
      <c r="G126" s="829">
        <v>954886.91999999993</v>
      </c>
      <c r="H126" s="869">
        <v>6900647.1400000174</v>
      </c>
    </row>
    <row r="127" spans="1:8" ht="15" customHeight="1">
      <c r="A127" s="812" t="s">
        <v>1001</v>
      </c>
      <c r="B127" s="813"/>
      <c r="C127" s="834"/>
      <c r="D127" s="852">
        <v>0</v>
      </c>
      <c r="E127" s="852">
        <v>0</v>
      </c>
      <c r="F127" s="852">
        <v>0</v>
      </c>
      <c r="G127" s="852">
        <v>0</v>
      </c>
      <c r="H127" s="870">
        <v>0</v>
      </c>
    </row>
    <row r="128" spans="1:8" ht="15" customHeight="1">
      <c r="A128" s="801"/>
      <c r="B128" s="801"/>
      <c r="C128" s="801"/>
      <c r="D128" s="801"/>
      <c r="E128" s="801"/>
      <c r="F128" s="801"/>
      <c r="G128" s="801"/>
      <c r="H128" s="801"/>
    </row>
    <row r="129" spans="1:8" ht="15" customHeight="1">
      <c r="A129" s="1057" t="s">
        <v>542</v>
      </c>
      <c r="B129" s="1057"/>
      <c r="C129" s="1057"/>
      <c r="D129" s="1057"/>
      <c r="E129" s="1057"/>
      <c r="F129" s="1057"/>
      <c r="G129" s="1057"/>
      <c r="H129" s="1057"/>
    </row>
    <row r="130" spans="1:8" ht="15" customHeight="1">
      <c r="A130" s="430"/>
      <c r="B130" s="430"/>
      <c r="C130" s="430"/>
      <c r="D130" s="704"/>
      <c r="E130" s="1085" t="s">
        <v>411</v>
      </c>
      <c r="F130" s="941"/>
      <c r="G130" s="1100" t="s">
        <v>8</v>
      </c>
      <c r="H130" s="1101"/>
    </row>
    <row r="131" spans="1:8" ht="15" customHeight="1">
      <c r="A131" s="703" t="s">
        <v>534</v>
      </c>
      <c r="B131" s="703"/>
      <c r="C131" s="703"/>
      <c r="D131" s="776"/>
      <c r="E131" s="1099"/>
      <c r="F131" s="1093"/>
      <c r="G131" s="1102" t="s">
        <v>524</v>
      </c>
      <c r="H131" s="1051"/>
    </row>
    <row r="132" spans="1:8" ht="15" customHeight="1">
      <c r="A132" s="777"/>
      <c r="B132" s="777"/>
      <c r="C132" s="777"/>
      <c r="D132" s="705"/>
      <c r="E132" s="1081" t="s">
        <v>469</v>
      </c>
      <c r="F132" s="1082"/>
      <c r="G132" s="1081" t="s">
        <v>470</v>
      </c>
      <c r="H132" s="1083"/>
    </row>
    <row r="133" spans="1:8" ht="15" customHeight="1">
      <c r="A133" s="2" t="s">
        <v>1002</v>
      </c>
      <c r="B133" s="2"/>
      <c r="C133" s="202"/>
      <c r="D133" s="780"/>
      <c r="E133" s="446"/>
      <c r="F133" s="780">
        <v>81216367.579999998</v>
      </c>
      <c r="G133" s="446"/>
      <c r="H133" s="26">
        <v>60228301.829999998</v>
      </c>
    </row>
    <row r="134" spans="1:8">
      <c r="A134" s="202" t="s">
        <v>1003</v>
      </c>
      <c r="B134" s="202"/>
      <c r="C134" s="202"/>
      <c r="D134" s="780"/>
      <c r="E134" s="446"/>
      <c r="F134" s="780">
        <v>51580000</v>
      </c>
      <c r="G134" s="446"/>
      <c r="H134" s="26">
        <v>37082333.910000004</v>
      </c>
    </row>
    <row r="135" spans="1:8">
      <c r="A135" s="202" t="s">
        <v>1004</v>
      </c>
      <c r="B135" s="202"/>
      <c r="C135" s="202"/>
      <c r="D135" s="780"/>
      <c r="E135" s="446"/>
      <c r="F135" s="780">
        <v>9916367.5800000001</v>
      </c>
      <c r="G135" s="446"/>
      <c r="H135" s="26">
        <v>9916411.3699999992</v>
      </c>
    </row>
    <row r="136" spans="1:8">
      <c r="A136" s="202" t="s">
        <v>1005</v>
      </c>
      <c r="B136" s="202"/>
      <c r="C136" s="29"/>
      <c r="D136" s="781"/>
      <c r="E136" s="782"/>
      <c r="F136" s="780">
        <v>19720000</v>
      </c>
      <c r="G136" s="446"/>
      <c r="H136" s="26">
        <v>13229556.550000001</v>
      </c>
    </row>
    <row r="137" spans="1:8">
      <c r="A137" s="202" t="s">
        <v>1006</v>
      </c>
      <c r="B137" s="202"/>
      <c r="C137" s="202"/>
      <c r="D137" s="780"/>
      <c r="E137" s="446"/>
      <c r="F137" s="780">
        <v>0</v>
      </c>
      <c r="G137" s="446"/>
      <c r="H137" s="26">
        <v>0</v>
      </c>
    </row>
    <row r="138" spans="1:8">
      <c r="A138" s="202" t="s">
        <v>1007</v>
      </c>
      <c r="B138" s="202"/>
      <c r="C138" s="272"/>
      <c r="D138" s="780"/>
      <c r="E138" s="446"/>
      <c r="F138" s="780">
        <v>0</v>
      </c>
      <c r="G138" s="446"/>
      <c r="H138" s="26">
        <v>0</v>
      </c>
    </row>
    <row r="139" spans="1:8">
      <c r="A139" s="2" t="s">
        <v>1008</v>
      </c>
      <c r="B139" s="202"/>
      <c r="C139" s="274"/>
      <c r="D139" s="784"/>
      <c r="E139" s="785"/>
      <c r="F139" s="780">
        <v>5435.41</v>
      </c>
      <c r="G139" s="446"/>
      <c r="H139" s="26">
        <v>5435.41</v>
      </c>
    </row>
    <row r="140" spans="1:8">
      <c r="A140" s="2" t="s">
        <v>1009</v>
      </c>
      <c r="B140" s="2"/>
      <c r="C140" s="274"/>
      <c r="D140" s="784"/>
      <c r="E140" s="785"/>
      <c r="F140" s="780">
        <v>1818000</v>
      </c>
      <c r="G140" s="446"/>
      <c r="H140" s="26">
        <v>1970802.1199999996</v>
      </c>
    </row>
    <row r="141" spans="1:8">
      <c r="A141" s="2" t="s">
        <v>1010</v>
      </c>
      <c r="B141" s="202"/>
      <c r="C141" s="202"/>
      <c r="D141" s="780"/>
      <c r="E141" s="446"/>
      <c r="F141" s="780">
        <v>0</v>
      </c>
      <c r="G141" s="446"/>
      <c r="H141" s="26">
        <v>0</v>
      </c>
    </row>
    <row r="142" spans="1:8">
      <c r="A142" s="2" t="s">
        <v>1011</v>
      </c>
      <c r="B142" s="202"/>
      <c r="C142" s="202"/>
      <c r="D142" s="780"/>
      <c r="E142" s="446"/>
      <c r="F142" s="780">
        <v>1300000</v>
      </c>
      <c r="G142" s="446"/>
      <c r="H142" s="26">
        <v>1806490.7799999998</v>
      </c>
    </row>
    <row r="143" spans="1:8">
      <c r="A143" s="37" t="s">
        <v>1012</v>
      </c>
      <c r="B143" s="37"/>
      <c r="C143" s="37"/>
      <c r="D143" s="788"/>
      <c r="E143" s="792"/>
      <c r="F143" s="788">
        <v>84339802.989999995</v>
      </c>
      <c r="G143" s="792"/>
      <c r="H143" s="305">
        <v>64011030.139999993</v>
      </c>
    </row>
    <row r="144" spans="1:8">
      <c r="A144" s="801"/>
      <c r="B144" s="801"/>
      <c r="C144" s="801"/>
      <c r="D144" s="801"/>
      <c r="E144" s="801"/>
      <c r="F144" s="801"/>
      <c r="G144" s="801"/>
      <c r="H144" s="801"/>
    </row>
    <row r="145" spans="1:8" ht="22.5">
      <c r="A145" s="980" t="s">
        <v>1013</v>
      </c>
      <c r="B145" s="980"/>
      <c r="C145" s="941"/>
      <c r="D145" s="460" t="s">
        <v>82</v>
      </c>
      <c r="E145" s="460" t="s">
        <v>83</v>
      </c>
      <c r="F145" s="460" t="s">
        <v>85</v>
      </c>
      <c r="G145" s="460" t="s">
        <v>87</v>
      </c>
      <c r="H145" s="1058" t="s">
        <v>923</v>
      </c>
    </row>
    <row r="146" spans="1:8">
      <c r="A146" s="981" t="s">
        <v>924</v>
      </c>
      <c r="B146" s="981"/>
      <c r="C146" s="1093"/>
      <c r="D146" s="822"/>
      <c r="E146" s="822" t="s">
        <v>524</v>
      </c>
      <c r="F146" s="822" t="s">
        <v>524</v>
      </c>
      <c r="G146" s="822" t="s">
        <v>524</v>
      </c>
      <c r="H146" s="1092"/>
    </row>
    <row r="147" spans="1:8">
      <c r="A147" s="823"/>
      <c r="B147" s="823"/>
      <c r="C147" s="461"/>
      <c r="D147" s="708" t="s">
        <v>646</v>
      </c>
      <c r="E147" s="708" t="s">
        <v>536</v>
      </c>
      <c r="F147" s="708" t="s">
        <v>537</v>
      </c>
      <c r="G147" s="708" t="s">
        <v>603</v>
      </c>
      <c r="H147" s="824" t="s">
        <v>538</v>
      </c>
    </row>
    <row r="148" spans="1:8">
      <c r="A148" s="809" t="s">
        <v>1014</v>
      </c>
      <c r="B148" s="809"/>
      <c r="C148" s="825"/>
      <c r="D148" s="826">
        <v>36670529.43</v>
      </c>
      <c r="E148" s="826">
        <v>27661331.859999999</v>
      </c>
      <c r="F148" s="826">
        <v>17450691.969999999</v>
      </c>
      <c r="G148" s="826">
        <v>17287951.429999996</v>
      </c>
      <c r="H148" s="827">
        <v>10210639.890000001</v>
      </c>
    </row>
    <row r="149" spans="1:8">
      <c r="A149" s="805" t="s">
        <v>1015</v>
      </c>
      <c r="B149" s="801"/>
      <c r="C149" s="828"/>
      <c r="D149" s="829">
        <v>22002317.658</v>
      </c>
      <c r="E149" s="829">
        <v>16596799.116</v>
      </c>
      <c r="F149" s="829">
        <v>10470415.182</v>
      </c>
      <c r="G149" s="829">
        <v>10372770.857999997</v>
      </c>
      <c r="H149" s="830">
        <v>6126383.9340000004</v>
      </c>
    </row>
    <row r="150" spans="1:8">
      <c r="A150" s="805" t="s">
        <v>1016</v>
      </c>
      <c r="B150" s="801"/>
      <c r="C150" s="828"/>
      <c r="D150" s="829">
        <v>14668211.772</v>
      </c>
      <c r="E150" s="829">
        <v>11064532.744000001</v>
      </c>
      <c r="F150" s="829">
        <v>6980276.7879999997</v>
      </c>
      <c r="G150" s="829">
        <v>6915180.5719999997</v>
      </c>
      <c r="H150" s="830">
        <v>4084255.9560000012</v>
      </c>
    </row>
    <row r="151" spans="1:8">
      <c r="A151" s="796" t="s">
        <v>1017</v>
      </c>
      <c r="B151" s="801"/>
      <c r="C151" s="828"/>
      <c r="D151" s="829">
        <v>60268298.310000002</v>
      </c>
      <c r="E151" s="829">
        <v>42110883.109999999</v>
      </c>
      <c r="F151" s="829">
        <v>37863457.819999993</v>
      </c>
      <c r="G151" s="829">
        <v>37801536.149999999</v>
      </c>
      <c r="H151" s="830">
        <v>4247425.2900000066</v>
      </c>
    </row>
    <row r="152" spans="1:8">
      <c r="A152" s="796" t="s">
        <v>1018</v>
      </c>
      <c r="B152" s="801"/>
      <c r="C152" s="828"/>
      <c r="D152" s="829">
        <v>0</v>
      </c>
      <c r="E152" s="829">
        <v>0</v>
      </c>
      <c r="F152" s="829">
        <v>0</v>
      </c>
      <c r="G152" s="829">
        <v>0</v>
      </c>
      <c r="H152" s="830">
        <v>0</v>
      </c>
    </row>
    <row r="153" spans="1:8">
      <c r="A153" s="796" t="s">
        <v>1019</v>
      </c>
      <c r="B153" s="801"/>
      <c r="C153" s="828"/>
      <c r="D153" s="829">
        <v>0</v>
      </c>
      <c r="E153" s="829">
        <v>0</v>
      </c>
      <c r="F153" s="829">
        <v>0</v>
      </c>
      <c r="G153" s="829">
        <v>0</v>
      </c>
      <c r="H153" s="830">
        <v>0</v>
      </c>
    </row>
    <row r="154" spans="1:8">
      <c r="A154" s="796" t="s">
        <v>1020</v>
      </c>
      <c r="B154" s="801"/>
      <c r="C154" s="828"/>
      <c r="D154" s="832">
        <v>0</v>
      </c>
      <c r="E154" s="829">
        <v>0</v>
      </c>
      <c r="F154" s="829">
        <v>0</v>
      </c>
      <c r="G154" s="829">
        <v>0</v>
      </c>
      <c r="H154" s="830">
        <v>0</v>
      </c>
    </row>
    <row r="155" spans="1:8" ht="22.5">
      <c r="A155" s="565" t="s">
        <v>1021</v>
      </c>
      <c r="B155" s="286"/>
      <c r="C155" s="489"/>
      <c r="D155" s="836">
        <v>96938827.74000001</v>
      </c>
      <c r="E155" s="836">
        <v>69772214.969999999</v>
      </c>
      <c r="F155" s="836">
        <v>55314149.789999992</v>
      </c>
      <c r="G155" s="836">
        <v>55089487.579999998</v>
      </c>
      <c r="H155" s="837">
        <v>14458065.180000007</v>
      </c>
    </row>
    <row r="156" spans="1:8">
      <c r="A156" s="801"/>
      <c r="B156" s="801"/>
      <c r="C156" s="801"/>
      <c r="D156" s="801"/>
      <c r="E156" s="801"/>
      <c r="F156" s="801"/>
      <c r="G156" s="801"/>
      <c r="H156" s="801"/>
    </row>
    <row r="157" spans="1:8" ht="22.5">
      <c r="A157" s="980" t="s">
        <v>1022</v>
      </c>
      <c r="B157" s="980"/>
      <c r="C157" s="941"/>
      <c r="D157" s="460" t="s">
        <v>82</v>
      </c>
      <c r="E157" s="460" t="s">
        <v>83</v>
      </c>
      <c r="F157" s="460" t="s">
        <v>85</v>
      </c>
      <c r="G157" s="460" t="s">
        <v>87</v>
      </c>
      <c r="H157" s="1058" t="s">
        <v>923</v>
      </c>
    </row>
    <row r="158" spans="1:8">
      <c r="A158" s="981"/>
      <c r="B158" s="981"/>
      <c r="C158" s="1093"/>
      <c r="D158" s="822"/>
      <c r="E158" s="822" t="s">
        <v>524</v>
      </c>
      <c r="F158" s="822" t="s">
        <v>524</v>
      </c>
      <c r="G158" s="822" t="s">
        <v>524</v>
      </c>
      <c r="H158" s="1092"/>
    </row>
    <row r="159" spans="1:8" ht="12.75" customHeight="1">
      <c r="A159" s="1084"/>
      <c r="B159" s="1084"/>
      <c r="C159" s="1089"/>
      <c r="D159" s="708" t="s">
        <v>646</v>
      </c>
      <c r="E159" s="708" t="s">
        <v>536</v>
      </c>
      <c r="F159" s="708" t="s">
        <v>537</v>
      </c>
      <c r="G159" s="708" t="s">
        <v>603</v>
      </c>
      <c r="H159" s="824" t="s">
        <v>538</v>
      </c>
    </row>
    <row r="160" spans="1:8">
      <c r="A160" s="809" t="s">
        <v>1023</v>
      </c>
      <c r="B160" s="809"/>
      <c r="C160" s="825"/>
      <c r="D160" s="826">
        <v>1839989952.9399998</v>
      </c>
      <c r="E160" s="826">
        <v>1112356239.1899998</v>
      </c>
      <c r="F160" s="826">
        <v>990298433.02999997</v>
      </c>
      <c r="G160" s="826">
        <v>983854683.00999999</v>
      </c>
      <c r="H160" s="827">
        <v>122057806.15999985</v>
      </c>
    </row>
    <row r="161" spans="1:8">
      <c r="A161" s="800" t="s">
        <v>1024</v>
      </c>
      <c r="B161" s="801"/>
      <c r="C161" s="828"/>
      <c r="D161" s="829">
        <v>1708135492.6400001</v>
      </c>
      <c r="E161" s="829">
        <v>1023138020.8499999</v>
      </c>
      <c r="F161" s="829">
        <v>912201107.04000008</v>
      </c>
      <c r="G161" s="829">
        <v>907484469.57999957</v>
      </c>
      <c r="H161" s="830">
        <v>110936913.80999982</v>
      </c>
    </row>
    <row r="162" spans="1:8">
      <c r="A162" s="805" t="s">
        <v>1025</v>
      </c>
      <c r="B162" s="801"/>
      <c r="C162" s="828"/>
      <c r="D162" s="829">
        <v>1271788223.9000001</v>
      </c>
      <c r="E162" s="829">
        <v>787157099.75999963</v>
      </c>
      <c r="F162" s="829">
        <v>784398891.41999984</v>
      </c>
      <c r="G162" s="829">
        <v>783322702.04999983</v>
      </c>
      <c r="H162" s="830">
        <v>2758208.339999795</v>
      </c>
    </row>
    <row r="163" spans="1:8">
      <c r="A163" s="805" t="s">
        <v>1026</v>
      </c>
      <c r="B163" s="801"/>
      <c r="C163" s="828"/>
      <c r="D163" s="829">
        <v>0</v>
      </c>
      <c r="E163" s="829">
        <v>0</v>
      </c>
      <c r="F163" s="829">
        <v>0</v>
      </c>
      <c r="G163" s="829">
        <v>0</v>
      </c>
      <c r="H163" s="830">
        <v>0</v>
      </c>
    </row>
    <row r="164" spans="1:8">
      <c r="A164" s="805" t="s">
        <v>1027</v>
      </c>
      <c r="B164" s="801"/>
      <c r="C164" s="828"/>
      <c r="D164" s="829">
        <v>5539898.6400000006</v>
      </c>
      <c r="E164" s="829">
        <v>3402680.87</v>
      </c>
      <c r="F164" s="829">
        <v>3012491.37</v>
      </c>
      <c r="G164" s="829">
        <v>3012491.37</v>
      </c>
      <c r="H164" s="830">
        <v>390189.5</v>
      </c>
    </row>
    <row r="165" spans="1:8">
      <c r="A165" s="805" t="s">
        <v>1028</v>
      </c>
      <c r="B165" s="801"/>
      <c r="C165" s="828"/>
      <c r="D165" s="829">
        <v>430807370.0999999</v>
      </c>
      <c r="E165" s="829">
        <v>232578240.22000027</v>
      </c>
      <c r="F165" s="829">
        <v>124789724.25000024</v>
      </c>
      <c r="G165" s="829">
        <v>121149276.15999973</v>
      </c>
      <c r="H165" s="830">
        <v>107788515.97000003</v>
      </c>
    </row>
    <row r="166" spans="1:8">
      <c r="A166" s="800" t="s">
        <v>1029</v>
      </c>
      <c r="B166" s="801"/>
      <c r="C166" s="828"/>
      <c r="D166" s="829">
        <v>131854460.30000001</v>
      </c>
      <c r="E166" s="829">
        <v>89218218.339999989</v>
      </c>
      <c r="F166" s="829">
        <v>78097325.989999995</v>
      </c>
      <c r="G166" s="829">
        <v>76370213.430000007</v>
      </c>
      <c r="H166" s="830">
        <v>11120892.349999994</v>
      </c>
    </row>
    <row r="167" spans="1:8">
      <c r="A167" s="805" t="s">
        <v>1030</v>
      </c>
      <c r="B167" s="801"/>
      <c r="C167" s="828"/>
      <c r="D167" s="829">
        <v>5394708.9400000004</v>
      </c>
      <c r="E167" s="829">
        <v>3598528.67</v>
      </c>
      <c r="F167" s="829">
        <v>3598528.67</v>
      </c>
      <c r="G167" s="829">
        <v>3598528.67</v>
      </c>
      <c r="H167" s="830">
        <v>0</v>
      </c>
    </row>
    <row r="168" spans="1:8">
      <c r="A168" s="871" t="s">
        <v>1031</v>
      </c>
      <c r="B168" s="813"/>
      <c r="C168" s="834"/>
      <c r="D168" s="852">
        <v>126459751.36000001</v>
      </c>
      <c r="E168" s="852">
        <v>85619689.669999987</v>
      </c>
      <c r="F168" s="852">
        <v>74498797.319999993</v>
      </c>
      <c r="G168" s="852">
        <v>72771684.760000005</v>
      </c>
      <c r="H168" s="835">
        <v>11120892.349999994</v>
      </c>
    </row>
    <row r="169" spans="1:8">
      <c r="A169" s="801"/>
      <c r="B169" s="801"/>
      <c r="C169" s="801"/>
      <c r="D169" s="872"/>
      <c r="E169" s="872"/>
      <c r="F169" s="872"/>
      <c r="G169" s="872"/>
      <c r="H169" s="801"/>
    </row>
    <row r="170" spans="1:8">
      <c r="A170" s="980" t="s">
        <v>1032</v>
      </c>
      <c r="B170" s="980"/>
      <c r="C170" s="980"/>
      <c r="D170" s="109"/>
      <c r="E170" s="1085" t="s">
        <v>77</v>
      </c>
      <c r="F170" s="941"/>
      <c r="G170" s="1086" t="s">
        <v>543</v>
      </c>
      <c r="H170" s="1087"/>
    </row>
    <row r="171" spans="1:8">
      <c r="A171" s="1084"/>
      <c r="B171" s="1084"/>
      <c r="C171" s="1084"/>
      <c r="D171" s="702"/>
      <c r="E171" s="1088" t="s">
        <v>1033</v>
      </c>
      <c r="F171" s="1089"/>
      <c r="G171" s="1090" t="s">
        <v>1034</v>
      </c>
      <c r="H171" s="1091"/>
    </row>
    <row r="172" spans="1:8">
      <c r="A172" s="445" t="s">
        <v>1119</v>
      </c>
      <c r="B172" s="445"/>
      <c r="C172" s="456"/>
      <c r="D172" s="457"/>
      <c r="E172" s="319"/>
      <c r="F172" s="320">
        <v>132864860.22</v>
      </c>
      <c r="G172" s="319"/>
      <c r="H172" s="320">
        <v>14622585.539999999</v>
      </c>
    </row>
    <row r="173" spans="1:8">
      <c r="A173" s="35" t="s">
        <v>1035</v>
      </c>
      <c r="B173" s="35"/>
      <c r="C173" s="35"/>
      <c r="D173" s="458"/>
      <c r="E173" s="873"/>
      <c r="F173" s="153">
        <v>602753142.86000001</v>
      </c>
      <c r="G173" s="873"/>
      <c r="H173" s="153">
        <v>37082333.910000004</v>
      </c>
    </row>
    <row r="174" spans="1:8">
      <c r="A174" s="35" t="s">
        <v>1036</v>
      </c>
      <c r="B174" s="35"/>
      <c r="C174" s="35"/>
      <c r="D174" s="458"/>
      <c r="E174" s="873"/>
      <c r="F174" s="153">
        <v>615742293.1099999</v>
      </c>
      <c r="G174" s="873"/>
      <c r="H174" s="153">
        <v>44234048.739999995</v>
      </c>
    </row>
    <row r="175" spans="1:8">
      <c r="A175" s="35" t="s">
        <v>1037</v>
      </c>
      <c r="B175" s="35"/>
      <c r="C175" s="35"/>
      <c r="D175" s="458"/>
      <c r="E175" s="706"/>
      <c r="F175" s="455">
        <v>119875709.97000015</v>
      </c>
      <c r="G175" s="706"/>
      <c r="H175" s="455">
        <v>7470870.7100000083</v>
      </c>
    </row>
    <row r="176" spans="1:8">
      <c r="A176" s="35" t="s">
        <v>1038</v>
      </c>
      <c r="B176" s="35"/>
      <c r="C176" s="35"/>
      <c r="D176" s="458"/>
      <c r="E176" s="706"/>
      <c r="F176" s="455">
        <v>0</v>
      </c>
      <c r="G176" s="706"/>
      <c r="H176" s="455">
        <v>0</v>
      </c>
    </row>
    <row r="177" spans="1:8" ht="12.75" customHeight="1">
      <c r="A177" s="35" t="s">
        <v>1039</v>
      </c>
      <c r="B177" s="35"/>
      <c r="C177" s="35"/>
      <c r="D177" s="458"/>
      <c r="E177" s="706"/>
      <c r="F177" s="455">
        <v>-20355.02</v>
      </c>
      <c r="G177" s="706"/>
      <c r="H177" s="455">
        <v>0</v>
      </c>
    </row>
    <row r="178" spans="1:8">
      <c r="A178" s="874" t="s">
        <v>1040</v>
      </c>
      <c r="B178" s="874"/>
      <c r="C178" s="874"/>
      <c r="D178" s="875"/>
      <c r="E178" s="876"/>
      <c r="F178" s="877">
        <v>119896064.99000014</v>
      </c>
      <c r="G178" s="876"/>
      <c r="H178" s="877">
        <v>7470870.7100000083</v>
      </c>
    </row>
    <row r="179" spans="1:8" ht="18" customHeight="1">
      <c r="A179" s="35" t="s">
        <v>544</v>
      </c>
      <c r="B179" s="26"/>
      <c r="C179" s="26"/>
      <c r="D179" s="26"/>
      <c r="E179" s="26"/>
      <c r="F179" s="878"/>
      <c r="G179" s="26"/>
      <c r="H179" s="878"/>
    </row>
    <row r="180" spans="1:8">
      <c r="A180" s="35" t="s">
        <v>545</v>
      </c>
      <c r="B180" s="26"/>
      <c r="C180" s="26"/>
      <c r="D180" s="26"/>
      <c r="E180" s="26"/>
      <c r="F180" s="26"/>
      <c r="G180" s="381"/>
      <c r="H180" s="381"/>
    </row>
    <row r="181" spans="1:8">
      <c r="A181" s="152" t="s">
        <v>1041</v>
      </c>
      <c r="B181" s="152"/>
      <c r="C181" s="152"/>
      <c r="D181" s="152"/>
      <c r="E181" s="152"/>
    </row>
    <row r="182" spans="1:8">
      <c r="A182" s="1079" t="s">
        <v>1042</v>
      </c>
      <c r="B182" s="1079"/>
      <c r="C182" s="1079"/>
      <c r="D182" s="1079"/>
      <c r="E182" s="1079"/>
      <c r="F182" s="1079"/>
      <c r="G182" s="1079"/>
      <c r="H182" s="1079"/>
    </row>
    <row r="183" spans="1:8" ht="26.25" customHeight="1">
      <c r="A183" s="1080" t="s">
        <v>1043</v>
      </c>
      <c r="B183" s="1080"/>
      <c r="C183" s="1080"/>
      <c r="D183" s="1080"/>
      <c r="E183" s="1080"/>
      <c r="F183" s="1080"/>
      <c r="G183" s="1080"/>
      <c r="H183" s="1080"/>
    </row>
    <row r="184" spans="1:8">
      <c r="A184" s="152" t="s">
        <v>546</v>
      </c>
      <c r="B184" s="152"/>
      <c r="C184" s="152"/>
      <c r="D184" s="152"/>
      <c r="E184" s="152"/>
      <c r="F184" s="152"/>
      <c r="G184" s="152"/>
      <c r="H184" s="152"/>
    </row>
    <row r="185" spans="1:8">
      <c r="A185" s="152" t="s">
        <v>1044</v>
      </c>
      <c r="B185" s="152"/>
      <c r="C185" s="152"/>
      <c r="D185" s="152"/>
      <c r="E185" s="152"/>
      <c r="F185" s="152"/>
      <c r="G185" s="152"/>
      <c r="H185" s="152"/>
    </row>
    <row r="186" spans="1:8">
      <c r="A186" s="1080" t="s">
        <v>1045</v>
      </c>
      <c r="B186" s="1080"/>
      <c r="C186" s="1080"/>
      <c r="D186" s="1080"/>
      <c r="E186" s="1080"/>
      <c r="F186" s="1080"/>
      <c r="G186" s="1080"/>
      <c r="H186" s="1080"/>
    </row>
    <row r="187" spans="1:8">
      <c r="A187" s="152" t="s">
        <v>1046</v>
      </c>
      <c r="C187" s="459"/>
      <c r="E187" s="152"/>
      <c r="F187" s="152"/>
      <c r="G187" s="152"/>
      <c r="H187" s="152"/>
    </row>
    <row r="188" spans="1:8">
      <c r="A188" s="152" t="s">
        <v>1047</v>
      </c>
    </row>
    <row r="190" spans="1:8">
      <c r="A190" s="390" t="s">
        <v>1090</v>
      </c>
    </row>
    <row r="191" spans="1:8">
      <c r="A191" s="390" t="s">
        <v>1091</v>
      </c>
    </row>
    <row r="192" spans="1:8">
      <c r="A192" s="390" t="s">
        <v>1069</v>
      </c>
    </row>
    <row r="193" spans="1:8">
      <c r="A193" s="390" t="s">
        <v>1092</v>
      </c>
    </row>
    <row r="196" spans="1:8">
      <c r="A196" s="2"/>
      <c r="B196" s="2"/>
      <c r="C196" s="2"/>
      <c r="D196" s="2"/>
      <c r="E196" s="2"/>
      <c r="F196" s="2"/>
      <c r="G196" s="2"/>
      <c r="H196" s="2"/>
    </row>
    <row r="197" spans="1:8">
      <c r="A197" s="2"/>
      <c r="B197" s="2"/>
      <c r="C197" s="2"/>
      <c r="D197" s="2"/>
      <c r="E197" s="2"/>
      <c r="F197" s="2"/>
      <c r="G197" s="2"/>
      <c r="H197" s="2"/>
    </row>
    <row r="198" spans="1:8">
      <c r="A198" s="2"/>
      <c r="B198" s="2"/>
      <c r="C198" s="2"/>
      <c r="D198" s="2"/>
      <c r="E198" s="2"/>
      <c r="F198" s="2"/>
      <c r="G198" s="2"/>
      <c r="H198" s="2"/>
    </row>
    <row r="199" spans="1:8">
      <c r="A199" s="2"/>
      <c r="B199" s="2"/>
      <c r="C199" s="2"/>
      <c r="D199" s="2"/>
      <c r="E199" s="2"/>
      <c r="F199" s="2"/>
      <c r="G199" s="2"/>
      <c r="H199" s="2"/>
    </row>
    <row r="200" spans="1:8">
      <c r="A200" s="2"/>
      <c r="B200" s="2"/>
      <c r="C200" s="2"/>
      <c r="D200" s="2"/>
      <c r="E200" s="2"/>
      <c r="F200" s="2"/>
      <c r="G200" s="2"/>
      <c r="H200" s="2"/>
    </row>
    <row r="201" spans="1:8">
      <c r="A201" s="2"/>
      <c r="B201" s="2"/>
      <c r="C201" s="2"/>
      <c r="D201" s="2"/>
      <c r="E201" s="2"/>
      <c r="F201" s="2"/>
      <c r="G201" s="2"/>
      <c r="H201" s="2"/>
    </row>
  </sheetData>
  <mergeCells count="61">
    <mergeCell ref="A92:B93"/>
    <mergeCell ref="A100:H100"/>
    <mergeCell ref="A101:C101"/>
    <mergeCell ref="H101:H102"/>
    <mergeCell ref="A102:C102"/>
    <mergeCell ref="A72:A74"/>
    <mergeCell ref="G72:G73"/>
    <mergeCell ref="H72:H73"/>
    <mergeCell ref="A82:A83"/>
    <mergeCell ref="A88:A89"/>
    <mergeCell ref="E37:F37"/>
    <mergeCell ref="G37:H37"/>
    <mergeCell ref="E49:H49"/>
    <mergeCell ref="H56:H57"/>
    <mergeCell ref="A71:H71"/>
    <mergeCell ref="E12:F12"/>
    <mergeCell ref="G12:H12"/>
    <mergeCell ref="A32:D32"/>
    <mergeCell ref="A34:H34"/>
    <mergeCell ref="E35:F36"/>
    <mergeCell ref="G35:H35"/>
    <mergeCell ref="G36:H36"/>
    <mergeCell ref="A1:H1"/>
    <mergeCell ref="A2:H2"/>
    <mergeCell ref="A3:H3"/>
    <mergeCell ref="A4:H4"/>
    <mergeCell ref="A5:H5"/>
    <mergeCell ref="A6:H6"/>
    <mergeCell ref="A8:H9"/>
    <mergeCell ref="E10:F11"/>
    <mergeCell ref="G10:H10"/>
    <mergeCell ref="G11:H11"/>
    <mergeCell ref="A110:F110"/>
    <mergeCell ref="G110:H110"/>
    <mergeCell ref="A122:C123"/>
    <mergeCell ref="A129:H129"/>
    <mergeCell ref="E130:F131"/>
    <mergeCell ref="G130:H130"/>
    <mergeCell ref="G131:H131"/>
    <mergeCell ref="A118:B119"/>
    <mergeCell ref="C118:D118"/>
    <mergeCell ref="E118:F118"/>
    <mergeCell ref="G118:H118"/>
    <mergeCell ref="C119:D119"/>
    <mergeCell ref="E119:F119"/>
    <mergeCell ref="G119:H119"/>
    <mergeCell ref="A182:H182"/>
    <mergeCell ref="A183:H183"/>
    <mergeCell ref="A186:H186"/>
    <mergeCell ref="E132:F132"/>
    <mergeCell ref="G132:H132"/>
    <mergeCell ref="A170:C171"/>
    <mergeCell ref="E170:F170"/>
    <mergeCell ref="G170:H170"/>
    <mergeCell ref="E171:F171"/>
    <mergeCell ref="G171:H171"/>
    <mergeCell ref="A145:C145"/>
    <mergeCell ref="H145:H146"/>
    <mergeCell ref="A146:C146"/>
    <mergeCell ref="A157:C159"/>
    <mergeCell ref="H157:H158"/>
  </mergeCells>
  <conditionalFormatting sqref="E174:F174">
    <cfRule type="expression" dxfId="0" priority="1">
      <formula>#REF!&lt;&gt;(#REF!+#REF!)</formula>
    </cfRule>
  </conditionalFormatting>
  <conditionalFormatting sqref="G174:H174">
    <cfRule type="expression" priority="2">
      <formula>#REF!&lt;&gt;(#REF!+#REF!)</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76A3-CA7B-470A-838F-3175B2E24044}">
  <sheetPr codeName="Planilha8"/>
  <dimension ref="A1:F34"/>
  <sheetViews>
    <sheetView workbookViewId="0">
      <selection sqref="A1:E1"/>
    </sheetView>
  </sheetViews>
  <sheetFormatPr defaultRowHeight="11.25"/>
  <cols>
    <col min="1" max="1" width="50.42578125" style="2" customWidth="1"/>
    <col min="2" max="2" width="21.7109375" style="433" customWidth="1"/>
    <col min="3" max="3" width="6.85546875" style="433" customWidth="1"/>
    <col min="4" max="4" width="16" style="433" customWidth="1"/>
    <col min="5" max="5" width="9.42578125" style="433" customWidth="1"/>
    <col min="6" max="6" width="14.140625" style="2" customWidth="1"/>
    <col min="7" max="16384" width="9.140625" style="2"/>
  </cols>
  <sheetData>
    <row r="1" spans="1:6">
      <c r="A1" s="957" t="s">
        <v>0</v>
      </c>
      <c r="B1" s="957"/>
      <c r="C1" s="957"/>
      <c r="D1" s="957"/>
      <c r="E1" s="957"/>
    </row>
    <row r="2" spans="1:6">
      <c r="A2" s="958" t="s">
        <v>1</v>
      </c>
      <c r="B2" s="958"/>
      <c r="C2" s="958"/>
      <c r="D2" s="958"/>
      <c r="E2" s="958"/>
    </row>
    <row r="3" spans="1:6">
      <c r="A3" s="957" t="s">
        <v>547</v>
      </c>
      <c r="B3" s="957"/>
      <c r="C3" s="957"/>
      <c r="D3" s="957"/>
      <c r="E3" s="957"/>
    </row>
    <row r="4" spans="1:6">
      <c r="A4" s="958" t="s">
        <v>407</v>
      </c>
      <c r="B4" s="958"/>
      <c r="C4" s="958"/>
      <c r="D4" s="958"/>
      <c r="E4" s="958"/>
    </row>
    <row r="5" spans="1:6">
      <c r="A5" s="958" t="s">
        <v>1066</v>
      </c>
      <c r="B5" s="958"/>
      <c r="C5" s="958"/>
      <c r="D5" s="958"/>
      <c r="E5" s="958"/>
    </row>
    <row r="6" spans="1:6">
      <c r="A6" s="1"/>
      <c r="B6" s="1"/>
      <c r="C6" s="1"/>
      <c r="D6" s="1"/>
      <c r="E6" s="1"/>
    </row>
    <row r="7" spans="1:6">
      <c r="A7" s="1"/>
      <c r="B7" s="1"/>
      <c r="C7" s="1"/>
      <c r="D7" s="1"/>
      <c r="E7" s="1"/>
    </row>
    <row r="8" spans="1:6">
      <c r="A8" s="2" t="s">
        <v>548</v>
      </c>
      <c r="F8" s="5">
        <v>1</v>
      </c>
    </row>
    <row r="9" spans="1:6">
      <c r="A9" s="110" t="s">
        <v>549</v>
      </c>
      <c r="B9" s="460" t="s">
        <v>411</v>
      </c>
      <c r="C9" s="1058" t="s">
        <v>8</v>
      </c>
      <c r="D9" s="1060"/>
      <c r="E9" s="1058" t="s">
        <v>550</v>
      </c>
      <c r="F9" s="1059"/>
    </row>
    <row r="10" spans="1:6">
      <c r="A10" s="461"/>
      <c r="B10" s="462" t="s">
        <v>469</v>
      </c>
      <c r="C10" s="1061" t="s">
        <v>470</v>
      </c>
      <c r="D10" s="1107"/>
      <c r="E10" s="1061" t="s">
        <v>551</v>
      </c>
      <c r="F10" s="1108"/>
    </row>
    <row r="11" spans="1:6">
      <c r="A11" s="166"/>
      <c r="B11" s="463"/>
      <c r="C11" s="464"/>
      <c r="D11" s="465"/>
      <c r="E11" s="466"/>
      <c r="F11" s="433"/>
    </row>
    <row r="12" spans="1:6">
      <c r="A12" s="65" t="s">
        <v>552</v>
      </c>
      <c r="B12" s="467">
        <v>354574045.29000002</v>
      </c>
      <c r="C12" s="468"/>
      <c r="D12" s="469">
        <v>118074361.05</v>
      </c>
      <c r="E12" s="466"/>
      <c r="F12" s="470">
        <f>B12-D12</f>
        <v>236499684.24000001</v>
      </c>
    </row>
    <row r="13" spans="1:6">
      <c r="A13" s="443"/>
      <c r="B13" s="471"/>
      <c r="C13" s="472"/>
      <c r="D13" s="473"/>
      <c r="E13" s="472"/>
      <c r="F13" s="474"/>
    </row>
    <row r="15" spans="1:6">
      <c r="A15" s="109" t="s">
        <v>80</v>
      </c>
      <c r="B15" s="460" t="s">
        <v>82</v>
      </c>
      <c r="C15" s="1109" t="s">
        <v>83</v>
      </c>
      <c r="D15" s="1110"/>
      <c r="E15" s="1058" t="s">
        <v>553</v>
      </c>
      <c r="F15" s="1059"/>
    </row>
    <row r="16" spans="1:6">
      <c r="A16" s="475"/>
      <c r="B16" s="462" t="s">
        <v>536</v>
      </c>
      <c r="C16" s="1061" t="s">
        <v>537</v>
      </c>
      <c r="D16" s="1107"/>
      <c r="E16" s="1061" t="s">
        <v>554</v>
      </c>
      <c r="F16" s="1108"/>
    </row>
    <row r="17" spans="1:6">
      <c r="A17" s="166" t="s">
        <v>103</v>
      </c>
      <c r="B17" s="476">
        <v>1371946283.4499996</v>
      </c>
      <c r="C17" s="464"/>
      <c r="D17" s="477">
        <v>669403585.50999999</v>
      </c>
      <c r="E17" s="478"/>
      <c r="F17" s="479">
        <f>B17-D17</f>
        <v>702542697.93999958</v>
      </c>
    </row>
    <row r="18" spans="1:6">
      <c r="A18" s="66" t="s">
        <v>555</v>
      </c>
      <c r="B18" s="467">
        <v>1011162829.0399995</v>
      </c>
      <c r="C18" s="466"/>
      <c r="D18" s="480">
        <v>414261330.33999997</v>
      </c>
      <c r="E18" s="468"/>
      <c r="F18" s="481">
        <f t="shared" ref="F18:F20" si="0">B18-D18</f>
        <v>596901498.69999957</v>
      </c>
    </row>
    <row r="19" spans="1:6">
      <c r="A19" s="66" t="s">
        <v>556</v>
      </c>
      <c r="B19" s="467">
        <v>111268250</v>
      </c>
      <c r="C19" s="466"/>
      <c r="D19" s="480">
        <v>30030160</v>
      </c>
      <c r="E19" s="468"/>
      <c r="F19" s="481">
        <f t="shared" si="0"/>
        <v>81238090</v>
      </c>
    </row>
    <row r="20" spans="1:6">
      <c r="A20" s="66" t="s">
        <v>557</v>
      </c>
      <c r="B20" s="467">
        <v>249515204.41</v>
      </c>
      <c r="C20" s="466"/>
      <c r="D20" s="480">
        <v>225112095.16999999</v>
      </c>
      <c r="E20" s="468"/>
      <c r="F20" s="481">
        <f t="shared" si="0"/>
        <v>24403109.24000001</v>
      </c>
    </row>
    <row r="21" spans="1:6">
      <c r="A21" s="36" t="s">
        <v>558</v>
      </c>
      <c r="B21" s="482">
        <v>0</v>
      </c>
      <c r="C21" s="466"/>
      <c r="D21" s="483">
        <v>0</v>
      </c>
      <c r="E21" s="484"/>
      <c r="F21" s="481">
        <f>B21-D21</f>
        <v>0</v>
      </c>
    </row>
    <row r="22" spans="1:6">
      <c r="A22" s="36" t="s">
        <v>559</v>
      </c>
      <c r="B22" s="482">
        <v>0</v>
      </c>
      <c r="C22" s="466"/>
      <c r="D22" s="483">
        <v>0</v>
      </c>
      <c r="E22" s="484"/>
      <c r="F22" s="481">
        <f>B22-D22</f>
        <v>0</v>
      </c>
    </row>
    <row r="23" spans="1:6">
      <c r="A23" s="443"/>
      <c r="B23" s="485"/>
      <c r="C23" s="472"/>
      <c r="D23" s="486"/>
      <c r="E23" s="487"/>
      <c r="F23" s="488"/>
    </row>
    <row r="24" spans="1:6" s="55" customFormat="1">
      <c r="A24" s="489" t="s">
        <v>560</v>
      </c>
      <c r="B24" s="490">
        <f>B17-B21-B22</f>
        <v>1371946283.4499996</v>
      </c>
      <c r="C24" s="491"/>
      <c r="D24" s="492">
        <f>D17-D21-D22</f>
        <v>669403585.50999999</v>
      </c>
      <c r="E24" s="491"/>
      <c r="F24" s="493">
        <f>F17-F21-F22</f>
        <v>702542697.93999958</v>
      </c>
    </row>
    <row r="25" spans="1:6">
      <c r="B25" s="494"/>
      <c r="C25" s="494"/>
      <c r="D25" s="494"/>
      <c r="E25" s="494"/>
      <c r="F25" s="494"/>
    </row>
    <row r="26" spans="1:6" s="55" customFormat="1">
      <c r="A26" s="489" t="s">
        <v>561</v>
      </c>
      <c r="B26" s="495">
        <f>B24-B12</f>
        <v>1017372238.1599996</v>
      </c>
      <c r="C26" s="496"/>
      <c r="D26" s="492">
        <f>D24-D12</f>
        <v>551329224.46000004</v>
      </c>
      <c r="E26" s="493"/>
      <c r="F26" s="493">
        <f>F24-F12</f>
        <v>466043013.69999957</v>
      </c>
    </row>
    <row r="27" spans="1:6">
      <c r="A27" s="426" t="e">
        <f>#REF!</f>
        <v>#REF!</v>
      </c>
    </row>
    <row r="28" spans="1:6">
      <c r="A28" s="2" t="s">
        <v>323</v>
      </c>
    </row>
    <row r="29" spans="1:6">
      <c r="A29" s="1106" t="s">
        <v>562</v>
      </c>
      <c r="B29" s="1106"/>
      <c r="C29" s="1106"/>
      <c r="D29" s="1106"/>
      <c r="E29" s="1106"/>
    </row>
    <row r="30" spans="1:6">
      <c r="A30" s="377"/>
    </row>
    <row r="31" spans="1:6">
      <c r="A31" s="2" t="s">
        <v>1067</v>
      </c>
    </row>
    <row r="32" spans="1:6">
      <c r="A32" s="2" t="s">
        <v>1068</v>
      </c>
    </row>
    <row r="33" spans="1:1">
      <c r="A33" s="2" t="s">
        <v>1069</v>
      </c>
    </row>
    <row r="34" spans="1:1">
      <c r="A34" s="2" t="s">
        <v>1070</v>
      </c>
    </row>
  </sheetData>
  <mergeCells count="14">
    <mergeCell ref="C9:D9"/>
    <mergeCell ref="E9:F9"/>
    <mergeCell ref="A1:E1"/>
    <mergeCell ref="A2:E2"/>
    <mergeCell ref="A3:E3"/>
    <mergeCell ref="A4:E4"/>
    <mergeCell ref="A5:E5"/>
    <mergeCell ref="A29:E29"/>
    <mergeCell ref="C10:D10"/>
    <mergeCell ref="E10:F10"/>
    <mergeCell ref="C15:D15"/>
    <mergeCell ref="E15:F15"/>
    <mergeCell ref="C16:D16"/>
    <mergeCell ref="E16:F16"/>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CFE87-D650-487B-B566-0505BC8C028D}">
  <sheetPr codeName="Planilha9"/>
  <dimension ref="A1:I117"/>
  <sheetViews>
    <sheetView zoomScale="130" zoomScaleNormal="130" workbookViewId="0">
      <selection activeCell="F17" sqref="F17:G17"/>
    </sheetView>
  </sheetViews>
  <sheetFormatPr defaultRowHeight="11.25"/>
  <cols>
    <col min="1" max="1" width="40.7109375" style="2" customWidth="1"/>
    <col min="2" max="2" width="6.7109375" style="2" customWidth="1"/>
    <col min="3" max="3" width="7.5703125" style="2" customWidth="1"/>
    <col min="4" max="4" width="6.7109375" style="2" customWidth="1"/>
    <col min="5" max="5" width="7.42578125" style="2" customWidth="1"/>
    <col min="6" max="6" width="7.140625" style="2" customWidth="1"/>
    <col min="7" max="7" width="7.28515625" style="2" customWidth="1"/>
    <col min="8" max="8" width="7.85546875" style="2" customWidth="1"/>
    <col min="9" max="9" width="8.85546875" style="2" customWidth="1"/>
    <col min="10" max="16384" width="9.140625" style="2"/>
  </cols>
  <sheetData>
    <row r="1" spans="1:9">
      <c r="A1" s="957" t="s">
        <v>0</v>
      </c>
      <c r="B1" s="957"/>
      <c r="C1" s="957"/>
      <c r="D1" s="957"/>
      <c r="E1" s="957"/>
      <c r="F1" s="957"/>
      <c r="G1" s="957"/>
      <c r="H1" s="957"/>
      <c r="I1" s="957"/>
    </row>
    <row r="2" spans="1:9">
      <c r="A2" s="958" t="s">
        <v>1</v>
      </c>
      <c r="B2" s="958"/>
      <c r="C2" s="958"/>
      <c r="D2" s="958"/>
      <c r="E2" s="958"/>
      <c r="F2" s="958"/>
      <c r="G2" s="958"/>
      <c r="H2" s="958"/>
      <c r="I2" s="958"/>
    </row>
    <row r="3" spans="1:9">
      <c r="A3" s="957" t="s">
        <v>563</v>
      </c>
      <c r="B3" s="957"/>
      <c r="C3" s="957"/>
      <c r="D3" s="957"/>
      <c r="E3" s="957"/>
      <c r="F3" s="957"/>
      <c r="G3" s="957"/>
      <c r="H3" s="957"/>
      <c r="I3" s="957"/>
    </row>
    <row r="4" spans="1:9">
      <c r="A4" s="958" t="s">
        <v>366</v>
      </c>
      <c r="B4" s="958"/>
      <c r="C4" s="958"/>
      <c r="D4" s="958"/>
      <c r="E4" s="958"/>
      <c r="F4" s="958"/>
      <c r="G4" s="958"/>
      <c r="H4" s="958"/>
      <c r="I4" s="958"/>
    </row>
    <row r="5" spans="1:9">
      <c r="A5" s="958" t="s">
        <v>1071</v>
      </c>
      <c r="B5" s="958"/>
      <c r="C5" s="958"/>
      <c r="D5" s="958"/>
      <c r="E5" s="958"/>
      <c r="F5" s="958"/>
      <c r="G5" s="958"/>
      <c r="H5" s="958"/>
      <c r="I5" s="958"/>
    </row>
    <row r="7" spans="1:9">
      <c r="A7" s="2" t="s">
        <v>564</v>
      </c>
      <c r="I7" s="5">
        <v>1</v>
      </c>
    </row>
    <row r="8" spans="1:9" ht="18.75" customHeight="1">
      <c r="A8" s="1135" t="s">
        <v>565</v>
      </c>
      <c r="B8" s="1135"/>
      <c r="C8" s="1135"/>
      <c r="D8" s="1135"/>
      <c r="E8" s="1135"/>
      <c r="F8" s="1135"/>
      <c r="G8" s="1135"/>
      <c r="H8" s="1135"/>
      <c r="I8" s="1135"/>
    </row>
    <row r="9" spans="1:9" s="426" customFormat="1" ht="24" customHeight="1">
      <c r="A9" s="1127" t="s">
        <v>566</v>
      </c>
      <c r="B9" s="1129" t="s">
        <v>567</v>
      </c>
      <c r="C9" s="1130"/>
      <c r="D9" s="1129" t="s">
        <v>568</v>
      </c>
      <c r="E9" s="1130"/>
      <c r="F9" s="1129" t="s">
        <v>569</v>
      </c>
      <c r="G9" s="1131"/>
      <c r="H9" s="1132" t="s">
        <v>570</v>
      </c>
      <c r="I9" s="1133"/>
    </row>
    <row r="10" spans="1:9" ht="23.25" customHeight="1">
      <c r="A10" s="1128"/>
      <c r="B10" s="988" t="s">
        <v>469</v>
      </c>
      <c r="C10" s="1098"/>
      <c r="D10" s="988" t="s">
        <v>470</v>
      </c>
      <c r="E10" s="1098"/>
      <c r="F10" s="988" t="s">
        <v>571</v>
      </c>
      <c r="G10" s="1134"/>
      <c r="H10" s="988" t="s">
        <v>572</v>
      </c>
      <c r="I10" s="1134"/>
    </row>
    <row r="11" spans="1:9">
      <c r="A11" s="434"/>
      <c r="B11" s="268"/>
      <c r="C11" s="166"/>
      <c r="D11" s="268"/>
      <c r="E11" s="166"/>
      <c r="F11" s="268"/>
      <c r="G11" s="434"/>
      <c r="H11" s="268"/>
      <c r="I11" s="434"/>
    </row>
    <row r="12" spans="1:9">
      <c r="A12" s="1">
        <v>2020</v>
      </c>
      <c r="B12" s="1119">
        <v>0</v>
      </c>
      <c r="C12" s="1120">
        <v>0</v>
      </c>
      <c r="D12" s="1119">
        <v>0</v>
      </c>
      <c r="E12" s="1120">
        <v>0</v>
      </c>
      <c r="F12" s="1119">
        <v>0</v>
      </c>
      <c r="G12" s="1120">
        <v>0</v>
      </c>
      <c r="H12" s="1119">
        <v>1814968906.4099998</v>
      </c>
      <c r="I12" s="1121">
        <v>0</v>
      </c>
    </row>
    <row r="13" spans="1:9">
      <c r="A13" s="1">
        <v>2021</v>
      </c>
      <c r="B13" s="1119">
        <v>1357684576.1199999</v>
      </c>
      <c r="C13" s="1120">
        <v>0</v>
      </c>
      <c r="D13" s="1119">
        <v>1509433935.26</v>
      </c>
      <c r="E13" s="1120">
        <v>0</v>
      </c>
      <c r="F13" s="1119">
        <v>-151749359.13999999</v>
      </c>
      <c r="G13" s="1120">
        <v>0</v>
      </c>
      <c r="H13" s="1119">
        <v>1663219547.27</v>
      </c>
      <c r="I13" s="1121">
        <v>0</v>
      </c>
    </row>
    <row r="14" spans="1:9">
      <c r="A14" s="1">
        <v>2022</v>
      </c>
      <c r="B14" s="1119">
        <v>1421084687.24</v>
      </c>
      <c r="C14" s="1120">
        <v>0</v>
      </c>
      <c r="D14" s="1119">
        <v>1506714722.75</v>
      </c>
      <c r="E14" s="1120">
        <v>0</v>
      </c>
      <c r="F14" s="1119">
        <v>-85630035.510000005</v>
      </c>
      <c r="G14" s="1120">
        <v>0</v>
      </c>
      <c r="H14" s="1119">
        <v>1577589511.76</v>
      </c>
      <c r="I14" s="1121">
        <v>0</v>
      </c>
    </row>
    <row r="15" spans="1:9">
      <c r="A15" s="1">
        <v>2023</v>
      </c>
      <c r="B15" s="1119">
        <v>1497008250.23</v>
      </c>
      <c r="C15" s="1120">
        <v>0</v>
      </c>
      <c r="D15" s="1119">
        <v>1501646267.5899999</v>
      </c>
      <c r="E15" s="1120">
        <v>0</v>
      </c>
      <c r="F15" s="1119">
        <v>-4638017.3600000003</v>
      </c>
      <c r="G15" s="1120">
        <v>0</v>
      </c>
      <c r="H15" s="1119">
        <v>1572951494.4000001</v>
      </c>
      <c r="I15" s="1121">
        <v>0</v>
      </c>
    </row>
    <row r="16" spans="1:9">
      <c r="A16" s="1">
        <v>2024</v>
      </c>
      <c r="B16" s="1119">
        <v>1794207689.96</v>
      </c>
      <c r="C16" s="1120">
        <v>0</v>
      </c>
      <c r="D16" s="1119">
        <v>1513955054.3</v>
      </c>
      <c r="E16" s="1120">
        <v>0</v>
      </c>
      <c r="F16" s="1119">
        <v>280252635.66000003</v>
      </c>
      <c r="G16" s="1120">
        <v>0</v>
      </c>
      <c r="H16" s="1119">
        <v>1853204130.0599999</v>
      </c>
      <c r="I16" s="1121">
        <v>0</v>
      </c>
    </row>
    <row r="17" spans="1:9">
      <c r="A17" s="1">
        <v>2025</v>
      </c>
      <c r="B17" s="1119">
        <v>1828660665.8599999</v>
      </c>
      <c r="C17" s="1120">
        <v>0</v>
      </c>
      <c r="D17" s="1119">
        <v>1518775661.1600001</v>
      </c>
      <c r="E17" s="1120">
        <v>0</v>
      </c>
      <c r="F17" s="1119">
        <v>309885004.69999999</v>
      </c>
      <c r="G17" s="1120">
        <v>0</v>
      </c>
      <c r="H17" s="1119">
        <v>2163089134.7600002</v>
      </c>
      <c r="I17" s="1121">
        <v>0</v>
      </c>
    </row>
    <row r="18" spans="1:9">
      <c r="A18" s="1">
        <v>2026</v>
      </c>
      <c r="B18" s="1119">
        <v>1861728963.79</v>
      </c>
      <c r="C18" s="1120">
        <v>0</v>
      </c>
      <c r="D18" s="1119">
        <v>1529161124.24</v>
      </c>
      <c r="E18" s="1120">
        <v>0</v>
      </c>
      <c r="F18" s="1119">
        <v>332567839.54000002</v>
      </c>
      <c r="G18" s="1120">
        <v>0</v>
      </c>
      <c r="H18" s="1119">
        <v>2495656974.3099999</v>
      </c>
      <c r="I18" s="1121">
        <v>0</v>
      </c>
    </row>
    <row r="19" spans="1:9">
      <c r="A19" s="1">
        <v>2027</v>
      </c>
      <c r="B19" s="1119">
        <v>1891760197.3299999</v>
      </c>
      <c r="C19" s="1120">
        <v>0</v>
      </c>
      <c r="D19" s="1119">
        <v>1547469019.0899999</v>
      </c>
      <c r="E19" s="1120">
        <v>0</v>
      </c>
      <c r="F19" s="1119">
        <v>344291178.24000001</v>
      </c>
      <c r="G19" s="1120">
        <v>0</v>
      </c>
      <c r="H19" s="1119">
        <v>2839948152.5500002</v>
      </c>
      <c r="I19" s="1121">
        <v>0</v>
      </c>
    </row>
    <row r="20" spans="1:9">
      <c r="A20" s="1">
        <v>2028</v>
      </c>
      <c r="B20" s="1119">
        <v>1919550098.3499999</v>
      </c>
      <c r="C20" s="1120">
        <v>0</v>
      </c>
      <c r="D20" s="1119">
        <v>1569682618.22</v>
      </c>
      <c r="E20" s="1120">
        <v>0</v>
      </c>
      <c r="F20" s="1119">
        <v>349867480.13</v>
      </c>
      <c r="G20" s="1120">
        <v>0</v>
      </c>
      <c r="H20" s="1119">
        <v>3189815632.6799998</v>
      </c>
      <c r="I20" s="1121">
        <v>0</v>
      </c>
    </row>
    <row r="21" spans="1:9">
      <c r="A21" s="1">
        <v>2029</v>
      </c>
      <c r="B21" s="1119">
        <v>1947131831.1800001</v>
      </c>
      <c r="C21" s="1120">
        <v>0</v>
      </c>
      <c r="D21" s="1119">
        <v>1587718106.6500001</v>
      </c>
      <c r="E21" s="1120">
        <v>0</v>
      </c>
      <c r="F21" s="1119">
        <v>359413724.52999997</v>
      </c>
      <c r="G21" s="1120">
        <v>0</v>
      </c>
      <c r="H21" s="1119">
        <v>3549229357.21</v>
      </c>
      <c r="I21" s="1121">
        <v>0</v>
      </c>
    </row>
    <row r="22" spans="1:9">
      <c r="A22" s="1">
        <v>2030</v>
      </c>
      <c r="B22" s="1119">
        <v>1979005532.9000001</v>
      </c>
      <c r="C22" s="1120">
        <v>0</v>
      </c>
      <c r="D22" s="1119">
        <v>1599311176.95</v>
      </c>
      <c r="E22" s="1120">
        <v>0</v>
      </c>
      <c r="F22" s="1119">
        <v>379694355.94999999</v>
      </c>
      <c r="G22" s="1120">
        <v>0</v>
      </c>
      <c r="H22" s="1119">
        <v>3928923713.1599998</v>
      </c>
      <c r="I22" s="1121">
        <v>0</v>
      </c>
    </row>
    <row r="23" spans="1:9">
      <c r="A23" s="1">
        <v>2031</v>
      </c>
      <c r="B23" s="1119">
        <v>2011023544.01</v>
      </c>
      <c r="C23" s="1120">
        <v>0</v>
      </c>
      <c r="D23" s="1119">
        <v>1609435913.6600001</v>
      </c>
      <c r="E23" s="1120">
        <v>0</v>
      </c>
      <c r="F23" s="1119">
        <v>401587630.35000002</v>
      </c>
      <c r="G23" s="1120">
        <v>0</v>
      </c>
      <c r="H23" s="1119">
        <v>4330511343.5100002</v>
      </c>
      <c r="I23" s="1121">
        <v>0</v>
      </c>
    </row>
    <row r="24" spans="1:9">
      <c r="A24" s="1">
        <v>2032</v>
      </c>
      <c r="B24" s="1119">
        <v>2047578326.1300001</v>
      </c>
      <c r="C24" s="1120">
        <v>0</v>
      </c>
      <c r="D24" s="1119">
        <v>1598876313</v>
      </c>
      <c r="E24" s="1120">
        <v>0</v>
      </c>
      <c r="F24" s="1119">
        <v>448702013.13</v>
      </c>
      <c r="G24" s="1120">
        <v>0</v>
      </c>
      <c r="H24" s="1119">
        <v>4779213356.6400003</v>
      </c>
      <c r="I24" s="1121">
        <v>0</v>
      </c>
    </row>
    <row r="25" spans="1:9">
      <c r="A25" s="1">
        <v>2033</v>
      </c>
      <c r="B25" s="1119">
        <v>2086845261.8900001</v>
      </c>
      <c r="C25" s="1120">
        <v>0</v>
      </c>
      <c r="D25" s="1119">
        <v>1586050022.8599999</v>
      </c>
      <c r="E25" s="1120">
        <v>0</v>
      </c>
      <c r="F25" s="1119">
        <v>500795239.02999997</v>
      </c>
      <c r="G25" s="1120">
        <v>0</v>
      </c>
      <c r="H25" s="1119">
        <v>5280008595.6700001</v>
      </c>
      <c r="I25" s="1121">
        <v>0</v>
      </c>
    </row>
    <row r="26" spans="1:9">
      <c r="A26" s="1">
        <v>2034</v>
      </c>
      <c r="B26" s="1119">
        <v>2120230687.46</v>
      </c>
      <c r="C26" s="1120">
        <v>0</v>
      </c>
      <c r="D26" s="1119">
        <v>1580759492.9200001</v>
      </c>
      <c r="E26" s="1120">
        <v>0</v>
      </c>
      <c r="F26" s="1119">
        <v>539471194.53999996</v>
      </c>
      <c r="G26" s="1120">
        <v>0</v>
      </c>
      <c r="H26" s="1119">
        <v>5819479790.21</v>
      </c>
      <c r="I26" s="1121">
        <v>0</v>
      </c>
    </row>
    <row r="27" spans="1:9">
      <c r="A27" s="1">
        <v>2035</v>
      </c>
      <c r="B27" s="1119">
        <v>2103665954.6300001</v>
      </c>
      <c r="C27" s="1120">
        <v>0</v>
      </c>
      <c r="D27" s="1119">
        <v>1569451665.96</v>
      </c>
      <c r="E27" s="1120">
        <v>0</v>
      </c>
      <c r="F27" s="1119">
        <v>534214288.67000002</v>
      </c>
      <c r="G27" s="1120">
        <v>0</v>
      </c>
      <c r="H27" s="1119">
        <v>6353694078.8800001</v>
      </c>
      <c r="I27" s="1121">
        <v>0</v>
      </c>
    </row>
    <row r="28" spans="1:9">
      <c r="A28" s="1">
        <v>2036</v>
      </c>
      <c r="B28" s="1119">
        <v>2105858235.8900001</v>
      </c>
      <c r="C28" s="1120">
        <v>0</v>
      </c>
      <c r="D28" s="1119">
        <v>1558898920.5</v>
      </c>
      <c r="E28" s="1120">
        <v>0</v>
      </c>
      <c r="F28" s="1119">
        <v>546959315.39999998</v>
      </c>
      <c r="G28" s="1120">
        <v>0</v>
      </c>
      <c r="H28" s="1119">
        <v>6900653394.2799997</v>
      </c>
      <c r="I28" s="1121">
        <v>0</v>
      </c>
    </row>
    <row r="29" spans="1:9">
      <c r="A29" s="1">
        <v>2037</v>
      </c>
      <c r="B29" s="1119">
        <v>2105648621.8699999</v>
      </c>
      <c r="C29" s="1120">
        <v>0</v>
      </c>
      <c r="D29" s="1119">
        <v>1545650070.2</v>
      </c>
      <c r="E29" s="1120">
        <v>0</v>
      </c>
      <c r="F29" s="1119">
        <v>559998551.66999996</v>
      </c>
      <c r="G29" s="1120">
        <v>0</v>
      </c>
      <c r="H29" s="1119">
        <v>7460651945.9499998</v>
      </c>
      <c r="I29" s="1121">
        <v>0</v>
      </c>
    </row>
    <row r="30" spans="1:9">
      <c r="A30" s="1">
        <v>2038</v>
      </c>
      <c r="B30" s="1119">
        <v>2099652266.73</v>
      </c>
      <c r="C30" s="1120">
        <v>0</v>
      </c>
      <c r="D30" s="1119">
        <v>1527120887.7</v>
      </c>
      <c r="E30" s="1120">
        <v>0</v>
      </c>
      <c r="F30" s="1119">
        <v>572531379.02999997</v>
      </c>
      <c r="G30" s="1120">
        <v>0</v>
      </c>
      <c r="H30" s="1119">
        <v>8033183324.9799995</v>
      </c>
      <c r="I30" s="1121">
        <v>0</v>
      </c>
    </row>
    <row r="31" spans="1:9">
      <c r="A31" s="1">
        <v>2039</v>
      </c>
      <c r="B31" s="1119">
        <v>2095743830.3199999</v>
      </c>
      <c r="C31" s="1120">
        <v>0</v>
      </c>
      <c r="D31" s="1119">
        <v>1501673834.24</v>
      </c>
      <c r="E31" s="1120">
        <v>0</v>
      </c>
      <c r="F31" s="1119">
        <v>594069996.08000004</v>
      </c>
      <c r="G31" s="1120">
        <v>0</v>
      </c>
      <c r="H31" s="1119">
        <v>8627253321.0599995</v>
      </c>
      <c r="I31" s="1121">
        <v>0</v>
      </c>
    </row>
    <row r="32" spans="1:9">
      <c r="A32" s="1">
        <v>2040</v>
      </c>
      <c r="B32" s="1119">
        <v>2089862023.72</v>
      </c>
      <c r="C32" s="1120">
        <v>0</v>
      </c>
      <c r="D32" s="1119">
        <v>1477486704.3099999</v>
      </c>
      <c r="E32" s="1120">
        <v>0</v>
      </c>
      <c r="F32" s="1119">
        <v>612375319.39999998</v>
      </c>
      <c r="G32" s="1120">
        <v>0</v>
      </c>
      <c r="H32" s="1119">
        <v>9239628640.4599991</v>
      </c>
      <c r="I32" s="1121">
        <v>0</v>
      </c>
    </row>
    <row r="33" spans="1:9">
      <c r="A33" s="1">
        <v>2041</v>
      </c>
      <c r="B33" s="1119">
        <v>2082397110.3099999</v>
      </c>
      <c r="C33" s="1120">
        <v>0</v>
      </c>
      <c r="D33" s="1119">
        <v>1443262256</v>
      </c>
      <c r="E33" s="1120">
        <v>0</v>
      </c>
      <c r="F33" s="1119">
        <v>639134854.32000005</v>
      </c>
      <c r="G33" s="1120">
        <v>0</v>
      </c>
      <c r="H33" s="1119">
        <v>9878763494.7800007</v>
      </c>
      <c r="I33" s="1121">
        <v>0</v>
      </c>
    </row>
    <row r="34" spans="1:9">
      <c r="A34" s="1">
        <v>2042</v>
      </c>
      <c r="B34" s="1119">
        <v>2069883965.5899999</v>
      </c>
      <c r="C34" s="1120">
        <v>0</v>
      </c>
      <c r="D34" s="1119">
        <v>1408503900.6500001</v>
      </c>
      <c r="E34" s="1120">
        <v>0</v>
      </c>
      <c r="F34" s="1119">
        <v>661380064.94000006</v>
      </c>
      <c r="G34" s="1120">
        <v>0</v>
      </c>
      <c r="H34" s="1119">
        <v>10540143559.719999</v>
      </c>
      <c r="I34" s="1121">
        <v>0</v>
      </c>
    </row>
    <row r="35" spans="1:9">
      <c r="A35" s="1">
        <v>2043</v>
      </c>
      <c r="B35" s="1119">
        <v>2063185030.3699999</v>
      </c>
      <c r="C35" s="1120">
        <v>0</v>
      </c>
      <c r="D35" s="1119">
        <v>1367244599.0999999</v>
      </c>
      <c r="E35" s="1120">
        <v>0</v>
      </c>
      <c r="F35" s="1119">
        <v>695940431.26999998</v>
      </c>
      <c r="G35" s="1120">
        <v>0</v>
      </c>
      <c r="H35" s="1119">
        <v>11236083990.99</v>
      </c>
      <c r="I35" s="1121">
        <v>0</v>
      </c>
    </row>
    <row r="36" spans="1:9">
      <c r="A36" s="1">
        <v>2044</v>
      </c>
      <c r="B36" s="1119">
        <v>2056109444.47</v>
      </c>
      <c r="C36" s="1120">
        <v>0</v>
      </c>
      <c r="D36" s="1119">
        <v>1322831327.1400001</v>
      </c>
      <c r="E36" s="1120">
        <v>0</v>
      </c>
      <c r="F36" s="1119">
        <v>733278117.33000004</v>
      </c>
      <c r="G36" s="1120">
        <v>0</v>
      </c>
      <c r="H36" s="1119">
        <v>11969362108.32</v>
      </c>
      <c r="I36" s="1121">
        <v>0</v>
      </c>
    </row>
    <row r="37" spans="1:9">
      <c r="A37" s="1">
        <v>2045</v>
      </c>
      <c r="B37" s="1119">
        <v>2060028847.74</v>
      </c>
      <c r="C37" s="1120">
        <v>0</v>
      </c>
      <c r="D37" s="1119">
        <v>1278708184.6700001</v>
      </c>
      <c r="E37" s="1120">
        <v>0</v>
      </c>
      <c r="F37" s="1119">
        <v>781320663.05999994</v>
      </c>
      <c r="G37" s="1120">
        <v>0</v>
      </c>
      <c r="H37" s="1119">
        <v>12750682771.379999</v>
      </c>
      <c r="I37" s="1121">
        <v>0</v>
      </c>
    </row>
    <row r="38" spans="1:9">
      <c r="A38" s="1">
        <v>2046</v>
      </c>
      <c r="B38" s="1119">
        <v>2065382029.4400001</v>
      </c>
      <c r="C38" s="1120">
        <v>0</v>
      </c>
      <c r="D38" s="1119">
        <v>1233524375.1600001</v>
      </c>
      <c r="E38" s="1120">
        <v>0</v>
      </c>
      <c r="F38" s="1119">
        <v>831857654.27999997</v>
      </c>
      <c r="G38" s="1120">
        <v>0</v>
      </c>
      <c r="H38" s="1119">
        <v>13582540425.65</v>
      </c>
      <c r="I38" s="1121">
        <v>0</v>
      </c>
    </row>
    <row r="39" spans="1:9">
      <c r="A39" s="1">
        <v>2047</v>
      </c>
      <c r="B39" s="1119">
        <v>2077853623.49</v>
      </c>
      <c r="C39" s="1120">
        <v>0</v>
      </c>
      <c r="D39" s="1119">
        <v>1184523636.4100001</v>
      </c>
      <c r="E39" s="1120">
        <v>0</v>
      </c>
      <c r="F39" s="1119">
        <v>893329987.08000004</v>
      </c>
      <c r="G39" s="1120">
        <v>0</v>
      </c>
      <c r="H39" s="1119">
        <v>14475870412.73</v>
      </c>
      <c r="I39" s="1121">
        <v>0</v>
      </c>
    </row>
    <row r="40" spans="1:9">
      <c r="A40" s="1">
        <v>2048</v>
      </c>
      <c r="B40" s="1119">
        <v>2062005602.5699999</v>
      </c>
      <c r="C40" s="1120">
        <v>0</v>
      </c>
      <c r="D40" s="1119">
        <v>1134029517.97</v>
      </c>
      <c r="E40" s="1120">
        <v>0</v>
      </c>
      <c r="F40" s="1119">
        <v>927976084.60000002</v>
      </c>
      <c r="G40" s="1120">
        <v>0</v>
      </c>
      <c r="H40" s="1119">
        <v>15403846497.34</v>
      </c>
      <c r="I40" s="1121">
        <v>0</v>
      </c>
    </row>
    <row r="41" spans="1:9">
      <c r="A41" s="1">
        <v>2049</v>
      </c>
      <c r="B41" s="1119">
        <v>2037001644.25</v>
      </c>
      <c r="C41" s="1120">
        <v>0</v>
      </c>
      <c r="D41" s="1119">
        <v>1080851431.02</v>
      </c>
      <c r="E41" s="1120">
        <v>0</v>
      </c>
      <c r="F41" s="1119">
        <v>956150213.23000002</v>
      </c>
      <c r="G41" s="1120">
        <v>0</v>
      </c>
      <c r="H41" s="1119">
        <v>16359996710.57</v>
      </c>
      <c r="I41" s="1121">
        <v>0</v>
      </c>
    </row>
    <row r="42" spans="1:9">
      <c r="A42" s="1">
        <v>2050</v>
      </c>
      <c r="B42" s="1119">
        <v>2007394798.8599999</v>
      </c>
      <c r="C42" s="1120">
        <v>0</v>
      </c>
      <c r="D42" s="1119">
        <v>1027038560.72</v>
      </c>
      <c r="E42" s="1120">
        <v>0</v>
      </c>
      <c r="F42" s="1119">
        <v>980356238.13999999</v>
      </c>
      <c r="G42" s="1120">
        <v>0</v>
      </c>
      <c r="H42" s="1119">
        <v>17340352948.700001</v>
      </c>
      <c r="I42" s="1121">
        <v>0</v>
      </c>
    </row>
    <row r="43" spans="1:9">
      <c r="A43" s="1">
        <v>2051</v>
      </c>
      <c r="B43" s="1119">
        <v>1975810031.1400001</v>
      </c>
      <c r="C43" s="1120">
        <v>0</v>
      </c>
      <c r="D43" s="1119">
        <v>972023195.95000005</v>
      </c>
      <c r="E43" s="1120">
        <v>0</v>
      </c>
      <c r="F43" s="1119">
        <v>1003786835.1900001</v>
      </c>
      <c r="G43" s="1120">
        <v>0</v>
      </c>
      <c r="H43" s="1119">
        <v>18344139783.900002</v>
      </c>
      <c r="I43" s="1121">
        <v>0</v>
      </c>
    </row>
    <row r="44" spans="1:9">
      <c r="A44" s="1">
        <v>2052</v>
      </c>
      <c r="B44" s="1119">
        <v>1943527085.8800001</v>
      </c>
      <c r="C44" s="1120">
        <v>0</v>
      </c>
      <c r="D44" s="1119">
        <v>916491002.63999999</v>
      </c>
      <c r="E44" s="1120">
        <v>0</v>
      </c>
      <c r="F44" s="1119">
        <v>1027036083.24</v>
      </c>
      <c r="G44" s="1120">
        <v>0</v>
      </c>
      <c r="H44" s="1119">
        <v>19371175867.139999</v>
      </c>
      <c r="I44" s="1121">
        <v>0</v>
      </c>
    </row>
    <row r="45" spans="1:9">
      <c r="A45" s="1">
        <v>2053</v>
      </c>
      <c r="B45" s="1119">
        <v>1911897296.26</v>
      </c>
      <c r="C45" s="1120">
        <v>0</v>
      </c>
      <c r="D45" s="1119">
        <v>860696764.71000004</v>
      </c>
      <c r="E45" s="1120">
        <v>0</v>
      </c>
      <c r="F45" s="1119">
        <v>1051200531.54</v>
      </c>
      <c r="G45" s="1120">
        <v>0</v>
      </c>
      <c r="H45" s="1119">
        <v>20422376398.68</v>
      </c>
      <c r="I45" s="1121">
        <v>0</v>
      </c>
    </row>
    <row r="46" spans="1:9">
      <c r="A46" s="1">
        <v>2054</v>
      </c>
      <c r="B46" s="1119">
        <v>1881147382.53</v>
      </c>
      <c r="C46" s="1120">
        <v>0</v>
      </c>
      <c r="D46" s="1119">
        <v>806291472.41999996</v>
      </c>
      <c r="E46" s="1120">
        <v>0</v>
      </c>
      <c r="F46" s="1119">
        <v>1074855910.1099999</v>
      </c>
      <c r="G46" s="1120">
        <v>0</v>
      </c>
      <c r="H46" s="1119">
        <v>21497232308.799999</v>
      </c>
      <c r="I46" s="1121">
        <v>0</v>
      </c>
    </row>
    <row r="47" spans="1:9">
      <c r="A47" s="1">
        <v>2055</v>
      </c>
      <c r="B47" s="1119">
        <v>1758600832.5999999</v>
      </c>
      <c r="C47" s="1120">
        <v>0</v>
      </c>
      <c r="D47" s="1119">
        <v>752258629.21000004</v>
      </c>
      <c r="E47" s="1120">
        <v>0</v>
      </c>
      <c r="F47" s="1119">
        <v>1006342203.39</v>
      </c>
      <c r="G47" s="1120">
        <v>0</v>
      </c>
      <c r="H47" s="1119">
        <v>22503574512.189999</v>
      </c>
      <c r="I47" s="1121">
        <v>0</v>
      </c>
    </row>
    <row r="48" spans="1:9">
      <c r="A48" s="1">
        <v>2056</v>
      </c>
      <c r="B48" s="1119">
        <v>1315990784.5899999</v>
      </c>
      <c r="C48" s="1120">
        <v>0</v>
      </c>
      <c r="D48" s="1119">
        <v>699345270.13999999</v>
      </c>
      <c r="E48" s="1120">
        <v>0</v>
      </c>
      <c r="F48" s="1119">
        <v>616645514.45000005</v>
      </c>
      <c r="G48" s="1120">
        <v>0</v>
      </c>
      <c r="H48" s="1119">
        <v>23120220026.639999</v>
      </c>
      <c r="I48" s="1121">
        <v>0</v>
      </c>
    </row>
    <row r="49" spans="1:9">
      <c r="A49" s="1">
        <v>2057</v>
      </c>
      <c r="B49" s="1119">
        <v>1339018684.03</v>
      </c>
      <c r="C49" s="1120">
        <v>0</v>
      </c>
      <c r="D49" s="1119">
        <v>647481613.90999997</v>
      </c>
      <c r="E49" s="1120">
        <v>0</v>
      </c>
      <c r="F49" s="1119">
        <v>691537070.12</v>
      </c>
      <c r="G49" s="1120">
        <v>0</v>
      </c>
      <c r="H49" s="1119">
        <v>23811757096.759998</v>
      </c>
      <c r="I49" s="1121">
        <v>0</v>
      </c>
    </row>
    <row r="50" spans="1:9">
      <c r="A50" s="1">
        <v>2058</v>
      </c>
      <c r="B50" s="1119">
        <v>1367278492.0799999</v>
      </c>
      <c r="C50" s="1120">
        <v>0</v>
      </c>
      <c r="D50" s="1119">
        <v>597038664.90999997</v>
      </c>
      <c r="E50" s="1120">
        <v>0</v>
      </c>
      <c r="F50" s="1119">
        <v>770239827.16999996</v>
      </c>
      <c r="G50" s="1120">
        <v>0</v>
      </c>
      <c r="H50" s="1119">
        <v>24581996923.93</v>
      </c>
      <c r="I50" s="1121">
        <v>0</v>
      </c>
    </row>
    <row r="51" spans="1:9">
      <c r="A51" s="1">
        <v>2059</v>
      </c>
      <c r="B51" s="1119">
        <v>1400632986.4400001</v>
      </c>
      <c r="C51" s="1120">
        <v>0</v>
      </c>
      <c r="D51" s="1119">
        <v>548442360.78999996</v>
      </c>
      <c r="E51" s="1120">
        <v>0</v>
      </c>
      <c r="F51" s="1119">
        <v>852190625.64999998</v>
      </c>
      <c r="G51" s="1120">
        <v>0</v>
      </c>
      <c r="H51" s="1119">
        <v>25434187549.580002</v>
      </c>
      <c r="I51" s="1121">
        <v>0</v>
      </c>
    </row>
    <row r="52" spans="1:9">
      <c r="A52" s="1">
        <v>2060</v>
      </c>
      <c r="B52" s="1119">
        <v>1439021892.0599999</v>
      </c>
      <c r="C52" s="1120">
        <v>0</v>
      </c>
      <c r="D52" s="1119">
        <v>501960033.19999999</v>
      </c>
      <c r="E52" s="1120">
        <v>0</v>
      </c>
      <c r="F52" s="1119">
        <v>937061858.86000001</v>
      </c>
      <c r="G52" s="1120">
        <v>0</v>
      </c>
      <c r="H52" s="1119">
        <v>26371249408.439999</v>
      </c>
      <c r="I52" s="1121">
        <v>0</v>
      </c>
    </row>
    <row r="53" spans="1:9">
      <c r="A53" s="1">
        <v>2061</v>
      </c>
      <c r="B53" s="1119">
        <v>1482513954.28</v>
      </c>
      <c r="C53" s="1120">
        <v>0</v>
      </c>
      <c r="D53" s="1119">
        <v>457732456.52999997</v>
      </c>
      <c r="E53" s="1120">
        <v>0</v>
      </c>
      <c r="F53" s="1119">
        <v>1024781497.74</v>
      </c>
      <c r="G53" s="1120">
        <v>0</v>
      </c>
      <c r="H53" s="1119">
        <v>27396030906.18</v>
      </c>
      <c r="I53" s="1121">
        <v>0</v>
      </c>
    </row>
    <row r="54" spans="1:9">
      <c r="A54" s="1">
        <v>2062</v>
      </c>
      <c r="B54" s="1119">
        <v>1531329875.5599999</v>
      </c>
      <c r="C54" s="1120">
        <v>0</v>
      </c>
      <c r="D54" s="1119">
        <v>415783395.25999999</v>
      </c>
      <c r="E54" s="1120">
        <v>0</v>
      </c>
      <c r="F54" s="1119">
        <v>1115546480.3</v>
      </c>
      <c r="G54" s="1120">
        <v>0</v>
      </c>
      <c r="H54" s="1119">
        <v>28511577386.490002</v>
      </c>
      <c r="I54" s="1121">
        <v>0</v>
      </c>
    </row>
    <row r="55" spans="1:9">
      <c r="A55" s="1">
        <v>2063</v>
      </c>
      <c r="B55" s="1119">
        <v>1585362853.3</v>
      </c>
      <c r="C55" s="1120">
        <v>0</v>
      </c>
      <c r="D55" s="1119">
        <v>376327637.25</v>
      </c>
      <c r="E55" s="1120">
        <v>0</v>
      </c>
      <c r="F55" s="1119">
        <v>1209035216.0599999</v>
      </c>
      <c r="G55" s="1120">
        <v>0</v>
      </c>
      <c r="H55" s="1119">
        <v>29720612602.540001</v>
      </c>
      <c r="I55" s="1121">
        <v>0</v>
      </c>
    </row>
    <row r="56" spans="1:9">
      <c r="A56" s="1">
        <v>2064</v>
      </c>
      <c r="B56" s="1119">
        <v>1644976428.3499999</v>
      </c>
      <c r="C56" s="1120">
        <v>0</v>
      </c>
      <c r="D56" s="1119">
        <v>339208611.43000001</v>
      </c>
      <c r="E56" s="1120">
        <v>0</v>
      </c>
      <c r="F56" s="1119">
        <v>1305767816.9200001</v>
      </c>
      <c r="G56" s="1120">
        <v>0</v>
      </c>
      <c r="H56" s="1119">
        <v>31026380419.459999</v>
      </c>
      <c r="I56" s="1121">
        <v>0</v>
      </c>
    </row>
    <row r="57" spans="1:9">
      <c r="A57" s="1">
        <v>2065</v>
      </c>
      <c r="B57" s="1119">
        <v>1710173358.78</v>
      </c>
      <c r="C57" s="1120">
        <v>0</v>
      </c>
      <c r="D57" s="1119">
        <v>304536036.94999999</v>
      </c>
      <c r="E57" s="1120">
        <v>0</v>
      </c>
      <c r="F57" s="1119">
        <v>1405637321.8299999</v>
      </c>
      <c r="G57" s="1120">
        <v>0</v>
      </c>
      <c r="H57" s="1119">
        <v>32432017741.299999</v>
      </c>
      <c r="I57" s="1121">
        <v>0</v>
      </c>
    </row>
    <row r="58" spans="1:9">
      <c r="A58" s="1">
        <v>2066</v>
      </c>
      <c r="B58" s="1119">
        <v>1781150308.0899999</v>
      </c>
      <c r="C58" s="1120">
        <v>0</v>
      </c>
      <c r="D58" s="1119">
        <v>272262501.08999997</v>
      </c>
      <c r="E58" s="1120">
        <v>0</v>
      </c>
      <c r="F58" s="1119">
        <v>1508887806.99</v>
      </c>
      <c r="G58" s="1120">
        <v>0</v>
      </c>
      <c r="H58" s="1119">
        <v>33940905548.290001</v>
      </c>
      <c r="I58" s="1121">
        <v>0</v>
      </c>
    </row>
    <row r="59" spans="1:9">
      <c r="A59" s="1">
        <v>2067</v>
      </c>
      <c r="B59" s="1119">
        <v>1858066166.0699999</v>
      </c>
      <c r="C59" s="1120">
        <v>0</v>
      </c>
      <c r="D59" s="1119">
        <v>242359709.36000001</v>
      </c>
      <c r="E59" s="1120">
        <v>0</v>
      </c>
      <c r="F59" s="1119">
        <v>1615706456.71</v>
      </c>
      <c r="G59" s="1120">
        <v>0</v>
      </c>
      <c r="H59" s="1119">
        <v>35556612005</v>
      </c>
      <c r="I59" s="1121">
        <v>0</v>
      </c>
    </row>
    <row r="60" spans="1:9">
      <c r="A60" s="1">
        <v>2068</v>
      </c>
      <c r="B60" s="1122">
        <v>1941085774</v>
      </c>
      <c r="C60" s="1123">
        <v>0</v>
      </c>
      <c r="D60" s="1122">
        <v>214786269.83000001</v>
      </c>
      <c r="E60" s="1123">
        <v>0</v>
      </c>
      <c r="F60" s="1119">
        <v>1726299504.1800001</v>
      </c>
      <c r="G60" s="1120">
        <v>0</v>
      </c>
      <c r="H60" s="1119">
        <v>37282911509.18</v>
      </c>
      <c r="I60" s="1121">
        <v>0</v>
      </c>
    </row>
    <row r="61" spans="1:9">
      <c r="A61" s="497"/>
      <c r="B61" s="454"/>
      <c r="C61" s="454"/>
      <c r="D61" s="454"/>
      <c r="E61" s="454"/>
      <c r="F61" s="454"/>
      <c r="G61" s="454"/>
      <c r="H61" s="454"/>
      <c r="I61" s="454"/>
    </row>
    <row r="62" spans="1:9">
      <c r="A62" s="1"/>
      <c r="B62" s="436"/>
      <c r="C62" s="436"/>
      <c r="D62" s="436"/>
      <c r="E62" s="436"/>
      <c r="F62" s="436"/>
      <c r="G62" s="436"/>
      <c r="H62" s="436"/>
      <c r="I62" s="436" t="s">
        <v>393</v>
      </c>
    </row>
    <row r="63" spans="1:9">
      <c r="A63" s="1"/>
      <c r="B63" s="436"/>
      <c r="C63" s="436"/>
      <c r="D63" s="436"/>
      <c r="E63" s="436"/>
      <c r="F63" s="436"/>
      <c r="G63" s="436"/>
      <c r="H63" s="436"/>
      <c r="I63" s="436"/>
    </row>
    <row r="64" spans="1:9">
      <c r="A64" s="497">
        <v>2069</v>
      </c>
      <c r="B64" s="1124">
        <v>2030400415.02</v>
      </c>
      <c r="C64" s="1125">
        <v>0</v>
      </c>
      <c r="D64" s="1124">
        <v>189479849.83000001</v>
      </c>
      <c r="E64" s="1125">
        <v>0</v>
      </c>
      <c r="F64" s="1124">
        <v>1840920565.1900001</v>
      </c>
      <c r="G64" s="1125">
        <v>0</v>
      </c>
      <c r="H64" s="1124">
        <v>39123832074.370003</v>
      </c>
      <c r="I64" s="1126">
        <v>0</v>
      </c>
    </row>
    <row r="65" spans="1:9">
      <c r="A65" s="1">
        <v>2070</v>
      </c>
      <c r="B65" s="1119">
        <v>2126213963.4200001</v>
      </c>
      <c r="C65" s="1120">
        <v>0</v>
      </c>
      <c r="D65" s="1119">
        <v>166362707.90000001</v>
      </c>
      <c r="E65" s="1120">
        <v>0</v>
      </c>
      <c r="F65" s="1119">
        <v>1959851255.52</v>
      </c>
      <c r="G65" s="1120">
        <v>0</v>
      </c>
      <c r="H65" s="1119">
        <v>41083683329.889999</v>
      </c>
      <c r="I65" s="1121">
        <v>0</v>
      </c>
    </row>
    <row r="66" spans="1:9">
      <c r="A66" s="1">
        <v>2071</v>
      </c>
      <c r="B66" s="1119">
        <v>2228743619.9000001</v>
      </c>
      <c r="C66" s="1120">
        <v>0</v>
      </c>
      <c r="D66" s="1119">
        <v>145342847.21000001</v>
      </c>
      <c r="E66" s="1120">
        <v>0</v>
      </c>
      <c r="F66" s="1119">
        <v>2083400772.6900001</v>
      </c>
      <c r="G66" s="1120">
        <v>0</v>
      </c>
      <c r="H66" s="1119">
        <v>43167084102.580002</v>
      </c>
      <c r="I66" s="1121">
        <v>0</v>
      </c>
    </row>
    <row r="67" spans="1:9">
      <c r="A67" s="1">
        <v>2072</v>
      </c>
      <c r="B67" s="1119">
        <v>2338222128.79</v>
      </c>
      <c r="C67" s="1120">
        <v>0</v>
      </c>
      <c r="D67" s="1119">
        <v>126322151.66</v>
      </c>
      <c r="E67" s="1120">
        <v>0</v>
      </c>
      <c r="F67" s="1119">
        <v>2211899977.1199999</v>
      </c>
      <c r="G67" s="1120">
        <v>0</v>
      </c>
      <c r="H67" s="1119">
        <v>45378984079.709999</v>
      </c>
      <c r="I67" s="1121">
        <v>0</v>
      </c>
    </row>
    <row r="68" spans="1:9">
      <c r="A68" s="1">
        <v>2073</v>
      </c>
      <c r="B68" s="1119">
        <v>2454899196.4499998</v>
      </c>
      <c r="C68" s="1120">
        <v>0</v>
      </c>
      <c r="D68" s="1119">
        <v>109198364.47</v>
      </c>
      <c r="E68" s="1120">
        <v>0</v>
      </c>
      <c r="F68" s="1119">
        <v>2345700831.98</v>
      </c>
      <c r="G68" s="1120">
        <v>0</v>
      </c>
      <c r="H68" s="1119">
        <v>47724684911.690002</v>
      </c>
      <c r="I68" s="1121">
        <v>0</v>
      </c>
    </row>
    <row r="69" spans="1:9">
      <c r="A69" s="1">
        <v>2074</v>
      </c>
      <c r="B69" s="1119">
        <v>2579042290.0500002</v>
      </c>
      <c r="C69" s="1120">
        <v>0</v>
      </c>
      <c r="D69" s="1119">
        <v>93865462.659999996</v>
      </c>
      <c r="E69" s="1120">
        <v>0</v>
      </c>
      <c r="F69" s="1119">
        <v>2485176827.3899999</v>
      </c>
      <c r="G69" s="1120">
        <v>0</v>
      </c>
      <c r="H69" s="1119">
        <v>50209861739.080002</v>
      </c>
      <c r="I69" s="1121">
        <v>0</v>
      </c>
    </row>
    <row r="70" spans="1:9">
      <c r="A70" s="1">
        <v>2075</v>
      </c>
      <c r="B70" s="1119">
        <v>2710937923.0300002</v>
      </c>
      <c r="C70" s="1120">
        <v>0</v>
      </c>
      <c r="D70" s="1119">
        <v>80214023.980000004</v>
      </c>
      <c r="E70" s="1120">
        <v>0</v>
      </c>
      <c r="F70" s="1119">
        <v>2630723899.0500002</v>
      </c>
      <c r="G70" s="1120">
        <v>0</v>
      </c>
      <c r="H70" s="1119">
        <v>52840585638.129997</v>
      </c>
      <c r="I70" s="1121">
        <v>0</v>
      </c>
    </row>
    <row r="71" spans="1:9">
      <c r="A71" s="1">
        <v>2076</v>
      </c>
      <c r="B71" s="1119">
        <v>2850893512.23</v>
      </c>
      <c r="C71" s="1120">
        <v>0</v>
      </c>
      <c r="D71" s="1119">
        <v>68131141.609999999</v>
      </c>
      <c r="E71" s="1120">
        <v>0</v>
      </c>
      <c r="F71" s="1119">
        <v>2782762370.6199999</v>
      </c>
      <c r="G71" s="1120">
        <v>0</v>
      </c>
      <c r="H71" s="1119">
        <v>55623348008.760002</v>
      </c>
      <c r="I71" s="1121">
        <v>0</v>
      </c>
    </row>
    <row r="72" spans="1:9">
      <c r="A72" s="1">
        <v>2077</v>
      </c>
      <c r="B72" s="1119">
        <v>2999239045.1199999</v>
      </c>
      <c r="C72" s="1120">
        <v>0</v>
      </c>
      <c r="D72" s="1119">
        <v>57500516.229999997</v>
      </c>
      <c r="E72" s="1120">
        <v>0</v>
      </c>
      <c r="F72" s="1119">
        <v>2941738528.8899999</v>
      </c>
      <c r="G72" s="1120">
        <v>0</v>
      </c>
      <c r="H72" s="1119">
        <v>58565086537.650002</v>
      </c>
      <c r="I72" s="1121">
        <v>0</v>
      </c>
    </row>
    <row r="73" spans="1:9">
      <c r="A73" s="1">
        <v>2078</v>
      </c>
      <c r="B73" s="1119">
        <v>3156328646.3400002</v>
      </c>
      <c r="C73" s="1120">
        <v>0</v>
      </c>
      <c r="D73" s="1119">
        <v>48204327.920000002</v>
      </c>
      <c r="E73" s="1120">
        <v>0</v>
      </c>
      <c r="F73" s="1119">
        <v>3108124318.4200001</v>
      </c>
      <c r="G73" s="1120">
        <v>0</v>
      </c>
      <c r="H73" s="1119">
        <v>61673210856.07</v>
      </c>
      <c r="I73" s="1121">
        <v>0</v>
      </c>
    </row>
    <row r="74" spans="1:9">
      <c r="A74" s="1">
        <v>2079</v>
      </c>
      <c r="B74" s="1119">
        <v>3322542253.4400001</v>
      </c>
      <c r="C74" s="1120">
        <v>0</v>
      </c>
      <c r="D74" s="1119">
        <v>40126252.119999997</v>
      </c>
      <c r="E74" s="1120">
        <v>0</v>
      </c>
      <c r="F74" s="1119">
        <v>3282416001.3200002</v>
      </c>
      <c r="G74" s="1120">
        <v>0</v>
      </c>
      <c r="H74" s="1119">
        <v>64955626857.379997</v>
      </c>
      <c r="I74" s="1121">
        <v>0</v>
      </c>
    </row>
    <row r="75" spans="1:9">
      <c r="A75" s="1">
        <v>2080</v>
      </c>
      <c r="B75" s="1119">
        <v>3498287043.5599999</v>
      </c>
      <c r="C75" s="1120">
        <v>0</v>
      </c>
      <c r="D75" s="1119">
        <v>33152866.359999999</v>
      </c>
      <c r="E75" s="1120">
        <v>0</v>
      </c>
      <c r="F75" s="1119">
        <v>3465134177.1999998</v>
      </c>
      <c r="G75" s="1120">
        <v>0</v>
      </c>
      <c r="H75" s="1119">
        <v>68420761034.580002</v>
      </c>
      <c r="I75" s="1121">
        <v>0</v>
      </c>
    </row>
    <row r="76" spans="1:9">
      <c r="A76" s="1">
        <v>2081</v>
      </c>
      <c r="B76" s="1119">
        <v>3683998669.7199998</v>
      </c>
      <c r="C76" s="1120">
        <v>0</v>
      </c>
      <c r="D76" s="1119">
        <v>27174612.199999999</v>
      </c>
      <c r="E76" s="1120">
        <v>0</v>
      </c>
      <c r="F76" s="1119">
        <v>3656824057.52</v>
      </c>
      <c r="G76" s="1120">
        <v>0</v>
      </c>
      <c r="H76" s="1119">
        <v>72077585092.100006</v>
      </c>
      <c r="I76" s="1121">
        <v>0</v>
      </c>
    </row>
    <row r="77" spans="1:9">
      <c r="A77" s="1">
        <v>2082</v>
      </c>
      <c r="B77" s="1119">
        <v>3880142673.6700001</v>
      </c>
      <c r="C77" s="1120">
        <v>0</v>
      </c>
      <c r="D77" s="1119">
        <v>22087166.899999999</v>
      </c>
      <c r="E77" s="1120">
        <v>0</v>
      </c>
      <c r="F77" s="1119">
        <v>3858055506.77</v>
      </c>
      <c r="G77" s="1120">
        <v>0</v>
      </c>
      <c r="H77" s="1119">
        <v>75935640598.869995</v>
      </c>
      <c r="I77" s="1121">
        <v>0</v>
      </c>
    </row>
    <row r="78" spans="1:9">
      <c r="A78" s="1">
        <v>2083</v>
      </c>
      <c r="B78" s="1119">
        <v>4087216231.3499999</v>
      </c>
      <c r="C78" s="1120">
        <v>0</v>
      </c>
      <c r="D78" s="1119">
        <v>17791886.27</v>
      </c>
      <c r="E78" s="1120">
        <v>0</v>
      </c>
      <c r="F78" s="1119">
        <v>4069424345.0799999</v>
      </c>
      <c r="G78" s="1120">
        <v>0</v>
      </c>
      <c r="H78" s="1119">
        <v>80005064943.949997</v>
      </c>
      <c r="I78" s="1121">
        <v>0</v>
      </c>
    </row>
    <row r="79" spans="1:9">
      <c r="A79" s="1">
        <v>2084</v>
      </c>
      <c r="B79" s="1119">
        <v>4305749942.8599997</v>
      </c>
      <c r="C79" s="1120">
        <v>0</v>
      </c>
      <c r="D79" s="1119">
        <v>14196688.470000001</v>
      </c>
      <c r="E79" s="1120">
        <v>0</v>
      </c>
      <c r="F79" s="1119">
        <v>4291553254.3899999</v>
      </c>
      <c r="G79" s="1120">
        <v>0</v>
      </c>
      <c r="H79" s="1119">
        <v>84296618198.339996</v>
      </c>
      <c r="I79" s="1121">
        <v>0</v>
      </c>
    </row>
    <row r="80" spans="1:9">
      <c r="A80" s="1">
        <v>2085</v>
      </c>
      <c r="B80" s="1119">
        <v>4536309412.8699999</v>
      </c>
      <c r="C80" s="1120">
        <v>0</v>
      </c>
      <c r="D80" s="1119">
        <v>11215822.359999999</v>
      </c>
      <c r="E80" s="1120">
        <v>0</v>
      </c>
      <c r="F80" s="1119">
        <v>4525093590.5200005</v>
      </c>
      <c r="G80" s="1120">
        <v>0</v>
      </c>
      <c r="H80" s="1119">
        <v>88821711788.860001</v>
      </c>
      <c r="I80" s="1121">
        <v>0</v>
      </c>
    </row>
    <row r="81" spans="1:9">
      <c r="A81" s="1">
        <v>2086</v>
      </c>
      <c r="B81" s="1119">
        <v>4779496696.6899996</v>
      </c>
      <c r="C81" s="1120">
        <v>0</v>
      </c>
      <c r="D81" s="1119">
        <v>8768471.0500000007</v>
      </c>
      <c r="E81" s="1120">
        <v>0</v>
      </c>
      <c r="F81" s="1119">
        <v>4770728225.6300001</v>
      </c>
      <c r="G81" s="1120">
        <v>0</v>
      </c>
      <c r="H81" s="1119">
        <v>93592440014.5</v>
      </c>
      <c r="I81" s="1121">
        <v>0</v>
      </c>
    </row>
    <row r="82" spans="1:9">
      <c r="A82" s="1">
        <v>2087</v>
      </c>
      <c r="B82" s="1119">
        <v>5035951892.46</v>
      </c>
      <c r="C82" s="1120">
        <v>0</v>
      </c>
      <c r="D82" s="1119">
        <v>6778707.54</v>
      </c>
      <c r="E82" s="1120">
        <v>0</v>
      </c>
      <c r="F82" s="1119">
        <v>5029173184.9200001</v>
      </c>
      <c r="G82" s="1120">
        <v>0</v>
      </c>
      <c r="H82" s="1119">
        <v>98621613199.410004</v>
      </c>
      <c r="I82" s="1121">
        <v>0</v>
      </c>
    </row>
    <row r="83" spans="1:9">
      <c r="A83" s="1">
        <v>2088</v>
      </c>
      <c r="B83" s="1119">
        <v>5306355116.2399998</v>
      </c>
      <c r="C83" s="1120">
        <v>0</v>
      </c>
      <c r="D83" s="1119">
        <v>5177392.3499999996</v>
      </c>
      <c r="E83" s="1120">
        <v>0</v>
      </c>
      <c r="F83" s="1119">
        <v>5301177723.8999996</v>
      </c>
      <c r="G83" s="1120">
        <v>0</v>
      </c>
      <c r="H83" s="1119">
        <v>103922790923.31</v>
      </c>
      <c r="I83" s="1121">
        <v>0</v>
      </c>
    </row>
    <row r="84" spans="1:9">
      <c r="A84" s="1">
        <v>2089</v>
      </c>
      <c r="B84" s="1119">
        <v>5591428070.3000002</v>
      </c>
      <c r="C84" s="1120">
        <v>0</v>
      </c>
      <c r="D84" s="1119">
        <v>3902491.68</v>
      </c>
      <c r="E84" s="1120">
        <v>0</v>
      </c>
      <c r="F84" s="1119">
        <v>5587525578.6300001</v>
      </c>
      <c r="G84" s="1120">
        <v>0</v>
      </c>
      <c r="H84" s="1119">
        <v>109510316501.94</v>
      </c>
      <c r="I84" s="1121">
        <v>0</v>
      </c>
    </row>
    <row r="85" spans="1:9">
      <c r="A85" s="1">
        <v>2090</v>
      </c>
      <c r="B85" s="1119">
        <v>5891935700.6499996</v>
      </c>
      <c r="C85" s="1120">
        <v>0</v>
      </c>
      <c r="D85" s="1119">
        <v>2898540.35</v>
      </c>
      <c r="E85" s="1120">
        <v>0</v>
      </c>
      <c r="F85" s="1119">
        <v>5889037160.3000002</v>
      </c>
      <c r="G85" s="1120">
        <v>0</v>
      </c>
      <c r="H85" s="1119">
        <v>115399353662.23</v>
      </c>
      <c r="I85" s="1121">
        <v>0</v>
      </c>
    </row>
    <row r="86" spans="1:9">
      <c r="A86" s="1">
        <v>2091</v>
      </c>
      <c r="B86" s="1119">
        <v>6208688162.3599997</v>
      </c>
      <c r="C86" s="1120">
        <v>0</v>
      </c>
      <c r="D86" s="1119">
        <v>2117096.59</v>
      </c>
      <c r="E86" s="1120">
        <v>0</v>
      </c>
      <c r="F86" s="1119">
        <v>6206571065.7700005</v>
      </c>
      <c r="G86" s="1120">
        <v>0</v>
      </c>
      <c r="H86" s="1119">
        <v>121605924728.00999</v>
      </c>
      <c r="I86" s="1121">
        <v>0</v>
      </c>
    </row>
    <row r="87" spans="1:9">
      <c r="A87" s="1">
        <v>2092</v>
      </c>
      <c r="B87" s="1119">
        <v>6542542772.9899998</v>
      </c>
      <c r="C87" s="1120">
        <v>0</v>
      </c>
      <c r="D87" s="1119">
        <v>1516900.31</v>
      </c>
      <c r="E87" s="1120">
        <v>0</v>
      </c>
      <c r="F87" s="1119">
        <v>6541025872.6800003</v>
      </c>
      <c r="G87" s="1120">
        <v>0</v>
      </c>
      <c r="H87" s="1119">
        <v>128146950600.69</v>
      </c>
      <c r="I87" s="1121">
        <v>0</v>
      </c>
    </row>
    <row r="88" spans="1:9">
      <c r="A88" s="1">
        <v>2093</v>
      </c>
      <c r="B88" s="1119">
        <v>6894406014.5699997</v>
      </c>
      <c r="C88" s="1120">
        <v>0</v>
      </c>
      <c r="D88" s="1119">
        <v>1063256.3</v>
      </c>
      <c r="E88" s="1120">
        <v>0</v>
      </c>
      <c r="F88" s="1119">
        <v>6893342758.2700005</v>
      </c>
      <c r="G88" s="1120">
        <v>0</v>
      </c>
      <c r="H88" s="1119">
        <v>135040293358.96001</v>
      </c>
      <c r="I88" s="1121">
        <v>0</v>
      </c>
    </row>
    <row r="89" spans="1:9">
      <c r="A89" s="1">
        <v>2094</v>
      </c>
      <c r="B89" s="1119">
        <v>7265235674.04</v>
      </c>
      <c r="C89" s="1120">
        <v>0</v>
      </c>
      <c r="D89" s="1119">
        <v>726817.12</v>
      </c>
      <c r="E89" s="1120">
        <v>0</v>
      </c>
      <c r="F89" s="1119">
        <v>7264508856.9300003</v>
      </c>
      <c r="G89" s="1120">
        <v>0</v>
      </c>
      <c r="H89" s="1119">
        <v>142304802215.89001</v>
      </c>
      <c r="I89" s="1121">
        <v>0</v>
      </c>
    </row>
    <row r="90" spans="1:9">
      <c r="A90" s="1">
        <v>2095</v>
      </c>
      <c r="B90" s="1119">
        <v>7656043175.4700003</v>
      </c>
      <c r="C90" s="1120">
        <v>0</v>
      </c>
      <c r="D90" s="1119">
        <v>482555.03</v>
      </c>
      <c r="E90" s="1120">
        <v>0</v>
      </c>
      <c r="F90" s="1119">
        <v>7655560620.4399996</v>
      </c>
      <c r="G90" s="1120">
        <v>0</v>
      </c>
      <c r="H90" s="1119">
        <v>149960362836.32001</v>
      </c>
      <c r="I90" s="1121">
        <v>0</v>
      </c>
    </row>
    <row r="91" spans="1:9">
      <c r="A91" s="443"/>
      <c r="B91" s="143"/>
      <c r="C91" s="498"/>
      <c r="D91" s="143"/>
      <c r="E91" s="498"/>
      <c r="F91" s="143"/>
      <c r="G91" s="451"/>
      <c r="H91" s="143"/>
      <c r="I91" s="451"/>
    </row>
    <row r="92" spans="1:9" ht="18.75" customHeight="1">
      <c r="A92" s="1116" t="s">
        <v>1072</v>
      </c>
      <c r="B92" s="1116">
        <v>0</v>
      </c>
      <c r="C92" s="1116">
        <v>0</v>
      </c>
      <c r="D92" s="1116">
        <v>0</v>
      </c>
      <c r="E92" s="1116">
        <v>0</v>
      </c>
      <c r="F92" s="1116">
        <v>0</v>
      </c>
      <c r="G92" s="1116">
        <v>0</v>
      </c>
      <c r="H92" s="1116">
        <v>0</v>
      </c>
      <c r="I92" s="1116">
        <v>0</v>
      </c>
    </row>
    <row r="93" spans="1:9">
      <c r="A93" s="499" t="s">
        <v>1073</v>
      </c>
      <c r="B93" s="499"/>
      <c r="C93" s="499"/>
      <c r="D93" s="499"/>
      <c r="E93" s="499"/>
      <c r="F93" s="499"/>
      <c r="G93" s="499"/>
      <c r="H93" s="499"/>
      <c r="I93" s="499"/>
    </row>
    <row r="94" spans="1:9">
      <c r="A94" s="499"/>
      <c r="B94" s="499"/>
      <c r="C94" s="499"/>
      <c r="D94" s="499"/>
      <c r="E94" s="499"/>
      <c r="F94" s="499"/>
      <c r="G94" s="499"/>
      <c r="H94" s="499"/>
      <c r="I94" s="499"/>
    </row>
    <row r="95" spans="1:9">
      <c r="A95" s="1117" t="s">
        <v>1074</v>
      </c>
      <c r="B95" s="1117">
        <v>0</v>
      </c>
      <c r="C95" s="1117">
        <v>0</v>
      </c>
      <c r="D95" s="1117">
        <v>0</v>
      </c>
      <c r="E95" s="1117">
        <v>0</v>
      </c>
      <c r="F95" s="1117">
        <v>0</v>
      </c>
      <c r="G95" s="1117">
        <v>0</v>
      </c>
      <c r="H95" s="1117">
        <v>0</v>
      </c>
      <c r="I95" s="1117">
        <v>0</v>
      </c>
    </row>
    <row r="96" spans="1:9">
      <c r="A96" s="2" t="s">
        <v>1075</v>
      </c>
    </row>
    <row r="97" spans="1:9">
      <c r="A97" s="940"/>
      <c r="B97" s="940"/>
      <c r="C97" s="940"/>
      <c r="D97" s="940"/>
      <c r="E97" s="940"/>
      <c r="F97" s="940"/>
      <c r="G97" s="940"/>
      <c r="H97" s="940"/>
      <c r="I97" s="940"/>
    </row>
    <row r="98" spans="1:9" s="152" customFormat="1">
      <c r="A98" s="500" t="s">
        <v>573</v>
      </c>
      <c r="B98" s="500"/>
      <c r="C98" s="501"/>
      <c r="D98" s="502"/>
      <c r="E98" s="212"/>
      <c r="F98" s="1118">
        <v>44196</v>
      </c>
      <c r="G98" s="1118">
        <v>0</v>
      </c>
      <c r="H98" s="1118">
        <v>0</v>
      </c>
      <c r="I98" s="212"/>
    </row>
    <row r="99" spans="1:9" s="152" customFormat="1">
      <c r="A99" s="152" t="s">
        <v>574</v>
      </c>
      <c r="C99" s="503"/>
      <c r="D99" s="504"/>
      <c r="E99" s="205"/>
      <c r="F99" s="1113">
        <v>28205</v>
      </c>
      <c r="G99" s="1113">
        <v>0</v>
      </c>
      <c r="H99" s="1113">
        <v>0</v>
      </c>
      <c r="I99" s="205"/>
    </row>
    <row r="100" spans="1:9" s="152" customFormat="1">
      <c r="A100" s="152" t="s">
        <v>575</v>
      </c>
      <c r="C100" s="503"/>
      <c r="D100" s="504"/>
      <c r="E100" s="205"/>
      <c r="F100" s="1114">
        <v>135107812.05000001</v>
      </c>
      <c r="G100" s="1114">
        <v>0</v>
      </c>
      <c r="H100" s="1114">
        <v>0</v>
      </c>
      <c r="I100" s="205"/>
    </row>
    <row r="101" spans="1:9" s="152" customFormat="1">
      <c r="A101" s="152" t="s">
        <v>576</v>
      </c>
      <c r="C101" s="503"/>
      <c r="D101" s="504"/>
      <c r="E101" s="205"/>
      <c r="F101" s="1111" t="s">
        <v>1076</v>
      </c>
      <c r="G101" s="1111">
        <v>0</v>
      </c>
      <c r="H101" s="1111">
        <v>0</v>
      </c>
      <c r="I101" s="205"/>
    </row>
    <row r="102" spans="1:9" s="152" customFormat="1">
      <c r="A102" s="152" t="s">
        <v>577</v>
      </c>
      <c r="C102" s="503"/>
      <c r="D102" s="504"/>
      <c r="E102" s="205"/>
      <c r="F102" s="1113">
        <v>18035</v>
      </c>
      <c r="G102" s="1113">
        <v>0</v>
      </c>
      <c r="H102" s="1113">
        <v>0</v>
      </c>
      <c r="I102" s="205"/>
    </row>
    <row r="103" spans="1:9" s="152" customFormat="1">
      <c r="A103" s="152" t="s">
        <v>578</v>
      </c>
      <c r="C103" s="503"/>
      <c r="D103" s="504"/>
      <c r="E103" s="205"/>
      <c r="F103" s="1114">
        <v>107502893.36</v>
      </c>
      <c r="G103" s="1114">
        <v>0</v>
      </c>
      <c r="H103" s="1114">
        <v>0</v>
      </c>
      <c r="I103" s="205"/>
    </row>
    <row r="104" spans="1:9" s="152" customFormat="1">
      <c r="A104" s="152" t="s">
        <v>579</v>
      </c>
      <c r="C104" s="503"/>
      <c r="D104" s="504"/>
      <c r="E104" s="205"/>
      <c r="F104" s="1111" t="s">
        <v>1077</v>
      </c>
      <c r="G104" s="1111">
        <v>0</v>
      </c>
      <c r="H104" s="1111">
        <v>0</v>
      </c>
      <c r="I104" s="205"/>
    </row>
    <row r="105" spans="1:9" s="152" customFormat="1">
      <c r="A105" s="152" t="s">
        <v>580</v>
      </c>
      <c r="C105" s="503"/>
      <c r="D105" s="504"/>
      <c r="E105" s="205"/>
      <c r="F105" s="1115" t="s">
        <v>1078</v>
      </c>
      <c r="G105" s="1115">
        <v>0</v>
      </c>
      <c r="H105" s="1115">
        <v>0</v>
      </c>
      <c r="I105" s="205"/>
    </row>
    <row r="106" spans="1:9" s="152" customFormat="1">
      <c r="A106" s="152" t="s">
        <v>581</v>
      </c>
      <c r="C106" s="503"/>
      <c r="D106" s="504"/>
      <c r="E106" s="205"/>
      <c r="F106" s="1115" t="s">
        <v>1079</v>
      </c>
      <c r="G106" s="1115">
        <v>0</v>
      </c>
      <c r="H106" s="1115">
        <v>0</v>
      </c>
      <c r="I106" s="205"/>
    </row>
    <row r="107" spans="1:9" s="152" customFormat="1">
      <c r="A107" s="152" t="s">
        <v>582</v>
      </c>
      <c r="C107" s="503"/>
      <c r="D107" s="504"/>
      <c r="E107" s="205"/>
      <c r="F107" s="1111" t="s">
        <v>1080</v>
      </c>
      <c r="G107" s="1111">
        <v>0</v>
      </c>
      <c r="H107" s="1111">
        <v>0</v>
      </c>
      <c r="I107" s="205"/>
    </row>
    <row r="108" spans="1:9" s="152" customFormat="1">
      <c r="A108" s="152" t="s">
        <v>583</v>
      </c>
      <c r="C108" s="503"/>
      <c r="D108" s="504"/>
      <c r="E108" s="205"/>
      <c r="F108" s="1111" t="s">
        <v>1080</v>
      </c>
      <c r="G108" s="1111">
        <v>0</v>
      </c>
      <c r="H108" s="1111">
        <v>0</v>
      </c>
      <c r="I108" s="205"/>
    </row>
    <row r="109" spans="1:9" s="152" customFormat="1">
      <c r="A109" s="152" t="s">
        <v>584</v>
      </c>
      <c r="C109" s="503"/>
      <c r="D109" s="504"/>
      <c r="E109" s="205"/>
      <c r="F109" s="1111" t="s">
        <v>1081</v>
      </c>
      <c r="G109" s="1111">
        <v>0</v>
      </c>
      <c r="H109" s="1111">
        <v>0</v>
      </c>
      <c r="I109" s="205"/>
    </row>
    <row r="110" spans="1:9" s="152" customFormat="1">
      <c r="A110" s="152" t="s">
        <v>585</v>
      </c>
      <c r="C110" s="503"/>
      <c r="D110" s="504"/>
      <c r="E110" s="205"/>
      <c r="F110" s="1111" t="s">
        <v>1082</v>
      </c>
      <c r="G110" s="1111">
        <v>0</v>
      </c>
      <c r="H110" s="1111">
        <v>0</v>
      </c>
      <c r="I110" s="205"/>
    </row>
    <row r="111" spans="1:9" s="152" customFormat="1">
      <c r="A111" s="152" t="s">
        <v>586</v>
      </c>
      <c r="C111" s="503"/>
      <c r="D111" s="504"/>
      <c r="E111" s="205"/>
      <c r="F111" s="1111" t="s">
        <v>1083</v>
      </c>
      <c r="G111" s="1111">
        <v>0</v>
      </c>
      <c r="H111" s="1111">
        <v>0</v>
      </c>
      <c r="I111" s="205"/>
    </row>
    <row r="112" spans="1:9" s="152" customFormat="1">
      <c r="A112" s="505" t="s">
        <v>587</v>
      </c>
      <c r="B112" s="505"/>
      <c r="C112" s="506"/>
      <c r="D112" s="507"/>
      <c r="E112" s="508"/>
      <c r="F112" s="1112" t="s">
        <v>1080</v>
      </c>
      <c r="G112" s="1112">
        <v>0</v>
      </c>
      <c r="H112" s="1112">
        <v>0</v>
      </c>
      <c r="I112" s="508"/>
    </row>
    <row r="114" spans="1:1">
      <c r="A114" s="2" t="s">
        <v>1067</v>
      </c>
    </row>
    <row r="115" spans="1:1">
      <c r="A115" s="2" t="s">
        <v>1068</v>
      </c>
    </row>
    <row r="116" spans="1:1">
      <c r="A116" s="2" t="s">
        <v>1069</v>
      </c>
    </row>
    <row r="117" spans="1:1">
      <c r="A117" s="2" t="s">
        <v>1070</v>
      </c>
    </row>
  </sheetData>
  <mergeCells count="337">
    <mergeCell ref="A1:I1"/>
    <mergeCell ref="A2:I2"/>
    <mergeCell ref="A3:I3"/>
    <mergeCell ref="A4:I4"/>
    <mergeCell ref="A5:I5"/>
    <mergeCell ref="A8:I8"/>
    <mergeCell ref="B12:C12"/>
    <mergeCell ref="D12:E12"/>
    <mergeCell ref="F12:G12"/>
    <mergeCell ref="H12:I12"/>
    <mergeCell ref="B13:C13"/>
    <mergeCell ref="D13:E13"/>
    <mergeCell ref="F13:G13"/>
    <mergeCell ref="H13:I13"/>
    <mergeCell ref="A9:A10"/>
    <mergeCell ref="B9:C9"/>
    <mergeCell ref="D9:E9"/>
    <mergeCell ref="F9:G9"/>
    <mergeCell ref="H9:I9"/>
    <mergeCell ref="B10:C10"/>
    <mergeCell ref="D10:E10"/>
    <mergeCell ref="F10:G10"/>
    <mergeCell ref="H10:I10"/>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8:C48"/>
    <mergeCell ref="D48:E48"/>
    <mergeCell ref="F48:G48"/>
    <mergeCell ref="H48:I48"/>
    <mergeCell ref="B49:C49"/>
    <mergeCell ref="D49:E49"/>
    <mergeCell ref="F49:G49"/>
    <mergeCell ref="H49:I49"/>
    <mergeCell ref="B46:C46"/>
    <mergeCell ref="D46:E46"/>
    <mergeCell ref="F46:G46"/>
    <mergeCell ref="H46:I46"/>
    <mergeCell ref="B47:C47"/>
    <mergeCell ref="D47:E47"/>
    <mergeCell ref="F47:G47"/>
    <mergeCell ref="H47:I47"/>
    <mergeCell ref="B52:C52"/>
    <mergeCell ref="D52:E52"/>
    <mergeCell ref="F52:G52"/>
    <mergeCell ref="H52:I52"/>
    <mergeCell ref="B53:C53"/>
    <mergeCell ref="D53:E53"/>
    <mergeCell ref="F53:G53"/>
    <mergeCell ref="H53:I53"/>
    <mergeCell ref="B50:C50"/>
    <mergeCell ref="D50:E50"/>
    <mergeCell ref="F50:G50"/>
    <mergeCell ref="H50:I50"/>
    <mergeCell ref="B51:C51"/>
    <mergeCell ref="D51:E51"/>
    <mergeCell ref="F51:G51"/>
    <mergeCell ref="H51:I51"/>
    <mergeCell ref="B56:C56"/>
    <mergeCell ref="D56:E56"/>
    <mergeCell ref="F56:G56"/>
    <mergeCell ref="H56:I56"/>
    <mergeCell ref="B57:C57"/>
    <mergeCell ref="D57:E57"/>
    <mergeCell ref="F57:G57"/>
    <mergeCell ref="H57:I57"/>
    <mergeCell ref="B54:C54"/>
    <mergeCell ref="D54:E54"/>
    <mergeCell ref="F54:G54"/>
    <mergeCell ref="H54:I54"/>
    <mergeCell ref="B55:C55"/>
    <mergeCell ref="D55:E55"/>
    <mergeCell ref="F55:G55"/>
    <mergeCell ref="H55:I55"/>
    <mergeCell ref="B60:C60"/>
    <mergeCell ref="D60:E60"/>
    <mergeCell ref="F60:G60"/>
    <mergeCell ref="H60:I60"/>
    <mergeCell ref="B64:C64"/>
    <mergeCell ref="D64:E64"/>
    <mergeCell ref="F64:G64"/>
    <mergeCell ref="H64:I64"/>
    <mergeCell ref="B58:C58"/>
    <mergeCell ref="D58:E58"/>
    <mergeCell ref="F58:G58"/>
    <mergeCell ref="H58:I58"/>
    <mergeCell ref="B59:C59"/>
    <mergeCell ref="D59:E59"/>
    <mergeCell ref="F59:G59"/>
    <mergeCell ref="H59:I59"/>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 ref="B71:C71"/>
    <mergeCell ref="D71:E71"/>
    <mergeCell ref="F71:G71"/>
    <mergeCell ref="H71:I71"/>
    <mergeCell ref="B72:C72"/>
    <mergeCell ref="D72:E72"/>
    <mergeCell ref="F72:G72"/>
    <mergeCell ref="H72:I72"/>
    <mergeCell ref="B69:C69"/>
    <mergeCell ref="D69:E69"/>
    <mergeCell ref="F69:G69"/>
    <mergeCell ref="H69:I69"/>
    <mergeCell ref="B70:C70"/>
    <mergeCell ref="D70:E70"/>
    <mergeCell ref="F70:G70"/>
    <mergeCell ref="H70:I70"/>
    <mergeCell ref="B75:C75"/>
    <mergeCell ref="D75:E75"/>
    <mergeCell ref="F75:G75"/>
    <mergeCell ref="H75:I75"/>
    <mergeCell ref="B76:C76"/>
    <mergeCell ref="D76:E76"/>
    <mergeCell ref="F76:G76"/>
    <mergeCell ref="H76:I76"/>
    <mergeCell ref="B73:C73"/>
    <mergeCell ref="D73:E73"/>
    <mergeCell ref="F73:G73"/>
    <mergeCell ref="H73:I73"/>
    <mergeCell ref="B74:C74"/>
    <mergeCell ref="D74:E74"/>
    <mergeCell ref="F74:G74"/>
    <mergeCell ref="H74:I74"/>
    <mergeCell ref="B79:C79"/>
    <mergeCell ref="D79:E79"/>
    <mergeCell ref="F79:G79"/>
    <mergeCell ref="H79:I79"/>
    <mergeCell ref="B80:C80"/>
    <mergeCell ref="D80:E80"/>
    <mergeCell ref="F80:G80"/>
    <mergeCell ref="H80:I80"/>
    <mergeCell ref="B77:C77"/>
    <mergeCell ref="D77:E77"/>
    <mergeCell ref="F77:G77"/>
    <mergeCell ref="H77:I77"/>
    <mergeCell ref="B78:C78"/>
    <mergeCell ref="D78:E78"/>
    <mergeCell ref="F78:G78"/>
    <mergeCell ref="H78:I78"/>
    <mergeCell ref="B83:C83"/>
    <mergeCell ref="D83:E83"/>
    <mergeCell ref="F83:G83"/>
    <mergeCell ref="H83:I83"/>
    <mergeCell ref="B84:C84"/>
    <mergeCell ref="D84:E84"/>
    <mergeCell ref="F84:G84"/>
    <mergeCell ref="H84:I84"/>
    <mergeCell ref="B81:C81"/>
    <mergeCell ref="D81:E81"/>
    <mergeCell ref="F81:G81"/>
    <mergeCell ref="H81:I81"/>
    <mergeCell ref="B82:C82"/>
    <mergeCell ref="D82:E82"/>
    <mergeCell ref="F82:G82"/>
    <mergeCell ref="H82:I82"/>
    <mergeCell ref="B87:C87"/>
    <mergeCell ref="D87:E87"/>
    <mergeCell ref="F87:G87"/>
    <mergeCell ref="H87:I87"/>
    <mergeCell ref="B88:C88"/>
    <mergeCell ref="D88:E88"/>
    <mergeCell ref="F88:G88"/>
    <mergeCell ref="H88:I88"/>
    <mergeCell ref="B85:C85"/>
    <mergeCell ref="D85:E85"/>
    <mergeCell ref="F85:G85"/>
    <mergeCell ref="H85:I85"/>
    <mergeCell ref="B86:C86"/>
    <mergeCell ref="D86:E86"/>
    <mergeCell ref="F86:G86"/>
    <mergeCell ref="H86:I86"/>
    <mergeCell ref="A92:I92"/>
    <mergeCell ref="A95:I95"/>
    <mergeCell ref="A97:I97"/>
    <mergeCell ref="F98:H98"/>
    <mergeCell ref="F99:H99"/>
    <mergeCell ref="F100:H100"/>
    <mergeCell ref="B89:C89"/>
    <mergeCell ref="D89:E89"/>
    <mergeCell ref="F89:G89"/>
    <mergeCell ref="H89:I89"/>
    <mergeCell ref="B90:C90"/>
    <mergeCell ref="D90:E90"/>
    <mergeCell ref="F90:G90"/>
    <mergeCell ref="H90:I90"/>
    <mergeCell ref="F107:H107"/>
    <mergeCell ref="F108:H108"/>
    <mergeCell ref="F109:H109"/>
    <mergeCell ref="F110:H110"/>
    <mergeCell ref="F111:H111"/>
    <mergeCell ref="F112:H112"/>
    <mergeCell ref="F101:H101"/>
    <mergeCell ref="F102:H102"/>
    <mergeCell ref="F103:H103"/>
    <mergeCell ref="F104:H104"/>
    <mergeCell ref="F105:H105"/>
    <mergeCell ref="F106:H10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RREO - Anexo 1 - Bal_Orç</vt:lpstr>
      <vt:lpstr>RREO - Anexo 2 - Função</vt:lpstr>
      <vt:lpstr>RREO - Anexo 3 - RCL</vt:lpstr>
      <vt:lpstr>RREO - Anexo 4 - RPPS</vt:lpstr>
      <vt:lpstr>RREO - Anexo 6 - Nom-Prim</vt:lpstr>
      <vt:lpstr>RREO - Anexo 7 - RP</vt:lpstr>
      <vt:lpstr>RREO - Anexo 8 - MDE</vt:lpstr>
      <vt:lpstr>RREO - Anexo 9 - OP</vt:lpstr>
      <vt:lpstr>RREO - Anexo 10 - Proj Atuarial</vt:lpstr>
      <vt:lpstr>RREO - Anexo 11 - Alienações</vt:lpstr>
      <vt:lpstr>RREO - Anexo 12 - Saúde</vt:lpstr>
      <vt:lpstr>RREO - Anexo 13 - PPP</vt:lpstr>
      <vt:lpstr>RREO - Anexo 14 - Simplificado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Claudinei Nogueira</dc:creator>
  <cp:lastModifiedBy>Claudinei Nogueira</cp:lastModifiedBy>
  <cp:lastPrinted>2021-07-29T20:04:09Z</cp:lastPrinted>
  <dcterms:created xsi:type="dcterms:W3CDTF">2021-02-23T16:51:47Z</dcterms:created>
  <dcterms:modified xsi:type="dcterms:W3CDTF">2022-09-29T20:29:01Z</dcterms:modified>
</cp:coreProperties>
</file>