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DeTrabalho" defaultThemeVersion="166925"/>
  <mc:AlternateContent xmlns:mc="http://schemas.openxmlformats.org/markup-compatibility/2006">
    <mc:Choice Requires="x15">
      <x15ac:absPath xmlns:x15ac="http://schemas.microsoft.com/office/spreadsheetml/2010/11/ac" url="T:\02 - Gerência Técnica e de Controle - FC-2G\Acompanhamento 2022\Relatórios\"/>
    </mc:Choice>
  </mc:AlternateContent>
  <xr:revisionPtr revIDLastSave="0" documentId="13_ncr:1_{596A12F6-2779-4EA8-AB2F-CF5C9D5D7472}" xr6:coauthVersionLast="47" xr6:coauthVersionMax="47" xr10:uidLastSave="{00000000-0000-0000-0000-000000000000}"/>
  <bookViews>
    <workbookView xWindow="-120" yWindow="-120" windowWidth="29040" windowHeight="15840"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r:id="rId8"/>
    <sheet name="RREO - Anexo 10 - Proj Atuarial" sheetId="9" r:id="rId9"/>
    <sheet name="RREO - Anexo 11 - Alienações" sheetId="10" r:id="rId10"/>
    <sheet name="RREO - Anexo 12 - Saúde" sheetId="11" r:id="rId11"/>
    <sheet name="RREO - Anexo 13 - PPP" sheetId="12" r:id="rId12"/>
    <sheet name="RREO - Anexo 14 - Simplificado" sheetId="13" r:id="rId1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0" i="2" l="1"/>
  <c r="H223" i="2"/>
  <c r="H211" i="2"/>
  <c r="H199" i="2"/>
  <c r="L162" i="2"/>
  <c r="L160" i="2"/>
  <c r="H150" i="2"/>
  <c r="H148" i="2"/>
  <c r="L144" i="2"/>
  <c r="J248" i="2"/>
  <c r="K248" i="2" s="1"/>
  <c r="I248" i="2"/>
  <c r="F248" i="2"/>
  <c r="E248" i="2"/>
  <c r="D248" i="2"/>
  <c r="C248" i="2"/>
  <c r="K120" i="2"/>
  <c r="K118" i="2"/>
  <c r="G117" i="2"/>
  <c r="K115" i="2"/>
  <c r="L112" i="2"/>
  <c r="I374" i="2"/>
  <c r="D374" i="2"/>
  <c r="C374" i="2"/>
  <c r="H145" i="2" l="1"/>
  <c r="L247" i="2"/>
  <c r="F374" i="2"/>
  <c r="G374" i="2" s="1"/>
  <c r="G225" i="2"/>
  <c r="H108" i="2"/>
  <c r="H118" i="2"/>
  <c r="L248" i="2"/>
  <c r="H174" i="2"/>
  <c r="H186" i="2"/>
  <c r="H198" i="2"/>
  <c r="H210" i="2"/>
  <c r="H222" i="2"/>
  <c r="H234" i="2"/>
  <c r="H246" i="2"/>
  <c r="K161" i="2"/>
  <c r="J374" i="2"/>
  <c r="K374" i="2" s="1"/>
  <c r="L111" i="2"/>
  <c r="L149" i="2"/>
  <c r="L163" i="2"/>
  <c r="H147" i="2"/>
  <c r="L157" i="2"/>
  <c r="G165" i="2"/>
  <c r="K154" i="2"/>
  <c r="L168" i="2"/>
  <c r="L174" i="2"/>
  <c r="H162" i="2"/>
  <c r="H164" i="2"/>
  <c r="H170" i="2"/>
  <c r="H176" i="2"/>
  <c r="H182" i="2"/>
  <c r="H188" i="2"/>
  <c r="H194" i="2"/>
  <c r="H200" i="2"/>
  <c r="H206" i="2"/>
  <c r="H212" i="2"/>
  <c r="H218" i="2"/>
  <c r="H224" i="2"/>
  <c r="H230" i="2"/>
  <c r="H236" i="2"/>
  <c r="H242" i="2"/>
  <c r="E374" i="2"/>
  <c r="H111" i="2"/>
  <c r="K147" i="2"/>
  <c r="L150" i="2"/>
  <c r="K151" i="2"/>
  <c r="K157" i="2"/>
  <c r="G113" i="2"/>
  <c r="L127" i="2"/>
  <c r="H142" i="2"/>
  <c r="H146" i="2"/>
  <c r="K148" i="2"/>
  <c r="L156" i="2"/>
  <c r="G159" i="2"/>
  <c r="H165" i="2"/>
  <c r="H171" i="2"/>
  <c r="H177" i="2"/>
  <c r="K179" i="2"/>
  <c r="H183" i="2"/>
  <c r="H189" i="2"/>
  <c r="H195" i="2"/>
  <c r="H201" i="2"/>
  <c r="H207" i="2"/>
  <c r="H213" i="2"/>
  <c r="H219" i="2"/>
  <c r="H225" i="2"/>
  <c r="H231" i="2"/>
  <c r="H237" i="2"/>
  <c r="H243" i="2"/>
  <c r="L122" i="2"/>
  <c r="H126" i="2"/>
  <c r="K144" i="2"/>
  <c r="K153" i="2"/>
  <c r="K158" i="2"/>
  <c r="L166" i="2"/>
  <c r="L172" i="2"/>
  <c r="L178" i="2"/>
  <c r="L190" i="2"/>
  <c r="L202" i="2"/>
  <c r="L214" i="2"/>
  <c r="L220" i="2"/>
  <c r="L226" i="2"/>
  <c r="L232" i="2"/>
  <c r="L238" i="2"/>
  <c r="L244" i="2"/>
  <c r="H152" i="2"/>
  <c r="H167" i="2"/>
  <c r="H179" i="2"/>
  <c r="H185" i="2"/>
  <c r="L187" i="2"/>
  <c r="H191" i="2"/>
  <c r="H197" i="2"/>
  <c r="L199" i="2"/>
  <c r="H203" i="2"/>
  <c r="H209" i="2"/>
  <c r="L211" i="2"/>
  <c r="H215" i="2"/>
  <c r="H221" i="2"/>
  <c r="L223" i="2"/>
  <c r="H227" i="2"/>
  <c r="H233" i="2"/>
  <c r="L235" i="2"/>
  <c r="H239" i="2"/>
  <c r="H245" i="2"/>
  <c r="G111" i="2"/>
  <c r="G122" i="2"/>
  <c r="K145" i="2"/>
  <c r="H149" i="2"/>
  <c r="H153" i="2"/>
  <c r="H158" i="2"/>
  <c r="K170" i="2"/>
  <c r="L180" i="2"/>
  <c r="L186" i="2"/>
  <c r="L192" i="2"/>
  <c r="L198" i="2"/>
  <c r="L204" i="2"/>
  <c r="L210" i="2"/>
  <c r="L216" i="2"/>
  <c r="L222" i="2"/>
  <c r="L228" i="2"/>
  <c r="L234" i="2"/>
  <c r="L240" i="2"/>
  <c r="L246" i="2"/>
  <c r="H107" i="2"/>
  <c r="K108" i="2"/>
  <c r="L117" i="2"/>
  <c r="G145" i="2"/>
  <c r="H155" i="2"/>
  <c r="L155" i="2"/>
  <c r="H159" i="2"/>
  <c r="K160" i="2"/>
  <c r="G162" i="2"/>
  <c r="H163" i="2"/>
  <c r="K164" i="2"/>
  <c r="K173" i="2"/>
  <c r="H187" i="2"/>
  <c r="K200" i="2"/>
  <c r="G201" i="2"/>
  <c r="L205" i="2"/>
  <c r="K205" i="2"/>
  <c r="K227" i="2"/>
  <c r="G235" i="2"/>
  <c r="K238" i="2"/>
  <c r="H240" i="2"/>
  <c r="G240" i="2"/>
  <c r="K244" i="2"/>
  <c r="G246" i="2"/>
  <c r="H247" i="2"/>
  <c r="H143" i="2"/>
  <c r="L143" i="2"/>
  <c r="G151" i="2"/>
  <c r="L169" i="2"/>
  <c r="K169" i="2"/>
  <c r="G175" i="2"/>
  <c r="K178" i="2"/>
  <c r="H180" i="2"/>
  <c r="G180" i="2"/>
  <c r="K184" i="2"/>
  <c r="K212" i="2"/>
  <c r="G213" i="2"/>
  <c r="L217" i="2"/>
  <c r="K217" i="2"/>
  <c r="K239" i="2"/>
  <c r="G163" i="2"/>
  <c r="G171" i="2"/>
  <c r="H173" i="2"/>
  <c r="L173" i="2"/>
  <c r="G187" i="2"/>
  <c r="K190" i="2"/>
  <c r="H192" i="2"/>
  <c r="G192" i="2"/>
  <c r="K196" i="2"/>
  <c r="K224" i="2"/>
  <c r="L229" i="2"/>
  <c r="K229" i="2"/>
  <c r="G247" i="2"/>
  <c r="L109" i="2"/>
  <c r="L114" i="2"/>
  <c r="L123" i="2"/>
  <c r="L128" i="2"/>
  <c r="K124" i="2"/>
  <c r="G231" i="2"/>
  <c r="G219" i="2"/>
  <c r="G207" i="2"/>
  <c r="G195" i="2"/>
  <c r="G183" i="2"/>
  <c r="G143" i="2"/>
  <c r="L148" i="2"/>
  <c r="L154" i="2"/>
  <c r="G156" i="2"/>
  <c r="H161" i="2"/>
  <c r="L161" i="2"/>
  <c r="K166" i="2"/>
  <c r="L175" i="2"/>
  <c r="K175" i="2"/>
  <c r="L184" i="2"/>
  <c r="K191" i="2"/>
  <c r="G199" i="2"/>
  <c r="K202" i="2"/>
  <c r="H204" i="2"/>
  <c r="G204" i="2"/>
  <c r="K208" i="2"/>
  <c r="K236" i="2"/>
  <c r="G237" i="2"/>
  <c r="L241" i="2"/>
  <c r="K241" i="2"/>
  <c r="G243" i="2"/>
  <c r="L115" i="2"/>
  <c r="L120" i="2"/>
  <c r="H120" i="2"/>
  <c r="L124" i="2"/>
  <c r="H127" i="2"/>
  <c r="G144" i="2"/>
  <c r="L145" i="2"/>
  <c r="K149" i="2"/>
  <c r="L151" i="2"/>
  <c r="K155" i="2"/>
  <c r="H156" i="2"/>
  <c r="K163" i="2"/>
  <c r="H168" i="2"/>
  <c r="G168" i="2"/>
  <c r="K171" i="2"/>
  <c r="K176" i="2"/>
  <c r="G177" i="2"/>
  <c r="L181" i="2"/>
  <c r="K181" i="2"/>
  <c r="L196" i="2"/>
  <c r="K203" i="2"/>
  <c r="G211" i="2"/>
  <c r="K214" i="2"/>
  <c r="H216" i="2"/>
  <c r="G216" i="2"/>
  <c r="K220" i="2"/>
  <c r="H235" i="2"/>
  <c r="K247" i="2"/>
  <c r="H109" i="2"/>
  <c r="L116" i="2"/>
  <c r="H125" i="2"/>
  <c r="K126" i="2"/>
  <c r="K143" i="2"/>
  <c r="H144" i="2"/>
  <c r="K146" i="2"/>
  <c r="G147" i="2"/>
  <c r="G150" i="2"/>
  <c r="H151" i="2"/>
  <c r="K152" i="2"/>
  <c r="G153" i="2"/>
  <c r="G157" i="2"/>
  <c r="H157" i="2"/>
  <c r="K159" i="2"/>
  <c r="K167" i="2"/>
  <c r="G169" i="2"/>
  <c r="H169" i="2"/>
  <c r="K172" i="2"/>
  <c r="G174" i="2"/>
  <c r="H175" i="2"/>
  <c r="K188" i="2"/>
  <c r="G189" i="2"/>
  <c r="L193" i="2"/>
  <c r="K193" i="2"/>
  <c r="L208" i="2"/>
  <c r="K215" i="2"/>
  <c r="G223" i="2"/>
  <c r="K226" i="2"/>
  <c r="H228" i="2"/>
  <c r="G228" i="2"/>
  <c r="K232" i="2"/>
  <c r="L118" i="2"/>
  <c r="L121" i="2"/>
  <c r="H124" i="2"/>
  <c r="G128" i="2"/>
  <c r="G146" i="2"/>
  <c r="G149" i="2"/>
  <c r="K150" i="2"/>
  <c r="H154" i="2"/>
  <c r="G158" i="2"/>
  <c r="G161" i="2"/>
  <c r="K162" i="2"/>
  <c r="H166" i="2"/>
  <c r="L167" i="2"/>
  <c r="G170" i="2"/>
  <c r="G173" i="2"/>
  <c r="K174" i="2"/>
  <c r="H178" i="2"/>
  <c r="L179" i="2"/>
  <c r="G182" i="2"/>
  <c r="G185" i="2"/>
  <c r="K186" i="2"/>
  <c r="H190" i="2"/>
  <c r="L191" i="2"/>
  <c r="G194" i="2"/>
  <c r="G197" i="2"/>
  <c r="K198" i="2"/>
  <c r="H202" i="2"/>
  <c r="L203" i="2"/>
  <c r="G206" i="2"/>
  <c r="G209" i="2"/>
  <c r="K210" i="2"/>
  <c r="H214" i="2"/>
  <c r="L215" i="2"/>
  <c r="G218" i="2"/>
  <c r="G221" i="2"/>
  <c r="K222" i="2"/>
  <c r="H226" i="2"/>
  <c r="L227" i="2"/>
  <c r="G230" i="2"/>
  <c r="G233" i="2"/>
  <c r="K234" i="2"/>
  <c r="H238" i="2"/>
  <c r="L239" i="2"/>
  <c r="G242" i="2"/>
  <c r="G245" i="2"/>
  <c r="K246" i="2"/>
  <c r="K165" i="2"/>
  <c r="K177" i="2"/>
  <c r="K189" i="2"/>
  <c r="K201" i="2"/>
  <c r="K213" i="2"/>
  <c r="K225" i="2"/>
  <c r="K237" i="2"/>
  <c r="G181" i="2"/>
  <c r="K182" i="2"/>
  <c r="K185" i="2"/>
  <c r="G193" i="2"/>
  <c r="K194" i="2"/>
  <c r="K197" i="2"/>
  <c r="G205" i="2"/>
  <c r="K206" i="2"/>
  <c r="K209" i="2"/>
  <c r="G217" i="2"/>
  <c r="K218" i="2"/>
  <c r="K221" i="2"/>
  <c r="G229" i="2"/>
  <c r="K230" i="2"/>
  <c r="K233" i="2"/>
  <c r="G241" i="2"/>
  <c r="K242" i="2"/>
  <c r="K245" i="2"/>
  <c r="G152" i="2"/>
  <c r="G155" i="2"/>
  <c r="K156" i="2"/>
  <c r="H160" i="2"/>
  <c r="G164" i="2"/>
  <c r="G167" i="2"/>
  <c r="K168" i="2"/>
  <c r="H172" i="2"/>
  <c r="G176" i="2"/>
  <c r="G179" i="2"/>
  <c r="K180" i="2"/>
  <c r="H181" i="2"/>
  <c r="H184" i="2"/>
  <c r="L185" i="2"/>
  <c r="G186" i="2"/>
  <c r="K187" i="2"/>
  <c r="G188" i="2"/>
  <c r="G191" i="2"/>
  <c r="K192" i="2"/>
  <c r="H193" i="2"/>
  <c r="H196" i="2"/>
  <c r="L197" i="2"/>
  <c r="G198" i="2"/>
  <c r="K199" i="2"/>
  <c r="G200" i="2"/>
  <c r="G203" i="2"/>
  <c r="K204" i="2"/>
  <c r="H205" i="2"/>
  <c r="H208" i="2"/>
  <c r="L209" i="2"/>
  <c r="G210" i="2"/>
  <c r="K211" i="2"/>
  <c r="G212" i="2"/>
  <c r="G215" i="2"/>
  <c r="K216" i="2"/>
  <c r="H217" i="2"/>
  <c r="H220" i="2"/>
  <c r="L221" i="2"/>
  <c r="G222" i="2"/>
  <c r="K223" i="2"/>
  <c r="G224" i="2"/>
  <c r="G227" i="2"/>
  <c r="K228" i="2"/>
  <c r="H229" i="2"/>
  <c r="H232" i="2"/>
  <c r="L233" i="2"/>
  <c r="G234" i="2"/>
  <c r="K235" i="2"/>
  <c r="G236" i="2"/>
  <c r="G239" i="2"/>
  <c r="K240" i="2"/>
  <c r="H241" i="2"/>
  <c r="H244" i="2"/>
  <c r="L245" i="2"/>
  <c r="K183" i="2"/>
  <c r="K195" i="2"/>
  <c r="K207" i="2"/>
  <c r="K219" i="2"/>
  <c r="K231" i="2"/>
  <c r="K243" i="2"/>
  <c r="L147" i="2"/>
  <c r="G148" i="2"/>
  <c r="L153" i="2"/>
  <c r="G154" i="2"/>
  <c r="L159" i="2"/>
  <c r="G160" i="2"/>
  <c r="L165" i="2"/>
  <c r="G166" i="2"/>
  <c r="L171" i="2"/>
  <c r="G172" i="2"/>
  <c r="L177" i="2"/>
  <c r="G178" i="2"/>
  <c r="L183" i="2"/>
  <c r="G184" i="2"/>
  <c r="L189" i="2"/>
  <c r="G190" i="2"/>
  <c r="L195" i="2"/>
  <c r="G196" i="2"/>
  <c r="L201" i="2"/>
  <c r="G202" i="2"/>
  <c r="L207" i="2"/>
  <c r="G208" i="2"/>
  <c r="L213" i="2"/>
  <c r="G214" i="2"/>
  <c r="L219" i="2"/>
  <c r="G220" i="2"/>
  <c r="L225" i="2"/>
  <c r="G226" i="2"/>
  <c r="L231" i="2"/>
  <c r="G232" i="2"/>
  <c r="L237" i="2"/>
  <c r="G238" i="2"/>
  <c r="L243" i="2"/>
  <c r="G244" i="2"/>
  <c r="L146" i="2"/>
  <c r="L152" i="2"/>
  <c r="L158" i="2"/>
  <c r="L164" i="2"/>
  <c r="L170" i="2"/>
  <c r="L176" i="2"/>
  <c r="L182" i="2"/>
  <c r="L188" i="2"/>
  <c r="L194" i="2"/>
  <c r="L200" i="2"/>
  <c r="L206" i="2"/>
  <c r="L212" i="2"/>
  <c r="L218" i="2"/>
  <c r="L224" i="2"/>
  <c r="L230" i="2"/>
  <c r="L236" i="2"/>
  <c r="L242" i="2"/>
  <c r="G248" i="2"/>
  <c r="L108" i="2"/>
  <c r="L110" i="2"/>
  <c r="K113" i="2"/>
  <c r="H114" i="2"/>
  <c r="K116" i="2"/>
  <c r="K123" i="2"/>
  <c r="L126" i="2"/>
  <c r="G107" i="2"/>
  <c r="H112" i="2"/>
  <c r="H113" i="2"/>
  <c r="H115" i="2"/>
  <c r="H117" i="2"/>
  <c r="K119" i="2"/>
  <c r="G120" i="2"/>
  <c r="K121" i="2"/>
  <c r="K109" i="2"/>
  <c r="K111" i="2"/>
  <c r="K107" i="2"/>
  <c r="H119" i="2"/>
  <c r="K125" i="2"/>
  <c r="K128" i="2"/>
  <c r="H121" i="2"/>
  <c r="K122" i="2"/>
  <c r="H123" i="2"/>
  <c r="K110" i="2"/>
  <c r="K112" i="2"/>
  <c r="K114" i="2"/>
  <c r="K127" i="2"/>
  <c r="K117" i="2"/>
  <c r="G108" i="2"/>
  <c r="G114" i="2"/>
  <c r="G125" i="2"/>
  <c r="G110" i="2"/>
  <c r="G116" i="2"/>
  <c r="G123" i="2"/>
  <c r="G119" i="2"/>
  <c r="G126" i="2"/>
  <c r="G109" i="2"/>
  <c r="H110" i="2"/>
  <c r="G115" i="2"/>
  <c r="H116" i="2"/>
  <c r="G121" i="2"/>
  <c r="H122" i="2"/>
  <c r="G127" i="2"/>
  <c r="H128" i="2"/>
  <c r="L107" i="2"/>
  <c r="L113" i="2"/>
  <c r="L119" i="2"/>
  <c r="L125" i="2"/>
  <c r="G112" i="2"/>
  <c r="G118" i="2"/>
  <c r="G124" i="2"/>
  <c r="H19" i="6"/>
  <c r="G19" i="6"/>
  <c r="B19" i="6"/>
  <c r="H374" i="2" l="1"/>
  <c r="L374" i="2"/>
  <c r="I19" i="6"/>
  <c r="C19" i="6"/>
  <c r="J19" i="6"/>
  <c r="D19" i="6"/>
  <c r="E19" i="6"/>
  <c r="K19" i="6"/>
  <c r="F19" i="6"/>
  <c r="I111" i="1" l="1"/>
  <c r="I98" i="1" l="1"/>
  <c r="F98" i="1"/>
  <c r="I107" i="1"/>
  <c r="F107" i="1"/>
  <c r="I96" i="1"/>
  <c r="F96" i="1"/>
  <c r="I105" i="1"/>
  <c r="F105" i="1"/>
  <c r="F111" i="1"/>
  <c r="H71" i="1"/>
  <c r="H73" i="1"/>
  <c r="C91" i="13" l="1"/>
  <c r="C90" i="13"/>
  <c r="B9" i="12" l="1"/>
  <c r="M41" i="12"/>
  <c r="L41" i="12"/>
  <c r="K41" i="12"/>
  <c r="J41" i="12"/>
  <c r="I41" i="12"/>
  <c r="H41" i="12"/>
  <c r="G41" i="12"/>
  <c r="F41" i="12"/>
  <c r="E41" i="12"/>
  <c r="D41" i="12"/>
  <c r="C41" i="12"/>
  <c r="B41" i="12"/>
  <c r="G143" i="11"/>
  <c r="I143" i="11" s="1"/>
  <c r="G117" i="11"/>
  <c r="I117" i="11" s="1"/>
  <c r="G34" i="11"/>
  <c r="I34" i="11" s="1"/>
  <c r="F22" i="8"/>
  <c r="F21" i="8"/>
  <c r="B204" i="2"/>
  <c r="B198" i="2"/>
  <c r="A198" i="2"/>
  <c r="B197" i="2"/>
  <c r="A197" i="2"/>
  <c r="B196" i="2"/>
  <c r="A196" i="2"/>
  <c r="C289" i="2" s="1"/>
  <c r="B195" i="2"/>
  <c r="A195" i="2"/>
  <c r="B194" i="2"/>
  <c r="A194" i="2"/>
  <c r="F138" i="2"/>
  <c r="A117" i="1"/>
  <c r="B31" i="12" l="1"/>
  <c r="C31" i="12" s="1"/>
  <c r="D31" i="12" s="1"/>
  <c r="E31" i="12" s="1"/>
  <c r="F31" i="12" s="1"/>
  <c r="G31" i="12" s="1"/>
  <c r="H31" i="12" s="1"/>
  <c r="I31" i="12" s="1"/>
  <c r="J31" i="12" s="1"/>
  <c r="K31" i="12" s="1"/>
  <c r="L31" i="12" s="1"/>
  <c r="M31" i="12" s="1"/>
  <c r="C291" i="2"/>
  <c r="C366" i="2"/>
  <c r="C325" i="2"/>
  <c r="J138" i="2"/>
  <c r="C338" i="2"/>
  <c r="D309" i="2"/>
  <c r="D283" i="2"/>
  <c r="C284" i="2"/>
  <c r="C288" i="2"/>
  <c r="C294" i="2"/>
  <c r="D281" i="2"/>
  <c r="D285" i="2"/>
  <c r="D303" i="2"/>
  <c r="D330" i="2"/>
  <c r="C337" i="2"/>
  <c r="C342" i="2"/>
  <c r="C293" i="2"/>
  <c r="C300" i="2"/>
  <c r="D342" i="2"/>
  <c r="C346" i="2"/>
  <c r="C354" i="2"/>
  <c r="D312" i="2"/>
  <c r="C319" i="2"/>
  <c r="C339" i="2"/>
  <c r="C343" i="2"/>
  <c r="C344" i="2"/>
  <c r="D377" i="2"/>
  <c r="C283" i="2"/>
  <c r="C301" i="2"/>
  <c r="C321" i="2"/>
  <c r="C329" i="2"/>
  <c r="C345" i="2"/>
  <c r="D300" i="2"/>
  <c r="D301" i="2"/>
  <c r="D316" i="2"/>
  <c r="C318" i="2"/>
  <c r="D321" i="2"/>
  <c r="D324" i="2"/>
  <c r="D360" i="2"/>
  <c r="C287" i="2"/>
  <c r="C290" i="2"/>
  <c r="C304" i="2"/>
  <c r="F276" i="2"/>
  <c r="J276" i="2" s="1"/>
  <c r="F253" i="2"/>
  <c r="J253" i="2" s="1"/>
  <c r="C285" i="2"/>
  <c r="D304" i="2"/>
  <c r="D366" i="2"/>
  <c r="D372" i="2"/>
  <c r="C380" i="2"/>
  <c r="C383" i="2"/>
  <c r="D351" i="2"/>
  <c r="C359" i="2"/>
  <c r="C377" i="2"/>
  <c r="D380" i="2"/>
  <c r="C382" i="2"/>
  <c r="D383" i="2"/>
  <c r="D386" i="2"/>
  <c r="C326" i="2"/>
  <c r="D339" i="2"/>
  <c r="D354" i="2"/>
  <c r="C364" i="2"/>
  <c r="D382" i="2"/>
  <c r="C302" i="2"/>
  <c r="D326" i="2"/>
  <c r="C347" i="2"/>
  <c r="C363" i="2"/>
  <c r="D364" i="2"/>
  <c r="D391" i="2"/>
  <c r="D284" i="2"/>
  <c r="D363" i="2"/>
  <c r="C387" i="2"/>
  <c r="C303" i="2"/>
  <c r="D280" i="2"/>
  <c r="D289" i="2"/>
  <c r="C313" i="2"/>
  <c r="D302" i="2"/>
  <c r="D334" i="2"/>
  <c r="C331" i="2"/>
  <c r="C365" i="2"/>
  <c r="D346" i="2"/>
  <c r="C322" i="2"/>
  <c r="E392" i="2"/>
  <c r="J392" i="2"/>
  <c r="D392" i="2"/>
  <c r="I392" i="2"/>
  <c r="C392" i="2"/>
  <c r="I327" i="2"/>
  <c r="F392" i="2"/>
  <c r="C327" i="2"/>
  <c r="J327" i="2"/>
  <c r="F327" i="2"/>
  <c r="E327" i="2"/>
  <c r="D327" i="2"/>
  <c r="B33" i="10" l="1"/>
  <c r="C386" i="2"/>
  <c r="C349" i="2"/>
  <c r="D345" i="2"/>
  <c r="C375" i="2"/>
  <c r="C317" i="2"/>
  <c r="C381" i="2"/>
  <c r="D373" i="2"/>
  <c r="D368" i="2"/>
  <c r="D356" i="2"/>
  <c r="D379" i="2"/>
  <c r="D370" i="2"/>
  <c r="C351" i="2"/>
  <c r="C385" i="2"/>
  <c r="D375" i="2"/>
  <c r="C356" i="2"/>
  <c r="C355" i="2"/>
  <c r="C311" i="2"/>
  <c r="D290" i="2"/>
  <c r="C348" i="2"/>
  <c r="C308" i="2"/>
  <c r="D344" i="2"/>
  <c r="D333" i="2"/>
  <c r="C295" i="2"/>
  <c r="D329" i="2"/>
  <c r="D385" i="2"/>
  <c r="D359" i="2"/>
  <c r="D353" i="2"/>
  <c r="D355" i="2"/>
  <c r="D311" i="2"/>
  <c r="D348" i="2"/>
  <c r="C324" i="2"/>
  <c r="C309" i="2"/>
  <c r="C360" i="2"/>
  <c r="C353" i="2"/>
  <c r="C333" i="2"/>
  <c r="D315" i="2"/>
  <c r="D308" i="2"/>
  <c r="D337" i="2"/>
  <c r="D387" i="2"/>
  <c r="C368" i="2"/>
  <c r="D325" i="2"/>
  <c r="C307" i="2"/>
  <c r="D291" i="2"/>
  <c r="D295" i="2"/>
  <c r="C336" i="2"/>
  <c r="C330" i="2"/>
  <c r="D282" i="2"/>
  <c r="C286" i="2"/>
  <c r="D347" i="2"/>
  <c r="C388" i="2"/>
  <c r="D376" i="2"/>
  <c r="C372" i="2"/>
  <c r="C379" i="2"/>
  <c r="C373" i="2"/>
  <c r="D362" i="2"/>
  <c r="C361" i="2"/>
  <c r="C352" i="2"/>
  <c r="C362" i="2"/>
  <c r="C341" i="2"/>
  <c r="C335" i="2"/>
  <c r="C315" i="2"/>
  <c r="C296" i="2"/>
  <c r="C316" i="2"/>
  <c r="C305" i="2"/>
  <c r="D331" i="2"/>
  <c r="D313" i="2"/>
  <c r="H392" i="2"/>
  <c r="L392" i="2"/>
  <c r="H327" i="2"/>
  <c r="L327" i="2"/>
  <c r="C376" i="2"/>
  <c r="D338" i="2"/>
  <c r="C390" i="2"/>
  <c r="D381" i="2"/>
  <c r="D335" i="2"/>
  <c r="D318" i="2"/>
  <c r="D336" i="2"/>
  <c r="C358" i="2"/>
  <c r="D319" i="2"/>
  <c r="C282" i="2"/>
  <c r="D292" i="2"/>
  <c r="D349" i="2"/>
  <c r="C320" i="2"/>
  <c r="D307" i="2"/>
  <c r="D322" i="2"/>
  <c r="D365" i="2"/>
  <c r="D361" i="2"/>
  <c r="C334" i="2"/>
  <c r="D305" i="2"/>
  <c r="D388" i="2"/>
  <c r="C391" i="2"/>
  <c r="D390" i="2"/>
  <c r="C370" i="2"/>
  <c r="D341" i="2"/>
  <c r="D310" i="2"/>
  <c r="D294" i="2"/>
  <c r="D288" i="2"/>
  <c r="D358" i="2"/>
  <c r="D343" i="2"/>
  <c r="D352" i="2"/>
  <c r="D320" i="2"/>
  <c r="C310" i="2"/>
  <c r="D287" i="2"/>
  <c r="C312" i="2"/>
  <c r="D296" i="2"/>
  <c r="C292" i="2"/>
  <c r="D293" i="2"/>
  <c r="D340" i="2" l="1"/>
  <c r="C389" i="2"/>
  <c r="C328" i="2"/>
  <c r="C306" i="2"/>
  <c r="C332" i="2"/>
  <c r="C384" i="2"/>
  <c r="C350" i="2"/>
  <c r="D299" i="2"/>
  <c r="D371" i="2"/>
  <c r="D389" i="2"/>
  <c r="D317" i="2"/>
  <c r="D323" i="2"/>
  <c r="D314" i="2"/>
  <c r="C299" i="2"/>
  <c r="D350" i="2"/>
  <c r="D328" i="2"/>
  <c r="D367" i="2"/>
  <c r="C378" i="2"/>
  <c r="C371" i="2"/>
  <c r="C367" i="2"/>
  <c r="D369" i="2"/>
  <c r="D378" i="2"/>
  <c r="D306" i="2"/>
  <c r="C340" i="2"/>
  <c r="C323" i="2"/>
  <c r="D332" i="2"/>
  <c r="D357" i="2"/>
  <c r="C357" i="2"/>
  <c r="D384" i="2"/>
  <c r="D286" i="2"/>
  <c r="C369" i="2"/>
  <c r="C314" i="2"/>
  <c r="C256" i="2" l="1"/>
  <c r="D256" i="2"/>
  <c r="M19" i="6" l="1"/>
  <c r="L19" i="6"/>
  <c r="K14" i="6" l="1"/>
  <c r="K24" i="6" s="1"/>
  <c r="J14" i="6"/>
  <c r="J24" i="6" s="1"/>
  <c r="B14" i="6"/>
  <c r="B24" i="6" s="1"/>
  <c r="I14" i="6"/>
  <c r="I24" i="6" s="1"/>
  <c r="E14" i="6"/>
  <c r="E24" i="6" s="1"/>
  <c r="C14" i="6"/>
  <c r="C24" i="6" s="1"/>
  <c r="D14" i="6"/>
  <c r="D24" i="6" s="1"/>
  <c r="G14" i="6"/>
  <c r="G24" i="6" s="1"/>
  <c r="H14" i="6" l="1"/>
  <c r="H24" i="6" s="1"/>
  <c r="L14" i="6"/>
  <c r="L24" i="6" s="1"/>
  <c r="F14" i="6"/>
  <c r="F24" i="6" s="1"/>
  <c r="M24" i="6" l="1"/>
  <c r="M14" i="6" l="1"/>
  <c r="K155" i="11" l="1"/>
  <c r="I382" i="2" l="1"/>
  <c r="I373" i="2"/>
  <c r="I296" i="2"/>
  <c r="I390" i="2"/>
  <c r="I360" i="2"/>
  <c r="I304" i="2"/>
  <c r="I368" i="2"/>
  <c r="I307" i="2"/>
  <c r="L42" i="2"/>
  <c r="I285" i="2"/>
  <c r="I318" i="2"/>
  <c r="I381" i="2"/>
  <c r="I292" i="2"/>
  <c r="L43" i="2"/>
  <c r="L58" i="2"/>
  <c r="I352" i="2"/>
  <c r="F103" i="1"/>
  <c r="I386" i="2"/>
  <c r="I380" i="2"/>
  <c r="I104" i="1"/>
  <c r="I341" i="2" l="1"/>
  <c r="I377" i="2"/>
  <c r="I312" i="2"/>
  <c r="I316" i="2"/>
  <c r="I358" i="2"/>
  <c r="J380" i="2"/>
  <c r="L380" i="2" s="1"/>
  <c r="L41" i="2"/>
  <c r="L34" i="2"/>
  <c r="L94" i="2"/>
  <c r="J379" i="2"/>
  <c r="L379" i="2" s="1"/>
  <c r="L105" i="2"/>
  <c r="J372" i="2"/>
  <c r="L372" i="2" s="1"/>
  <c r="L89" i="2"/>
  <c r="I283" i="2"/>
  <c r="I333" i="2"/>
  <c r="L40" i="2"/>
  <c r="J307" i="2"/>
  <c r="L307" i="2" s="1"/>
  <c r="J376" i="2"/>
  <c r="L376" i="2" s="1"/>
  <c r="L72" i="2"/>
  <c r="L88" i="2"/>
  <c r="I311" i="2"/>
  <c r="L66" i="2"/>
  <c r="J333" i="2"/>
  <c r="L333" i="2" s="1"/>
  <c r="L79" i="2"/>
  <c r="I103" i="1"/>
  <c r="J381" i="2"/>
  <c r="L381" i="2" s="1"/>
  <c r="L103" i="2"/>
  <c r="L74" i="2"/>
  <c r="J341" i="2"/>
  <c r="L341" i="2" s="1"/>
  <c r="L91" i="2"/>
  <c r="J358" i="2"/>
  <c r="L358" i="2" s="1"/>
  <c r="I324" i="2"/>
  <c r="L85" i="2"/>
  <c r="J352" i="2"/>
  <c r="L352" i="2" s="1"/>
  <c r="L95" i="2"/>
  <c r="J321" i="2"/>
  <c r="L321" i="2" s="1"/>
  <c r="L54" i="2"/>
  <c r="L17" i="2"/>
  <c r="J284" i="2"/>
  <c r="L284" i="2" s="1"/>
  <c r="L26" i="2"/>
  <c r="L67" i="2"/>
  <c r="L68" i="2"/>
  <c r="L60" i="2"/>
  <c r="L25" i="2"/>
  <c r="J292" i="2"/>
  <c r="L292" i="2" s="1"/>
  <c r="I101" i="1"/>
  <c r="I294" i="2"/>
  <c r="L80" i="2"/>
  <c r="J337" i="2"/>
  <c r="L337" i="2" s="1"/>
  <c r="L70" i="2"/>
  <c r="I367" i="2"/>
  <c r="I284" i="2"/>
  <c r="J304" i="2"/>
  <c r="L304" i="2" s="1"/>
  <c r="L37" i="2"/>
  <c r="L76" i="2"/>
  <c r="I90" i="1"/>
  <c r="J373" i="2"/>
  <c r="L373" i="2" s="1"/>
  <c r="L106" i="2"/>
  <c r="L33" i="2"/>
  <c r="J300" i="2"/>
  <c r="L300" i="2" s="1"/>
  <c r="L23" i="2"/>
  <c r="L20" i="2"/>
  <c r="L18" i="2"/>
  <c r="J285" i="2"/>
  <c r="L285" i="2" s="1"/>
  <c r="J283" i="2"/>
  <c r="L16" i="2"/>
  <c r="L51" i="2"/>
  <c r="J318" i="2"/>
  <c r="L318" i="2" s="1"/>
  <c r="J368" i="2"/>
  <c r="L368" i="2" s="1"/>
  <c r="L101" i="2"/>
  <c r="J360" i="2"/>
  <c r="L360" i="2" s="1"/>
  <c r="L93" i="2"/>
  <c r="L69" i="2"/>
  <c r="I94" i="1"/>
  <c r="I379" i="2"/>
  <c r="L44" i="2"/>
  <c r="J311" i="2"/>
  <c r="L311" i="2" s="1"/>
  <c r="I300" i="2"/>
  <c r="I95" i="1"/>
  <c r="L35" i="2"/>
  <c r="I372" i="2"/>
  <c r="L75" i="2"/>
  <c r="L78" i="2"/>
  <c r="I320" i="2"/>
  <c r="L52" i="2"/>
  <c r="J319" i="2"/>
  <c r="L319" i="2" s="1"/>
  <c r="I319" i="2"/>
  <c r="I337" i="2"/>
  <c r="I321" i="2"/>
  <c r="J296" i="2"/>
  <c r="L296" i="2" s="1"/>
  <c r="L29" i="2"/>
  <c r="L38" i="2"/>
  <c r="L28" i="2"/>
  <c r="L63" i="2"/>
  <c r="J330" i="2"/>
  <c r="L330" i="2" s="1"/>
  <c r="L45" i="2"/>
  <c r="J312" i="2"/>
  <c r="L312" i="2" s="1"/>
  <c r="J390" i="2"/>
  <c r="L390" i="2" s="1"/>
  <c r="L49" i="2"/>
  <c r="J316" i="2"/>
  <c r="L316" i="2" s="1"/>
  <c r="J386" i="2"/>
  <c r="L386" i="2" s="1"/>
  <c r="J377" i="2"/>
  <c r="L377" i="2" s="1"/>
  <c r="L21" i="2"/>
  <c r="J288" i="2"/>
  <c r="L288" i="2" s="1"/>
  <c r="L62" i="2"/>
  <c r="J329" i="2"/>
  <c r="L329" i="2" s="1"/>
  <c r="L96" i="2"/>
  <c r="L15" i="2"/>
  <c r="L82" i="2"/>
  <c r="J324" i="2"/>
  <c r="L324" i="2" s="1"/>
  <c r="L57" i="2"/>
  <c r="L87" i="2"/>
  <c r="J382" i="2"/>
  <c r="L382" i="2" s="1"/>
  <c r="I288" i="2"/>
  <c r="L81" i="2"/>
  <c r="I330" i="2"/>
  <c r="L92" i="2"/>
  <c r="L53" i="2"/>
  <c r="J320" i="2"/>
  <c r="L320" i="2" s="1"/>
  <c r="L24" i="2"/>
  <c r="I376" i="2"/>
  <c r="J294" i="2"/>
  <c r="L294" i="2" s="1"/>
  <c r="L27" i="2"/>
  <c r="I329" i="2"/>
  <c r="L22" i="2"/>
  <c r="L71" i="2" l="1"/>
  <c r="J367" i="2"/>
  <c r="L367" i="2" s="1"/>
  <c r="L100" i="2"/>
  <c r="L102" i="2"/>
  <c r="L19" i="2"/>
  <c r="L104" i="2"/>
  <c r="I282" i="2"/>
  <c r="L86" i="2"/>
  <c r="B24" i="8"/>
  <c r="L283" i="2"/>
  <c r="J282" i="2"/>
  <c r="L282" i="2" s="1"/>
  <c r="G33" i="10"/>
  <c r="L65" i="2"/>
  <c r="E155" i="11" l="1"/>
  <c r="C155" i="11"/>
  <c r="I155" i="11"/>
  <c r="G155" i="11"/>
  <c r="D155" i="11"/>
  <c r="I100" i="1" l="1"/>
  <c r="I89" i="1"/>
  <c r="I93" i="1"/>
  <c r="I102" i="1"/>
  <c r="I92" i="1" l="1"/>
  <c r="I99" i="1"/>
  <c r="I91" i="1" l="1"/>
  <c r="I88" i="1" l="1"/>
  <c r="F101" i="1" l="1"/>
  <c r="F97" i="1"/>
  <c r="F95" i="1"/>
  <c r="I97" i="1"/>
  <c r="F104" i="1"/>
  <c r="F93" i="1" l="1"/>
  <c r="F100" i="1"/>
  <c r="F90" i="1"/>
  <c r="F91" i="1"/>
  <c r="F94" i="1"/>
  <c r="F102" i="1"/>
  <c r="F89" i="1"/>
  <c r="E281" i="2" l="1"/>
  <c r="F20" i="8"/>
  <c r="H14" i="2"/>
  <c r="F88" i="1"/>
  <c r="F92" i="1"/>
  <c r="L14" i="2"/>
  <c r="F99" i="1"/>
  <c r="F19" i="8" l="1"/>
  <c r="E280" i="2"/>
  <c r="F18" i="8"/>
  <c r="D33" i="10"/>
  <c r="L13" i="2"/>
  <c r="H13" i="2"/>
  <c r="C33" i="10" l="1"/>
  <c r="D24" i="8"/>
  <c r="F17" i="8"/>
  <c r="F24" i="8" s="1"/>
  <c r="E33" i="10"/>
  <c r="I87" i="1"/>
  <c r="F87" i="1" l="1"/>
  <c r="H33" i="10"/>
  <c r="F33" i="10"/>
  <c r="I106" i="1"/>
  <c r="F106" i="1" l="1"/>
  <c r="I108" i="1"/>
  <c r="F108" i="1" l="1"/>
  <c r="I290" i="2" l="1"/>
  <c r="E322" i="2" l="1"/>
  <c r="I295" i="2"/>
  <c r="I362" i="2"/>
  <c r="H31" i="2"/>
  <c r="H77" i="2"/>
  <c r="H59" i="2"/>
  <c r="I335" i="2"/>
  <c r="I289" i="2"/>
  <c r="I344" i="2"/>
  <c r="I287" i="2"/>
  <c r="I375" i="2"/>
  <c r="I354" i="2"/>
  <c r="I370" i="2"/>
  <c r="I339" i="2"/>
  <c r="E390" i="2"/>
  <c r="F325" i="2"/>
  <c r="E331" i="2"/>
  <c r="I291" i="2"/>
  <c r="I315" i="2"/>
  <c r="I359" i="2"/>
  <c r="E313" i="2"/>
  <c r="E325" i="2" l="1"/>
  <c r="H325" i="2"/>
  <c r="E365" i="2"/>
  <c r="J290" i="2"/>
  <c r="H64" i="2"/>
  <c r="F331" i="2"/>
  <c r="J339" i="2"/>
  <c r="I389" i="2"/>
  <c r="I391" i="2"/>
  <c r="I361" i="2"/>
  <c r="I301" i="2"/>
  <c r="I356" i="2"/>
  <c r="E366" i="2"/>
  <c r="I355" i="2"/>
  <c r="J370" i="2"/>
  <c r="F366" i="2"/>
  <c r="H99" i="2"/>
  <c r="E303" i="2"/>
  <c r="I349" i="2"/>
  <c r="L98" i="2"/>
  <c r="I343" i="2"/>
  <c r="E344" i="2"/>
  <c r="H22" i="2"/>
  <c r="F289" i="2"/>
  <c r="I298" i="2"/>
  <c r="I348" i="2"/>
  <c r="I302" i="2"/>
  <c r="J354" i="2"/>
  <c r="I305" i="2"/>
  <c r="E351" i="2"/>
  <c r="D298" i="2"/>
  <c r="H58" i="2"/>
  <c r="E315" i="2"/>
  <c r="I351" i="2"/>
  <c r="J387" i="2"/>
  <c r="I346" i="2"/>
  <c r="I366" i="2"/>
  <c r="I322" i="2"/>
  <c r="E289" i="2"/>
  <c r="H36" i="2"/>
  <c r="F303" i="2"/>
  <c r="J289" i="2"/>
  <c r="H84" i="2"/>
  <c r="F351" i="2"/>
  <c r="J366" i="2"/>
  <c r="I336" i="2"/>
  <c r="I383" i="2"/>
  <c r="E298" i="2"/>
  <c r="E290" i="2"/>
  <c r="L46" i="2"/>
  <c r="J313" i="2"/>
  <c r="F291" i="2"/>
  <c r="E291" i="2"/>
  <c r="H48" i="2"/>
  <c r="F315" i="2"/>
  <c r="H30" i="2"/>
  <c r="F344" i="2"/>
  <c r="J308" i="2"/>
  <c r="J287" i="2"/>
  <c r="I303" i="2"/>
  <c r="I347" i="2"/>
  <c r="E385" i="2"/>
  <c r="L84" i="2"/>
  <c r="J351" i="2"/>
  <c r="J391" i="2"/>
  <c r="L48" i="2"/>
  <c r="J315" i="2"/>
  <c r="F322" i="2"/>
  <c r="I308" i="2"/>
  <c r="L36" i="2"/>
  <c r="J303" i="2"/>
  <c r="I345" i="2"/>
  <c r="H98" i="2"/>
  <c r="F365" i="2"/>
  <c r="J385" i="2"/>
  <c r="F385" i="2"/>
  <c r="I385" i="2"/>
  <c r="I363" i="2"/>
  <c r="J365" i="2"/>
  <c r="L64" i="2"/>
  <c r="J331" i="2"/>
  <c r="I387" i="2"/>
  <c r="H24" i="2"/>
  <c r="F390" i="2"/>
  <c r="I326" i="2"/>
  <c r="I334" i="2"/>
  <c r="I342" i="2"/>
  <c r="I313" i="2"/>
  <c r="I331" i="2"/>
  <c r="I365" i="2"/>
  <c r="I325" i="2"/>
  <c r="L99" i="2"/>
  <c r="H23" i="2"/>
  <c r="F290" i="2"/>
  <c r="F313" i="2"/>
  <c r="H46" i="2"/>
  <c r="J359" i="2"/>
  <c r="I293" i="2"/>
  <c r="J335" i="2"/>
  <c r="F298" i="2"/>
  <c r="L365" i="2" l="1"/>
  <c r="I353" i="2"/>
  <c r="L303" i="2"/>
  <c r="L315" i="2"/>
  <c r="H315" i="2"/>
  <c r="J301" i="2"/>
  <c r="J356" i="2"/>
  <c r="J349" i="2"/>
  <c r="J305" i="2"/>
  <c r="J293" i="2"/>
  <c r="L290" i="2"/>
  <c r="L359" i="2"/>
  <c r="J375" i="2"/>
  <c r="J355" i="2"/>
  <c r="H365" i="2"/>
  <c r="L308" i="2"/>
  <c r="J334" i="2"/>
  <c r="L289" i="2"/>
  <c r="J326" i="2"/>
  <c r="H298" i="2"/>
  <c r="L77" i="2"/>
  <c r="J344" i="2"/>
  <c r="L31" i="2"/>
  <c r="D297" i="2"/>
  <c r="L335" i="2"/>
  <c r="J342" i="2"/>
  <c r="J346" i="2"/>
  <c r="J343" i="2"/>
  <c r="J325" i="2"/>
  <c r="L59" i="2"/>
  <c r="H289" i="2"/>
  <c r="H290" i="2"/>
  <c r="L331" i="2"/>
  <c r="J361" i="2"/>
  <c r="L55" i="2"/>
  <c r="H344" i="2"/>
  <c r="J347" i="2"/>
  <c r="H291" i="2"/>
  <c r="E297" i="2"/>
  <c r="J291" i="2"/>
  <c r="L387" i="2"/>
  <c r="J345" i="2"/>
  <c r="H55" i="2"/>
  <c r="L370" i="2"/>
  <c r="J295" i="2"/>
  <c r="J322" i="2"/>
  <c r="H331" i="2"/>
  <c r="I369" i="2"/>
  <c r="I338" i="2"/>
  <c r="L366" i="2"/>
  <c r="H385" i="2"/>
  <c r="L385" i="2"/>
  <c r="H322" i="2"/>
  <c r="L351" i="2"/>
  <c r="L287" i="2"/>
  <c r="J362" i="2"/>
  <c r="H303" i="2"/>
  <c r="J298" i="2"/>
  <c r="J348" i="2"/>
  <c r="J336" i="2"/>
  <c r="I297" i="2"/>
  <c r="L339" i="2"/>
  <c r="H313" i="2"/>
  <c r="H390" i="2"/>
  <c r="J302" i="2"/>
  <c r="L391" i="2"/>
  <c r="L313" i="2"/>
  <c r="H351" i="2"/>
  <c r="L354" i="2"/>
  <c r="J383" i="2"/>
  <c r="J363" i="2"/>
  <c r="H366" i="2"/>
  <c r="L325" i="2" l="1"/>
  <c r="L356" i="2"/>
  <c r="L363" i="2"/>
  <c r="L302" i="2"/>
  <c r="F297" i="2"/>
  <c r="H297" i="2" s="1"/>
  <c r="L344" i="2"/>
  <c r="L326" i="2"/>
  <c r="L336" i="2"/>
  <c r="L295" i="2"/>
  <c r="L291" i="2"/>
  <c r="L343" i="2"/>
  <c r="L342" i="2"/>
  <c r="J353" i="2"/>
  <c r="L355" i="2"/>
  <c r="L345" i="2"/>
  <c r="L375" i="2"/>
  <c r="L293" i="2"/>
  <c r="L349" i="2"/>
  <c r="L361" i="2"/>
  <c r="L305" i="2"/>
  <c r="L383" i="2"/>
  <c r="L362" i="2"/>
  <c r="J369" i="2"/>
  <c r="D393" i="2"/>
  <c r="D278" i="2"/>
  <c r="L30" i="2"/>
  <c r="J297" i="2"/>
  <c r="L298" i="2"/>
  <c r="J338" i="2"/>
  <c r="J389" i="2"/>
  <c r="L348" i="2"/>
  <c r="L322" i="2"/>
  <c r="L347" i="2"/>
  <c r="L346" i="2"/>
  <c r="L334" i="2"/>
  <c r="L301" i="2"/>
  <c r="L389" i="2" l="1"/>
  <c r="L297" i="2"/>
  <c r="L353" i="2"/>
  <c r="L369" i="2"/>
  <c r="L338" i="2"/>
  <c r="I332" i="2" l="1"/>
  <c r="I314" i="2"/>
  <c r="I371" i="2"/>
  <c r="I286" i="2"/>
  <c r="I350" i="2"/>
  <c r="I323" i="2"/>
  <c r="I328" i="2"/>
  <c r="I378" i="2"/>
  <c r="L56" i="2" l="1"/>
  <c r="J323" i="2"/>
  <c r="L32" i="2"/>
  <c r="J299" i="2"/>
  <c r="L73" i="2"/>
  <c r="J340" i="2"/>
  <c r="I299" i="2"/>
  <c r="L83" i="2"/>
  <c r="J350" i="2"/>
  <c r="L39" i="2"/>
  <c r="J371" i="2"/>
  <c r="J286" i="2"/>
  <c r="J332" i="2"/>
  <c r="I340" i="2"/>
  <c r="J378" i="2"/>
  <c r="L61" i="2"/>
  <c r="J328" i="2"/>
  <c r="L47" i="2"/>
  <c r="J314" i="2"/>
  <c r="J317" i="2"/>
  <c r="L50" i="2"/>
  <c r="I317" i="2"/>
  <c r="L314" i="2" l="1"/>
  <c r="L286" i="2"/>
  <c r="L299" i="2"/>
  <c r="L332" i="2"/>
  <c r="L350" i="2"/>
  <c r="L340" i="2"/>
  <c r="L317" i="2"/>
  <c r="L328" i="2"/>
  <c r="L371" i="2"/>
  <c r="L323" i="2"/>
  <c r="L378" i="2"/>
  <c r="E359" i="2" l="1"/>
  <c r="I364" i="2"/>
  <c r="E354" i="2"/>
  <c r="E349" i="2"/>
  <c r="E295" i="2"/>
  <c r="E370" i="2"/>
  <c r="E360" i="2"/>
  <c r="E373" i="2"/>
  <c r="E287" i="2"/>
  <c r="E334" i="2"/>
  <c r="E305" i="2"/>
  <c r="E356" i="2"/>
  <c r="I309" i="2"/>
  <c r="E335" i="2"/>
  <c r="E361" i="2"/>
  <c r="E382" i="2"/>
  <c r="I310" i="2"/>
  <c r="E343" i="2"/>
  <c r="I388" i="2"/>
  <c r="E339" i="2"/>
  <c r="E364" i="2"/>
  <c r="E363" i="2"/>
  <c r="E391" i="2"/>
  <c r="E380" i="2"/>
  <c r="E342" i="2"/>
  <c r="E355" i="2"/>
  <c r="E308" i="2"/>
  <c r="E302" i="2"/>
  <c r="E375" i="2"/>
  <c r="E348" i="2"/>
  <c r="E296" i="2"/>
  <c r="E293" i="2"/>
  <c r="E301" i="2"/>
  <c r="E324" i="2"/>
  <c r="H75" i="2" l="1"/>
  <c r="F342" i="2"/>
  <c r="H20" i="2"/>
  <c r="F287" i="2"/>
  <c r="F382" i="2"/>
  <c r="H54" i="2"/>
  <c r="F321" i="2"/>
  <c r="F283" i="2"/>
  <c r="H16" i="2"/>
  <c r="H41" i="2"/>
  <c r="F308" i="2"/>
  <c r="F335" i="2"/>
  <c r="H68" i="2"/>
  <c r="J364" i="2"/>
  <c r="L97" i="2"/>
  <c r="H94" i="2"/>
  <c r="F361" i="2"/>
  <c r="F381" i="2"/>
  <c r="J309" i="2"/>
  <c r="H60" i="2"/>
  <c r="F326" i="2"/>
  <c r="H95" i="2"/>
  <c r="F362" i="2"/>
  <c r="F359" i="2"/>
  <c r="H92" i="2"/>
  <c r="F346" i="2"/>
  <c r="H79" i="2"/>
  <c r="E292" i="2"/>
  <c r="H80" i="2"/>
  <c r="F347" i="2"/>
  <c r="H106" i="2"/>
  <c r="F373" i="2"/>
  <c r="F296" i="2"/>
  <c r="H29" i="2"/>
  <c r="H72" i="2"/>
  <c r="F339" i="2"/>
  <c r="H76" i="2"/>
  <c r="F343" i="2"/>
  <c r="H17" i="2"/>
  <c r="F284" i="2"/>
  <c r="F318" i="2"/>
  <c r="H51" i="2"/>
  <c r="J310" i="2"/>
  <c r="H21" i="2"/>
  <c r="F288" i="2"/>
  <c r="F334" i="2"/>
  <c r="H67" i="2"/>
  <c r="H91" i="2"/>
  <c r="H34" i="2"/>
  <c r="F301" i="2"/>
  <c r="F377" i="2"/>
  <c r="H93" i="2"/>
  <c r="F360" i="2"/>
  <c r="F324" i="2"/>
  <c r="H57" i="2"/>
  <c r="E376" i="2"/>
  <c r="J388" i="2"/>
  <c r="E388" i="2"/>
  <c r="E310" i="2"/>
  <c r="E294" i="2"/>
  <c r="H25" i="2"/>
  <c r="F292" i="2"/>
  <c r="E337" i="2"/>
  <c r="E283" i="2"/>
  <c r="E285" i="2"/>
  <c r="F295" i="2"/>
  <c r="H28" i="2"/>
  <c r="F380" i="2"/>
  <c r="E284" i="2"/>
  <c r="F391" i="2"/>
  <c r="F302" i="2"/>
  <c r="H35" i="2"/>
  <c r="F364" i="2"/>
  <c r="H97" i="2"/>
  <c r="H81" i="2"/>
  <c r="F348" i="2"/>
  <c r="H26" i="2"/>
  <c r="F293" i="2"/>
  <c r="F387" i="2"/>
  <c r="H87" i="2"/>
  <c r="F354" i="2"/>
  <c r="H103" i="2"/>
  <c r="F370" i="2"/>
  <c r="F305" i="2"/>
  <c r="H38" i="2"/>
  <c r="F375" i="2"/>
  <c r="F349" i="2"/>
  <c r="H82" i="2"/>
  <c r="E381" i="2"/>
  <c r="H40" i="2"/>
  <c r="F307" i="2"/>
  <c r="E318" i="2"/>
  <c r="E352" i="2"/>
  <c r="I281" i="2"/>
  <c r="E338" i="2"/>
  <c r="E345" i="2"/>
  <c r="E346" i="2"/>
  <c r="F358" i="2"/>
  <c r="E347" i="2"/>
  <c r="E309" i="2"/>
  <c r="E326" i="2"/>
  <c r="I306" i="2"/>
  <c r="E369" i="2"/>
  <c r="E387" i="2"/>
  <c r="E358" i="2"/>
  <c r="C281" i="2"/>
  <c r="C298" i="2"/>
  <c r="E353" i="2"/>
  <c r="E329" i="2"/>
  <c r="E333" i="2"/>
  <c r="E389" i="2"/>
  <c r="E307" i="2"/>
  <c r="E386" i="2"/>
  <c r="I384" i="2"/>
  <c r="E304" i="2"/>
  <c r="E300" i="2"/>
  <c r="E311" i="2"/>
  <c r="E368" i="2"/>
  <c r="I357" i="2"/>
  <c r="E383" i="2"/>
  <c r="E288" i="2"/>
  <c r="E282" i="2" l="1"/>
  <c r="H358" i="2"/>
  <c r="H42" i="2"/>
  <c r="F309" i="2"/>
  <c r="F337" i="2"/>
  <c r="H70" i="2"/>
  <c r="E377" i="2"/>
  <c r="H69" i="2"/>
  <c r="F336" i="2"/>
  <c r="F312" i="2"/>
  <c r="H45" i="2"/>
  <c r="H44" i="2"/>
  <c r="E316" i="2"/>
  <c r="H354" i="2"/>
  <c r="H302" i="2"/>
  <c r="H380" i="2"/>
  <c r="H292" i="2"/>
  <c r="H377" i="2"/>
  <c r="H334" i="2"/>
  <c r="H346" i="2"/>
  <c r="H381" i="2"/>
  <c r="H335" i="2"/>
  <c r="E341" i="2"/>
  <c r="E336" i="2"/>
  <c r="L310" i="2"/>
  <c r="H284" i="2"/>
  <c r="H361" i="2"/>
  <c r="L364" i="2"/>
  <c r="H102" i="2"/>
  <c r="F369" i="2"/>
  <c r="F333" i="2"/>
  <c r="H66" i="2"/>
  <c r="E362" i="2"/>
  <c r="F338" i="2"/>
  <c r="H71" i="2"/>
  <c r="F323" i="2"/>
  <c r="H56" i="2"/>
  <c r="H307" i="2"/>
  <c r="H375" i="2"/>
  <c r="H293" i="2"/>
  <c r="H391" i="2"/>
  <c r="H362" i="2"/>
  <c r="L309" i="2"/>
  <c r="E319" i="2"/>
  <c r="H283" i="2"/>
  <c r="H287" i="2"/>
  <c r="E372" i="2"/>
  <c r="H74" i="2"/>
  <c r="F341" i="2"/>
  <c r="F345" i="2"/>
  <c r="H78" i="2"/>
  <c r="F300" i="2"/>
  <c r="H33" i="2"/>
  <c r="H96" i="2"/>
  <c r="F363" i="2"/>
  <c r="F355" i="2"/>
  <c r="H88" i="2"/>
  <c r="E321" i="2"/>
  <c r="J384" i="2"/>
  <c r="F319" i="2"/>
  <c r="H52" i="2"/>
  <c r="E312" i="2"/>
  <c r="H370" i="2"/>
  <c r="H387" i="2"/>
  <c r="H364" i="2"/>
  <c r="H295" i="2"/>
  <c r="H360" i="2"/>
  <c r="H301" i="2"/>
  <c r="H288" i="2"/>
  <c r="H339" i="2"/>
  <c r="H296" i="2"/>
  <c r="F329" i="2"/>
  <c r="H62" i="2"/>
  <c r="J306" i="2"/>
  <c r="E379" i="2"/>
  <c r="F352" i="2"/>
  <c r="H85" i="2"/>
  <c r="H324" i="2"/>
  <c r="H343" i="2"/>
  <c r="H347" i="2"/>
  <c r="H308" i="2"/>
  <c r="H321" i="2"/>
  <c r="E330" i="2"/>
  <c r="F376" i="2"/>
  <c r="L90" i="2"/>
  <c r="J357" i="2"/>
  <c r="J281" i="2"/>
  <c r="F389" i="2"/>
  <c r="F330" i="2"/>
  <c r="H63" i="2"/>
  <c r="F368" i="2"/>
  <c r="H101" i="2"/>
  <c r="E320" i="2"/>
  <c r="F372" i="2"/>
  <c r="H105" i="2"/>
  <c r="H349" i="2"/>
  <c r="H305" i="2"/>
  <c r="H348" i="2"/>
  <c r="L388" i="2"/>
  <c r="H318" i="2"/>
  <c r="H373" i="2"/>
  <c r="H359" i="2"/>
  <c r="H326" i="2"/>
  <c r="H382" i="2"/>
  <c r="H342" i="2"/>
  <c r="C297" i="2"/>
  <c r="E299" i="2"/>
  <c r="C280" i="2"/>
  <c r="E367" i="2"/>
  <c r="E286" i="2"/>
  <c r="E384" i="2"/>
  <c r="H65" i="2" l="1"/>
  <c r="F332" i="2"/>
  <c r="I280" i="2"/>
  <c r="H73" i="2"/>
  <c r="F340" i="2"/>
  <c r="H90" i="2"/>
  <c r="F357" i="2"/>
  <c r="E314" i="2"/>
  <c r="E371" i="2"/>
  <c r="E357" i="2"/>
  <c r="L281" i="2"/>
  <c r="H352" i="2"/>
  <c r="H319" i="2"/>
  <c r="F388" i="2"/>
  <c r="F378" i="2"/>
  <c r="F304" i="2"/>
  <c r="H37" i="2"/>
  <c r="H309" i="2"/>
  <c r="F371" i="2"/>
  <c r="H104" i="2"/>
  <c r="H50" i="2"/>
  <c r="F317" i="2"/>
  <c r="H330" i="2"/>
  <c r="H376" i="2"/>
  <c r="H329" i="2"/>
  <c r="L384" i="2"/>
  <c r="F384" i="2"/>
  <c r="H341" i="2"/>
  <c r="H323" i="2"/>
  <c r="H53" i="2"/>
  <c r="F320" i="2"/>
  <c r="F311" i="2"/>
  <c r="H83" i="2"/>
  <c r="F350" i="2"/>
  <c r="F367" i="2"/>
  <c r="H100" i="2"/>
  <c r="K140" i="2"/>
  <c r="J257" i="2"/>
  <c r="F299" i="2"/>
  <c r="H32" i="2"/>
  <c r="L306" i="2"/>
  <c r="H43" i="2"/>
  <c r="F310" i="2"/>
  <c r="F379" i="2"/>
  <c r="H337" i="2"/>
  <c r="F285" i="2"/>
  <c r="H18" i="2"/>
  <c r="F328" i="2"/>
  <c r="H61" i="2"/>
  <c r="E328" i="2"/>
  <c r="C393" i="2"/>
  <c r="C278" i="2"/>
  <c r="E378" i="2"/>
  <c r="L142" i="2"/>
  <c r="J280" i="2"/>
  <c r="J278" i="2" s="1"/>
  <c r="L278" i="2" s="1"/>
  <c r="E306" i="2"/>
  <c r="H389" i="2"/>
  <c r="L357" i="2"/>
  <c r="H345" i="2"/>
  <c r="F294" i="2"/>
  <c r="H27" i="2"/>
  <c r="H333" i="2"/>
  <c r="E323" i="2"/>
  <c r="H15" i="2"/>
  <c r="E332" i="2"/>
  <c r="H86" i="2"/>
  <c r="F353" i="2"/>
  <c r="H368" i="2"/>
  <c r="F386" i="2"/>
  <c r="H355" i="2"/>
  <c r="H363" i="2"/>
  <c r="H300" i="2"/>
  <c r="F356" i="2"/>
  <c r="H89" i="2"/>
  <c r="H338" i="2"/>
  <c r="H19" i="2"/>
  <c r="F286" i="2"/>
  <c r="H312" i="2"/>
  <c r="H336" i="2"/>
  <c r="E317" i="2"/>
  <c r="H372" i="2"/>
  <c r="H49" i="2"/>
  <c r="F316" i="2"/>
  <c r="F281" i="2"/>
  <c r="F383" i="2"/>
  <c r="E350" i="2"/>
  <c r="H369" i="2"/>
  <c r="I256" i="2"/>
  <c r="K142" i="2" l="1"/>
  <c r="E340" i="2"/>
  <c r="E393" i="2" s="1"/>
  <c r="J393" i="2"/>
  <c r="L393" i="2" s="1"/>
  <c r="H310" i="2"/>
  <c r="J256" i="2"/>
  <c r="J259" i="2" s="1"/>
  <c r="K256" i="2" s="1"/>
  <c r="L11" i="2"/>
  <c r="L256" i="2" s="1"/>
  <c r="G140" i="2"/>
  <c r="F257" i="2"/>
  <c r="H285" i="2"/>
  <c r="F282" i="2"/>
  <c r="H317" i="2"/>
  <c r="H371" i="2"/>
  <c r="I278" i="2"/>
  <c r="I393" i="2"/>
  <c r="H299" i="2"/>
  <c r="H357" i="2"/>
  <c r="D257" i="2"/>
  <c r="L140" i="2"/>
  <c r="L257" i="2" s="1"/>
  <c r="H140" i="2"/>
  <c r="H248" i="2" s="1"/>
  <c r="E256" i="2"/>
  <c r="H281" i="2"/>
  <c r="F314" i="2"/>
  <c r="H314" i="2" s="1"/>
  <c r="H47" i="2"/>
  <c r="H311" i="2"/>
  <c r="F280" i="2"/>
  <c r="H388" i="2"/>
  <c r="E257" i="2"/>
  <c r="C257" i="2"/>
  <c r="C259" i="2" s="1"/>
  <c r="F306" i="2"/>
  <c r="H39" i="2"/>
  <c r="H286" i="2"/>
  <c r="H356" i="2"/>
  <c r="H379" i="2"/>
  <c r="H367" i="2"/>
  <c r="H304" i="2"/>
  <c r="H332" i="2"/>
  <c r="F256" i="2"/>
  <c r="H11" i="2"/>
  <c r="H386" i="2"/>
  <c r="H353" i="2"/>
  <c r="H320" i="2"/>
  <c r="H340" i="2"/>
  <c r="I257" i="2"/>
  <c r="I259" i="2" s="1"/>
  <c r="H383" i="2"/>
  <c r="H316" i="2"/>
  <c r="H294" i="2"/>
  <c r="L280" i="2"/>
  <c r="H328" i="2"/>
  <c r="H350" i="2"/>
  <c r="H384" i="2"/>
  <c r="H378" i="2"/>
  <c r="M256" i="2"/>
  <c r="M257" i="2"/>
  <c r="L259" i="2" l="1"/>
  <c r="K257" i="2"/>
  <c r="K259" i="2" s="1"/>
  <c r="E278" i="2"/>
  <c r="G142" i="2"/>
  <c r="D259" i="2"/>
  <c r="H257" i="2"/>
  <c r="F259" i="2"/>
  <c r="M259" i="2"/>
  <c r="H256" i="2"/>
  <c r="G256" i="2"/>
  <c r="F278" i="2"/>
  <c r="H282" i="2"/>
  <c r="E259" i="2"/>
  <c r="F393" i="2"/>
  <c r="H393" i="2" s="1"/>
  <c r="H306" i="2"/>
  <c r="H280" i="2"/>
  <c r="H259" i="2" l="1"/>
  <c r="G306" i="2"/>
  <c r="K278" i="2"/>
  <c r="K380" i="2"/>
  <c r="K318" i="2"/>
  <c r="K86" i="2"/>
  <c r="K28" i="2"/>
  <c r="K103" i="2"/>
  <c r="K40" i="2"/>
  <c r="K330" i="2"/>
  <c r="K37" i="2"/>
  <c r="K104" i="2"/>
  <c r="K377" i="2"/>
  <c r="K67" i="2"/>
  <c r="K327" i="2"/>
  <c r="K23" i="2"/>
  <c r="K66" i="2"/>
  <c r="K304" i="2"/>
  <c r="K60" i="2"/>
  <c r="K21" i="2"/>
  <c r="K42" i="2"/>
  <c r="K373" i="2"/>
  <c r="K78" i="2"/>
  <c r="K74" i="2"/>
  <c r="K329" i="2"/>
  <c r="K316" i="2"/>
  <c r="K94" i="2"/>
  <c r="K95" i="2"/>
  <c r="K49" i="2"/>
  <c r="K96" i="2"/>
  <c r="K79" i="2"/>
  <c r="K294" i="2"/>
  <c r="K284" i="2"/>
  <c r="K311" i="2"/>
  <c r="K13" i="2"/>
  <c r="K54" i="2"/>
  <c r="K292" i="2"/>
  <c r="K26" i="2"/>
  <c r="K62" i="2"/>
  <c r="K18" i="2"/>
  <c r="K320" i="2"/>
  <c r="K300" i="2"/>
  <c r="K352" i="2"/>
  <c r="K282" i="2"/>
  <c r="K386" i="2"/>
  <c r="K319" i="2"/>
  <c r="K63" i="2"/>
  <c r="K44" i="2"/>
  <c r="K102" i="2"/>
  <c r="K106" i="2"/>
  <c r="K69" i="2"/>
  <c r="K92" i="2"/>
  <c r="K367" i="2"/>
  <c r="K85" i="2"/>
  <c r="K75" i="2"/>
  <c r="K33" i="2"/>
  <c r="K65" i="2"/>
  <c r="K283" i="2"/>
  <c r="K22" i="2"/>
  <c r="K307" i="2"/>
  <c r="K382" i="2"/>
  <c r="K17" i="2"/>
  <c r="K358" i="2"/>
  <c r="K379" i="2"/>
  <c r="K76" i="2"/>
  <c r="K68" i="2"/>
  <c r="K24" i="2"/>
  <c r="K29" i="2"/>
  <c r="K321" i="2"/>
  <c r="K333" i="2"/>
  <c r="K57" i="2"/>
  <c r="K296" i="2"/>
  <c r="K324" i="2"/>
  <c r="K41" i="2"/>
  <c r="K52" i="2"/>
  <c r="K25" i="2"/>
  <c r="K70" i="2"/>
  <c r="K337" i="2"/>
  <c r="K80" i="2"/>
  <c r="K82" i="2"/>
  <c r="K89" i="2"/>
  <c r="K16" i="2"/>
  <c r="K381" i="2"/>
  <c r="K27" i="2"/>
  <c r="K35" i="2"/>
  <c r="K19" i="2"/>
  <c r="K93" i="2"/>
  <c r="K14" i="2"/>
  <c r="K58" i="2"/>
  <c r="K288" i="2"/>
  <c r="K72" i="2"/>
  <c r="K285" i="2"/>
  <c r="K87" i="2"/>
  <c r="K20" i="2"/>
  <c r="K88" i="2"/>
  <c r="K360" i="2"/>
  <c r="K100" i="2"/>
  <c r="K53" i="2"/>
  <c r="K341" i="2"/>
  <c r="K81" i="2"/>
  <c r="K38" i="2"/>
  <c r="K130" i="2"/>
  <c r="K101" i="2"/>
  <c r="K392" i="2"/>
  <c r="K312" i="2"/>
  <c r="K71" i="2"/>
  <c r="K91" i="2"/>
  <c r="K372" i="2"/>
  <c r="K105" i="2"/>
  <c r="K390" i="2"/>
  <c r="K51" i="2"/>
  <c r="K368" i="2"/>
  <c r="K43" i="2"/>
  <c r="K34" i="2"/>
  <c r="K376" i="2"/>
  <c r="K15" i="2"/>
  <c r="K45" i="2"/>
  <c r="K48" i="2"/>
  <c r="K36" i="2"/>
  <c r="K46" i="2"/>
  <c r="K84" i="2"/>
  <c r="K99" i="2"/>
  <c r="K98" i="2"/>
  <c r="K64" i="2"/>
  <c r="K303" i="2"/>
  <c r="K290" i="2"/>
  <c r="K359" i="2"/>
  <c r="K387" i="2"/>
  <c r="K365" i="2"/>
  <c r="K335" i="2"/>
  <c r="K59" i="2"/>
  <c r="K331" i="2"/>
  <c r="K370" i="2"/>
  <c r="K366" i="2"/>
  <c r="K391" i="2"/>
  <c r="K315" i="2"/>
  <c r="K55" i="2"/>
  <c r="K339" i="2"/>
  <c r="K313" i="2"/>
  <c r="K289" i="2"/>
  <c r="K31" i="2"/>
  <c r="K351" i="2"/>
  <c r="K308" i="2"/>
  <c r="K77" i="2"/>
  <c r="K385" i="2"/>
  <c r="K287" i="2"/>
  <c r="K354" i="2"/>
  <c r="K295" i="2"/>
  <c r="K342" i="2"/>
  <c r="K345" i="2"/>
  <c r="K349" i="2"/>
  <c r="K362" i="2"/>
  <c r="K325" i="2"/>
  <c r="K302" i="2"/>
  <c r="K326" i="2"/>
  <c r="K375" i="2"/>
  <c r="K361" i="2"/>
  <c r="K291" i="2"/>
  <c r="K356" i="2"/>
  <c r="K336" i="2"/>
  <c r="K30" i="2"/>
  <c r="K298" i="2"/>
  <c r="K343" i="2"/>
  <c r="K293" i="2"/>
  <c r="K305" i="2"/>
  <c r="K383" i="2"/>
  <c r="K347" i="2"/>
  <c r="K334" i="2"/>
  <c r="K363" i="2"/>
  <c r="K344" i="2"/>
  <c r="K355" i="2"/>
  <c r="K301" i="2"/>
  <c r="K348" i="2"/>
  <c r="K346" i="2"/>
  <c r="K322" i="2"/>
  <c r="K297" i="2"/>
  <c r="K338" i="2"/>
  <c r="K353" i="2"/>
  <c r="K369" i="2"/>
  <c r="K389" i="2"/>
  <c r="K56" i="2"/>
  <c r="K61" i="2"/>
  <c r="K39" i="2"/>
  <c r="K73" i="2"/>
  <c r="K83" i="2"/>
  <c r="K50" i="2"/>
  <c r="K32" i="2"/>
  <c r="K47" i="2"/>
  <c r="K314" i="2"/>
  <c r="K332" i="2"/>
  <c r="K317" i="2"/>
  <c r="K323" i="2"/>
  <c r="K371" i="2"/>
  <c r="K286" i="2"/>
  <c r="K350" i="2"/>
  <c r="K328" i="2"/>
  <c r="K378" i="2"/>
  <c r="K299" i="2"/>
  <c r="K340" i="2"/>
  <c r="K97" i="2"/>
  <c r="K309" i="2"/>
  <c r="K388" i="2"/>
  <c r="K310" i="2"/>
  <c r="K364" i="2"/>
  <c r="K90" i="2"/>
  <c r="K281" i="2"/>
  <c r="K384" i="2"/>
  <c r="K306" i="2"/>
  <c r="K357" i="2"/>
  <c r="K11" i="2"/>
  <c r="K280" i="2"/>
  <c r="G314" i="2"/>
  <c r="G327" i="2"/>
  <c r="G13" i="2"/>
  <c r="G392" i="2"/>
  <c r="G14" i="2"/>
  <c r="G31" i="2"/>
  <c r="G59" i="2"/>
  <c r="G77" i="2"/>
  <c r="G48" i="2"/>
  <c r="G325" i="2"/>
  <c r="G58" i="2"/>
  <c r="G84" i="2"/>
  <c r="G30" i="2"/>
  <c r="G99" i="2"/>
  <c r="G36" i="2"/>
  <c r="G46" i="2"/>
  <c r="G64" i="2"/>
  <c r="G23" i="2"/>
  <c r="G22" i="2"/>
  <c r="G98" i="2"/>
  <c r="G24" i="2"/>
  <c r="G390" i="2"/>
  <c r="G322" i="2"/>
  <c r="G366" i="2"/>
  <c r="G289" i="2"/>
  <c r="G290" i="2"/>
  <c r="G365" i="2"/>
  <c r="G303" i="2"/>
  <c r="G291" i="2"/>
  <c r="G331" i="2"/>
  <c r="G385" i="2"/>
  <c r="G55" i="2"/>
  <c r="G298" i="2"/>
  <c r="G315" i="2"/>
  <c r="G344" i="2"/>
  <c r="G313" i="2"/>
  <c r="G351" i="2"/>
  <c r="G297" i="2"/>
  <c r="G25" i="2"/>
  <c r="G87" i="2"/>
  <c r="G75" i="2"/>
  <c r="G68" i="2"/>
  <c r="G60" i="2"/>
  <c r="G79" i="2"/>
  <c r="G106" i="2"/>
  <c r="G67" i="2"/>
  <c r="G35" i="2"/>
  <c r="G81" i="2"/>
  <c r="G28" i="2"/>
  <c r="G97" i="2"/>
  <c r="G26" i="2"/>
  <c r="G54" i="2"/>
  <c r="G41" i="2"/>
  <c r="G92" i="2"/>
  <c r="G80" i="2"/>
  <c r="G76" i="2"/>
  <c r="G51" i="2"/>
  <c r="G38" i="2"/>
  <c r="G82" i="2"/>
  <c r="G72" i="2"/>
  <c r="G21" i="2"/>
  <c r="G34" i="2"/>
  <c r="G93" i="2"/>
  <c r="G57" i="2"/>
  <c r="G103" i="2"/>
  <c r="G20" i="2"/>
  <c r="G95" i="2"/>
  <c r="G29" i="2"/>
  <c r="G91" i="2"/>
  <c r="G40" i="2"/>
  <c r="G16" i="2"/>
  <c r="G94" i="2"/>
  <c r="G17" i="2"/>
  <c r="G42" i="2"/>
  <c r="G44" i="2"/>
  <c r="G56" i="2"/>
  <c r="G293" i="2"/>
  <c r="G287" i="2"/>
  <c r="G62" i="2"/>
  <c r="G63" i="2"/>
  <c r="G349" i="2"/>
  <c r="G359" i="2"/>
  <c r="G342" i="2"/>
  <c r="G358" i="2"/>
  <c r="G380" i="2"/>
  <c r="G334" i="2"/>
  <c r="G335" i="2"/>
  <c r="G102" i="2"/>
  <c r="G52" i="2"/>
  <c r="G387" i="2"/>
  <c r="G360" i="2"/>
  <c r="G339" i="2"/>
  <c r="G85" i="2"/>
  <c r="G343" i="2"/>
  <c r="G321" i="2"/>
  <c r="G69" i="2"/>
  <c r="G307" i="2"/>
  <c r="G391" i="2"/>
  <c r="G96" i="2"/>
  <c r="G105" i="2"/>
  <c r="G305" i="2"/>
  <c r="G318" i="2"/>
  <c r="G326" i="2"/>
  <c r="G45" i="2"/>
  <c r="G354" i="2"/>
  <c r="G292" i="2"/>
  <c r="G346" i="2"/>
  <c r="G284" i="2"/>
  <c r="G71" i="2"/>
  <c r="G33" i="2"/>
  <c r="G88" i="2"/>
  <c r="G364" i="2"/>
  <c r="G301" i="2"/>
  <c r="G296" i="2"/>
  <c r="G347" i="2"/>
  <c r="G101" i="2"/>
  <c r="G66" i="2"/>
  <c r="G375" i="2"/>
  <c r="G362" i="2"/>
  <c r="G283" i="2"/>
  <c r="G78" i="2"/>
  <c r="G348" i="2"/>
  <c r="G373" i="2"/>
  <c r="G382" i="2"/>
  <c r="G70" i="2"/>
  <c r="G302" i="2"/>
  <c r="G377" i="2"/>
  <c r="G381" i="2"/>
  <c r="G361" i="2"/>
  <c r="G74" i="2"/>
  <c r="G370" i="2"/>
  <c r="G295" i="2"/>
  <c r="G288" i="2"/>
  <c r="G324" i="2"/>
  <c r="G308" i="2"/>
  <c r="G309" i="2"/>
  <c r="G50" i="2"/>
  <c r="G329" i="2"/>
  <c r="G32" i="2"/>
  <c r="G338" i="2"/>
  <c r="G319" i="2"/>
  <c r="G104" i="2"/>
  <c r="G83" i="2"/>
  <c r="G18" i="2"/>
  <c r="G389" i="2"/>
  <c r="G15" i="2"/>
  <c r="G300" i="2"/>
  <c r="G336" i="2"/>
  <c r="G49" i="2"/>
  <c r="G73" i="2"/>
  <c r="G330" i="2"/>
  <c r="G53" i="2"/>
  <c r="G61" i="2"/>
  <c r="G27" i="2"/>
  <c r="G86" i="2"/>
  <c r="G337" i="2"/>
  <c r="G333" i="2"/>
  <c r="G368" i="2"/>
  <c r="G89" i="2"/>
  <c r="G372" i="2"/>
  <c r="G369" i="2"/>
  <c r="G65" i="2"/>
  <c r="G341" i="2"/>
  <c r="G355" i="2"/>
  <c r="G19" i="2"/>
  <c r="G37" i="2"/>
  <c r="G376" i="2"/>
  <c r="G100" i="2"/>
  <c r="G90" i="2"/>
  <c r="G352" i="2"/>
  <c r="G323" i="2"/>
  <c r="G43" i="2"/>
  <c r="G345" i="2"/>
  <c r="G363" i="2"/>
  <c r="G312" i="2"/>
  <c r="G356" i="2"/>
  <c r="G304" i="2"/>
  <c r="G328" i="2"/>
  <c r="G285" i="2"/>
  <c r="G317" i="2"/>
  <c r="G299" i="2"/>
  <c r="G320" i="2"/>
  <c r="G294" i="2"/>
  <c r="G378" i="2"/>
  <c r="G47" i="2"/>
  <c r="G39" i="2"/>
  <c r="G379" i="2"/>
  <c r="G332" i="2"/>
  <c r="G286" i="2"/>
  <c r="G367" i="2"/>
  <c r="G310" i="2"/>
  <c r="G371" i="2"/>
  <c r="G357" i="2"/>
  <c r="G388" i="2"/>
  <c r="G386" i="2"/>
  <c r="G340" i="2"/>
  <c r="G383" i="2"/>
  <c r="G350" i="2"/>
  <c r="G311" i="2"/>
  <c r="G281" i="2"/>
  <c r="G11" i="2"/>
  <c r="G353" i="2"/>
  <c r="G316" i="2"/>
  <c r="G384" i="2"/>
  <c r="G278" i="2"/>
  <c r="H278" i="2"/>
  <c r="G282" i="2"/>
  <c r="G280" i="2"/>
  <c r="G257" i="2"/>
  <c r="G259" i="2" s="1"/>
  <c r="C112" i="5" l="1"/>
  <c r="C55" i="5" l="1"/>
  <c r="G85" i="5" s="1"/>
  <c r="B63" i="5" l="1"/>
  <c r="B74" i="5"/>
  <c r="B78" i="5" l="1"/>
  <c r="E63" i="5" l="1"/>
  <c r="E74" i="5"/>
  <c r="E78" i="5" l="1"/>
  <c r="D63" i="5"/>
  <c r="D74" i="5"/>
  <c r="C63" i="5"/>
  <c r="C74" i="5"/>
  <c r="D78" i="5" l="1"/>
  <c r="C78" i="5"/>
  <c r="D26" i="8" l="1"/>
  <c r="H14" i="10"/>
  <c r="C12" i="10" l="1"/>
  <c r="H13" i="10"/>
  <c r="H12" i="10" s="1"/>
  <c r="C19" i="10" l="1"/>
  <c r="G63" i="5" l="1"/>
  <c r="F63" i="5"/>
  <c r="H63" i="5"/>
  <c r="G74" i="5" l="1"/>
  <c r="G78" i="5" s="1"/>
  <c r="F74" i="5"/>
  <c r="F78" i="5" s="1"/>
  <c r="H74" i="5"/>
  <c r="H78" i="5" s="1"/>
  <c r="F19" i="10" l="1"/>
  <c r="E37" i="10" s="1"/>
  <c r="H16" i="10"/>
  <c r="H19" i="10" s="1"/>
  <c r="H11" i="10"/>
  <c r="H37" i="10" l="1"/>
  <c r="B26" i="8" l="1"/>
  <c r="F12" i="8"/>
  <c r="F26" i="8" s="1"/>
  <c r="A120" i="1" l="1"/>
  <c r="H18" i="1" l="1"/>
  <c r="H38" i="1"/>
  <c r="H45" i="1"/>
  <c r="H60" i="1"/>
  <c r="H22" i="1"/>
  <c r="H52" i="1"/>
  <c r="H58" i="1"/>
  <c r="H34" i="1"/>
  <c r="H26" i="1"/>
  <c r="H43" i="1"/>
  <c r="H33" i="1"/>
  <c r="H53" i="1"/>
  <c r="H30" i="1"/>
  <c r="H44" i="1"/>
  <c r="H63" i="1"/>
  <c r="H35" i="1"/>
  <c r="H20" i="1"/>
  <c r="H19" i="1" l="1"/>
  <c r="H36" i="1"/>
  <c r="H48" i="1"/>
  <c r="H61" i="1"/>
  <c r="H24" i="1"/>
  <c r="H56" i="1"/>
  <c r="H66" i="1"/>
  <c r="H27" i="1"/>
  <c r="H59" i="1"/>
  <c r="H37" i="1"/>
  <c r="H25" i="1"/>
  <c r="H49" i="1"/>
  <c r="H62" i="1"/>
  <c r="H39" i="1"/>
  <c r="H15" i="1"/>
  <c r="H40" i="1"/>
  <c r="H31" i="1"/>
  <c r="H16" i="1"/>
  <c r="H14" i="1"/>
  <c r="H42" i="1"/>
  <c r="H51" i="1"/>
  <c r="H70" i="1"/>
  <c r="H29" i="1"/>
  <c r="H64" i="1"/>
  <c r="H57" i="1"/>
  <c r="H67" i="1"/>
  <c r="H23" i="1"/>
  <c r="H69" i="1"/>
  <c r="H68" i="1"/>
  <c r="H28" i="1"/>
  <c r="H32" i="1"/>
  <c r="H50" i="1"/>
  <c r="H13" i="1"/>
  <c r="H41" i="1" l="1"/>
  <c r="H65" i="1"/>
  <c r="H55" i="1"/>
  <c r="H47" i="1"/>
  <c r="H21" i="1"/>
  <c r="H17" i="1"/>
  <c r="H54" i="1"/>
  <c r="H12" i="1" l="1"/>
  <c r="H46" i="1"/>
  <c r="H11" i="1" l="1"/>
  <c r="H72" i="1" l="1"/>
  <c r="H74" i="1" l="1"/>
  <c r="D119" i="1"/>
  <c r="D121" i="1" s="1"/>
  <c r="H75" i="1" l="1"/>
  <c r="A119" i="1"/>
  <c r="F110" i="1"/>
  <c r="I110" i="1"/>
  <c r="H76" i="1" l="1"/>
  <c r="H53" i="5" l="1"/>
  <c r="H80" i="5" s="1"/>
  <c r="H93" i="5" s="1"/>
  <c r="E53" i="5" l="1"/>
  <c r="G123"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ão" type="5" refreshedVersion="6" saveData="1">
    <dbPr connection="Provider=MSOLAP.2;Integrated Security=SSPI;Persist Security Info=True;Data Source=http://172.27.115.44/msolap.asp?172.27.115.44;Initial Catalog=SGPDW;Client Cache Size=25;Auto Synch Period=10000;MDX Compatibility=1" command="CONTABILIDADE" commandType="1"/>
    <olapPr rowDrillCount="1000" serverFill="0" serverNumberFormat="0" serverFont="0" serverFontColor="0"/>
  </connection>
</connections>
</file>

<file path=xl/sharedStrings.xml><?xml version="1.0" encoding="utf-8"?>
<sst xmlns="http://schemas.openxmlformats.org/spreadsheetml/2006/main" count="2431" uniqueCount="1359">
  <si>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</si>
  <si>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</si>
  <si>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</si>
  <si>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</si>
  <si>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</si>
  <si>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</si>
  <si>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</si>
  <si>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</si>
  <si>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</si>
  <si>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</si>
  <si>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</si>
  <si>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</si>
  <si>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</si>
  <si>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</si>
  <si>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</si>
  <si>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</si>
  <si>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</si>
  <si>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</si>
  <si>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</si>
  <si>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</si>
  <si>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</si>
  <si>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</si>
  <si>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</si>
  <si>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</si>
  <si>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</si>
  <si>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</si>
  <si>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</si>
  <si>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</si>
  <si>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</si>
  <si>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</si>
  <si>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</si>
  <si>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</si>
  <si>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</si>
  <si>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</si>
  <si>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</si>
  <si>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</si>
  <si>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</si>
  <si>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</si>
  <si>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</si>
  <si>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</si>
  <si>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</si>
  <si>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</si>
  <si>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</si>
  <si>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</si>
  <si>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</si>
  <si>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</si>
  <si>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</si>
  <si>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</si>
  <si>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</si>
  <si>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</si>
  <si>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</si>
  <si>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</si>
  <si>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</si>
  <si>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</si>
  <si>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</si>
  <si>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</si>
  <si>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</si>
  <si>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</si>
  <si>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</si>
  <si>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</si>
  <si>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</si>
  <si>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</si>
  <si>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</si>
  <si>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</si>
  <si>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</si>
  <si>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</si>
  <si>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</si>
  <si>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</si>
  <si>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</si>
  <si>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</si>
  <si>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</si>
  <si>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</si>
  <si>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</si>
  <si>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</si>
  <si>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</si>
  <si>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</si>
  <si>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</si>
  <si>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</si>
  <si>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</si>
  <si>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</si>
  <si>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</si>
  <si>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</si>
  <si>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</si>
  <si>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</si>
  <si>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</si>
  <si>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</si>
  <si>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</si>
  <si>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</si>
  <si>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</si>
  <si>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</si>
  <si>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</si>
  <si>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</si>
  <si>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</si>
  <si>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</si>
  <si>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</si>
  <si>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</si>
  <si>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</si>
  <si>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</si>
  <si>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</si>
  <si>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</si>
  <si>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</si>
  <si>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</si>
  <si>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</si>
  <si>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</si>
  <si>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</si>
  <si>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</si>
  <si>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</si>
  <si>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</si>
  <si>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</si>
  <si>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</si>
  <si>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</si>
  <si>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</si>
  <si>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</si>
  <si>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</si>
  <si>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</si>
  <si>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</si>
  <si>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</si>
  <si>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</si>
  <si>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</si>
  <si>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</si>
  <si>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</si>
  <si>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</si>
  <si>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</si>
  <si>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</si>
  <si>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</si>
  <si>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</si>
  <si>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</si>
  <si>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</si>
  <si>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</si>
  <si>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</si>
  <si>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</si>
  <si>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</si>
  <si>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</si>
  <si>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</si>
  <si>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</si>
  <si>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</si>
  <si>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</si>
  <si>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</si>
  <si>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</si>
  <si>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</si>
  <si>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</si>
  <si>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</si>
  <si>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</si>
  <si>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</si>
  <si>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</si>
  <si>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</si>
  <si>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</si>
  <si>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</si>
  <si>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</si>
  <si>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</si>
  <si>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</si>
  <si>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</si>
  <si>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</si>
  <si>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</si>
  <si>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</si>
  <si>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</si>
  <si>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</si>
  <si>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</si>
  <si>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</si>
  <si>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</si>
  <si>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</si>
  <si>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</si>
  <si>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</si>
  <si>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</si>
  <si>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</si>
  <si>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</si>
  <si>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</si>
  <si>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</si>
  <si>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</si>
  <si>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</si>
  <si>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</si>
  <si>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</si>
  <si>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</si>
  <si>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</si>
  <si>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</si>
  <si>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</si>
  <si>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</si>
  <si>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</si>
  <si>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</si>
  <si>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</si>
  <si>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</si>
  <si>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</si>
  <si>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</si>
  <si>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</si>
  <si>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</si>
  <si>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</si>
  <si>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</si>
  <si>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</si>
  <si>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</si>
  <si>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</si>
  <si>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</si>
  <si>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</si>
  <si>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</si>
  <si>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</si>
  <si>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</si>
  <si>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</si>
  <si>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</si>
  <si>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</si>
  <si>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</si>
  <si>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</si>
  <si>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</si>
  <si>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</si>
  <si>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</si>
  <si>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</si>
  <si>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</si>
  <si>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</si>
  <si>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</si>
  <si>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</si>
  <si>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</si>
  <si>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</si>
  <si>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</si>
  <si>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</si>
  <si>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</si>
  <si>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</si>
  <si>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</si>
  <si>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</si>
  <si>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</si>
  <si>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</si>
  <si>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</si>
  <si>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</si>
  <si>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</si>
  <si>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</si>
  <si>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</si>
  <si>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</si>
  <si>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</si>
  <si>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</si>
  <si>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</si>
  <si>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</si>
  <si>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</si>
  <si>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</si>
  <si>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</si>
  <si>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</si>
  <si>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</si>
  <si>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</si>
  <si>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</si>
  <si>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</si>
  <si>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</si>
  <si>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</si>
  <si>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</si>
  <si>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</si>
  <si>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</si>
  <si>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</si>
  <si>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</si>
  <si>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</si>
  <si>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</si>
  <si>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</si>
  <si>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</si>
  <si>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</si>
  <si>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</si>
  <si>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</si>
  <si>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</si>
  <si>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</si>
  <si>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</si>
  <si>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</si>
  <si>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</si>
  <si>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</si>
  <si>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</si>
  <si>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</si>
  <si>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</si>
  <si>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</si>
  <si>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</si>
  <si>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</si>
  <si>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</si>
  <si>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</si>
  <si>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</si>
  <si>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</si>
  <si>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</si>
  <si>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</si>
  <si>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</si>
  <si>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</si>
  <si>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</si>
  <si>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</si>
  <si>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</si>
  <si>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</si>
  <si>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</si>
  <si>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</si>
  <si>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</si>
  <si>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</si>
  <si>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</si>
  <si>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</si>
  <si>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</si>
  <si>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</si>
  <si>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</si>
  <si>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</si>
  <si>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</si>
  <si>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</si>
  <si>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</si>
  <si>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</si>
  <si>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</si>
  <si>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</si>
  <si>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</si>
  <si>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</si>
  <si>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</si>
  <si>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</si>
  <si>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</si>
  <si>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</si>
  <si>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</si>
  <si>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</si>
  <si>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</si>
  <si>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</si>
  <si>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</si>
  <si>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</si>
  <si>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</si>
  <si>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</si>
  <si>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</si>
  <si>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</si>
  <si>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</si>
  <si>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</si>
  <si>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</si>
  <si>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</si>
  <si>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</si>
  <si>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</si>
  <si>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</si>
  <si>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</si>
  <si>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</si>
  <si>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</si>
  <si>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</si>
  <si>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</si>
  <si>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</si>
  <si>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</si>
  <si>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</si>
  <si>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</si>
  <si>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</si>
  <si>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</si>
  <si>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</si>
  <si>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</si>
  <si>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</si>
  <si>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</si>
  <si>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</si>
  <si>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</si>
  <si>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</si>
  <si>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</si>
  <si>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</si>
  <si>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</si>
  <si>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</si>
  <si>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</si>
  <si>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</si>
  <si>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</si>
  <si>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</si>
  <si>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</si>
  <si>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</si>
  <si>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</si>
  <si>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</si>
  <si>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</si>
  <si>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</si>
  <si>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</si>
  <si>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</si>
  <si>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</si>
  <si>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</si>
  <si>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</si>
  <si>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87/1996</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</si>
  <si>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</si>
  <si>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</si>
  <si>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</si>
  <si>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</si>
  <si>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</si>
  <si>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</si>
  <si>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</si>
  <si>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</si>
  <si>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</si>
  <si>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</si>
  <si>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</si>
  <si>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</si>
  <si>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</si>
  <si>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</si>
  <si>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</si>
  <si>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</si>
  <si>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</si>
  <si>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</si>
  <si>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</si>
  <si>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</si>
  <si>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</si>
  <si>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</si>
  <si>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</si>
  <si>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</si>
  <si>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</si>
  <si>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</si>
  <si>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</si>
  <si>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</si>
  <si>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</si>
  <si>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</si>
  <si>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</si>
  <si>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</si>
  <si>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</si>
  <si>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</si>
  <si>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</si>
  <si>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</si>
  <si>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</si>
  <si>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</si>
  <si>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</si>
  <si>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</si>
  <si>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</si>
  <si>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</si>
  <si>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</si>
  <si>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</si>
  <si>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</si>
  <si>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</si>
  <si>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</si>
  <si>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</si>
  <si>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</si>
  <si>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</si>
  <si>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</si>
  <si>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</si>
  <si>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</si>
  <si>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</si>
  <si>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</si>
  <si>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DEMONSTRATIVO DO RESULTADO PRIMÁRIO E NOMINAL</t>
  </si>
  <si>
    <t>ORÇAMENTO FISCAL E DA SEGURIDADE SOCIAL</t>
  </si>
  <si>
    <t>RREO - ANEXO 6 (LRF,art.53,inciso III)</t>
  </si>
  <si>
    <t>ACIMA DA LINHA</t>
  </si>
  <si>
    <t>RECEITAS PRIMÁRIAS</t>
  </si>
  <si>
    <t>PREVISÃO ATUALIZADA</t>
  </si>
  <si>
    <t>RECEITAS CORRENTES ( I )</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</si>
  <si>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</si>
  <si>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</si>
  <si>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</si>
  <si>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</si>
  <si>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</si>
  <si>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</si>
  <si>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</si>
  <si>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87/1996 </t>
  </si>
  <si>
    <t xml:space="preserve">TRANSFERÊNCIAS DA LC 61/1989 </t>
  </si>
  <si>
    <t xml:space="preserve">TRANSFERÊNCIAS DO FUNDEB </t>
  </si>
  <si>
    <t>OUTRAS TRANSF.CORRENTES</t>
  </si>
  <si>
    <t>OUTRAS RECEITAS FINANCEIRAS (III)</t>
  </si>
  <si>
    <t>DIVERSAS RECEITAS CORRENTES</t>
  </si>
  <si>
    <t>RECEITAS PRIMÁRIAS CORRENTES (IV) = (I - II - III)</t>
  </si>
  <si>
    <t>RECEITAS DE CAPITAL ( V )</t>
  </si>
  <si>
    <t>OPERAÇÕES DE CRÉDITO ( VI )</t>
  </si>
  <si>
    <t>AMORTIZAÇÃO DE EMPRÉSTIMOS ( VII )</t>
  </si>
  <si>
    <t>RECEITAS DE ALIENAÇÃO DE INVESTIMENTOS TEMPORÁRIOS (VIII)</t>
  </si>
  <si>
    <t>RECEITAS DE ALIENAÇÃO DE INVESTIMENTOS PERMANENTES (IX)</t>
  </si>
  <si>
    <t>OUTRAS ALIENAÇÕES DE BENS</t>
  </si>
  <si>
    <t>CONVÊNIOS</t>
  </si>
  <si>
    <t>OUTRAS TRANSF. DE CAPITAL</t>
  </si>
  <si>
    <t>OUTRAS RECEITAS DE CAPITAL</t>
  </si>
  <si>
    <t>OUTRAS RECEITAS DE CAPITAL NÃO PRIMÁRIAS (X)</t>
  </si>
  <si>
    <t>OUTRAS RECEITAS DE CAPITAL PRIMÁRIAS</t>
  </si>
  <si>
    <t>RECEITAS PRIMÁRIAS DE CAPITAL (XI) = (V - VI - VII - VIII - IX - X)</t>
  </si>
  <si>
    <t>RECEITA PRIMÁRIA TOTAL  (XII) = (IV + XI)</t>
  </si>
  <si>
    <t>DESPESAS PRIMÁRIAS</t>
  </si>
  <si>
    <t>DESPESAS PAGAS   (a)</t>
  </si>
  <si>
    <t>RESTOS A PAGAR PROC. PAGOS           (b)</t>
  </si>
  <si>
    <t>RESTOS A PAGAR NÃO PROCESSADOS</t>
  </si>
  <si>
    <t>LIQUIDADOS</t>
  </si>
  <si>
    <t>PAGOS                      (c)</t>
  </si>
  <si>
    <t>DESPESAS CORRENTES ( XIII )</t>
  </si>
  <si>
    <t>JUROS E ENCARGOS DA DÍVIDA ( XIV )</t>
  </si>
  <si>
    <t>DESPESAS PRIMÁRIAS CORRENTES (XV) = (XIII - XIV)</t>
  </si>
  <si>
    <t>DESPESAS DE CAPITAL ( XVI )</t>
  </si>
  <si>
    <t>CONCESSÃO DE EMPRÉSTIMOS E FINANCIAMENTOS (XVII)</t>
  </si>
  <si>
    <t>AQUISIÇÃO DE TÍTULO DE CAPITAL JÁ INTEGRALIZADO (XVIII)</t>
  </si>
  <si>
    <t>AQUISIÇÃO DE TÍTULO DE CRÉDITO (XIX)</t>
  </si>
  <si>
    <t>DEMAIS INVERSÕES FINANCEIRAS</t>
  </si>
  <si>
    <t>AMORTIZAÇÃO DA DÍVIDA ( XX )</t>
  </si>
  <si>
    <t>DESPESAS PRIMÁRIAS DE CAPITAL (XXI) = (XVI - XVII - XVIII - XIX - XX)</t>
  </si>
  <si>
    <t>RESERVA DE CONTINGÊNCIA ( XXII )</t>
  </si>
  <si>
    <t>DESPESA PRIMÁRIA TOTAL (XXIII) = (XV + XXI + XXII)</t>
  </si>
  <si>
    <t>RESULTADO PRIMÁRIO - Acima da Linha (XXIV) = [XIIa - (XXIIIa +XXIIIb + XXIIIc)]</t>
  </si>
  <si>
    <t>META FISCAL PARA O RESULTADO PRIMÁRIO</t>
  </si>
  <si>
    <t>VALOR CORRENTE</t>
  </si>
  <si>
    <t>JUROS NOMINAIS</t>
  </si>
  <si>
    <t>VALOR INCORRIDO</t>
  </si>
  <si>
    <t>JUROS E ENCARGOS ATIVOS (XXV)</t>
  </si>
  <si>
    <t>JUROS E ENCARGOS PASSIVOS (XXVI)</t>
  </si>
  <si>
    <t>RESULTADO NOMINAL - Acima da Linha (XXVII) = XXIV + ( XXV - XXVI)</t>
  </si>
  <si>
    <t>META FISCAL PARA O RESULTADO NOMINAL</t>
  </si>
  <si>
    <t>ABAIXO DA LINHA</t>
  </si>
  <si>
    <t>CÁLCULO DO RESULTADO NOMINAL</t>
  </si>
  <si>
    <t>(a)</t>
  </si>
  <si>
    <t>(b)</t>
  </si>
  <si>
    <t>DÍVIDA CONSOLIDADA (XXVIII)</t>
  </si>
  <si>
    <t>DEDUÇÕES (XXIX)</t>
  </si>
  <si>
    <t xml:space="preserve">    Disponibilidade de Caixa</t>
  </si>
  <si>
    <t xml:space="preserve">           Disponibilidade de Caixa Bruta</t>
  </si>
  <si>
    <t xml:space="preserve">           (-) Restos a Pagar Processados (XXX)  </t>
  </si>
  <si>
    <t xml:space="preserve">    Demais Haveres Financeiros</t>
  </si>
  <si>
    <t>DÍVIDA CONSOLIDADA LÍQUIDA (XXXI) = (XXVIII - XXIX)</t>
  </si>
  <si>
    <t>RESULTADO NOMINAL - Abaixo da Linha (XXXII) = (XXXIa - XXXIb)</t>
  </si>
  <si>
    <t>AJUSTE METODOLÓGICO</t>
  </si>
  <si>
    <t>VARIAÇÃO SALDO RPP  = (XXXIII) = (XXXa - XXXb)</t>
  </si>
  <si>
    <t>RECEITA DE ALIENAÇÃO DE INVESTIMENTOS PERMANENTES (IX)</t>
  </si>
  <si>
    <t>PASSIVOS RECONHECIDOS NA DC (XXXIV)</t>
  </si>
  <si>
    <t>VARIAÇÃO CAMBIAL (XXXV)</t>
  </si>
  <si>
    <t>PAGAMENTO DE PRECATÓRIOS INTEGRANTES DA DC (XXXVI)</t>
  </si>
  <si>
    <t>AJUSTES RELATIVOS AO RPPS (XXXVII)</t>
  </si>
  <si>
    <r>
      <t xml:space="preserve">OUTROS AJUSTES (XXXVIII) </t>
    </r>
    <r>
      <rPr>
        <vertAlign val="superscript"/>
        <sz val="10"/>
        <rFont val="Arial"/>
        <family val="2"/>
      </rPr>
      <t>4</t>
    </r>
  </si>
  <si>
    <r>
      <rPr>
        <b/>
        <sz val="10"/>
        <rFont val="Arial"/>
        <family val="2"/>
      </rPr>
      <t>RESULTADO NOMINAL AJUSTADO</t>
    </r>
    <r>
      <rPr>
        <b/>
        <sz val="8"/>
        <rFont val="Arial"/>
        <family val="2"/>
      </rPr>
      <t xml:space="preserve"> - Abaixo da Linha (XXXIX) = (XXXII - XXXIII - IX + XXXIV + XXXV - XXXVI + XXXVII + XXXVIII)</t>
    </r>
  </si>
  <si>
    <r>
      <rPr>
        <b/>
        <sz val="10"/>
        <rFont val="Arial"/>
        <family val="2"/>
      </rPr>
      <t>RESULTADO PRIMÁRIO</t>
    </r>
    <r>
      <rPr>
        <b/>
        <sz val="8"/>
        <rFont val="Arial"/>
        <family val="2"/>
      </rPr>
      <t xml:space="preserve"> - Abaixo da Linha (XL) = XXXIX - (XXV - XXVI)</t>
    </r>
  </si>
  <si>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</si>
  <si>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</si>
  <si>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</si>
  <si>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</si>
  <si>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</si>
  <si>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</si>
  <si>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As colunas de inscrição em restos a pagar não processados apresentarão valores somente no último bimestre do exercício.</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</si>
  <si>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</si>
  <si>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</si>
  <si>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Outros Ajustes</t>
  </si>
  <si>
    <t>Valor</t>
  </si>
  <si>
    <t>a) Variação de valores Extra Orçamentários</t>
  </si>
  <si>
    <t>Total de Ajustes que variam a Disp. de Caixa e Demais Valores Financeiros (XXXIX)</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</si>
  <si>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</si>
  <si>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</si>
  <si>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</si>
  <si>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</si>
  <si>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</si>
  <si>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</si>
  <si>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</si>
  <si>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</si>
  <si>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</si>
  <si>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</si>
  <si>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</si>
  <si>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</si>
  <si>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</si>
  <si>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</si>
  <si>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</si>
  <si>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</si>
  <si>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</si>
  <si>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</si>
  <si>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</si>
  <si>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</si>
  <si>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</si>
  <si>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</si>
  <si>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</si>
  <si>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</si>
  <si>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</si>
  <si>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</si>
  <si>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</si>
  <si>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</si>
  <si>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</si>
  <si>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</si>
  <si>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</si>
  <si>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</si>
  <si>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</si>
  <si>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</si>
  <si>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</si>
  <si>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</si>
  <si>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</si>
  <si>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</si>
  <si>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</si>
  <si>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</si>
  <si>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</si>
  <si>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</si>
  <si>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</si>
  <si>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4) Os valores referentes à parcela dos Restos a Pagar inscritos sem disponibilidade financeira vinculada à educação deverão ser informados somente no RREO do último bimestre do exercício.</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</si>
  <si>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</si>
  <si>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</si>
  <si>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</si>
  <si>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</si>
  <si>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</si>
  <si>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</si>
  <si>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</si>
  <si>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</si>
  <si>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</si>
  <si>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</si>
  <si>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</si>
  <si>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</si>
  <si>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</si>
  <si>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</si>
  <si>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</si>
  <si>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</si>
  <si>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</si>
  <si>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</si>
  <si>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</si>
  <si>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</si>
  <si>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</si>
  <si>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</si>
  <si>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</si>
  <si>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</si>
  <si>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</si>
  <si>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</si>
  <si>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</si>
  <si>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</si>
  <si>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</si>
  <si>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</si>
  <si>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</si>
  <si>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</si>
  <si>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</si>
  <si>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</si>
  <si>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</si>
  <si>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</si>
  <si>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</si>
  <si>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</si>
  <si>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</si>
  <si>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</si>
  <si>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</si>
  <si>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</si>
  <si>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</si>
  <si>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</si>
  <si>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</si>
  <si>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</si>
  <si>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</si>
  <si>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</si>
  <si>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</si>
  <si>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</si>
  <si>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</si>
  <si>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</si>
  <si>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</si>
  <si>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</si>
  <si>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</si>
  <si>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</si>
  <si>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</si>
  <si>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</si>
  <si>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</si>
  <si>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</si>
  <si>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</si>
  <si>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</si>
  <si>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</si>
  <si>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</si>
  <si>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</si>
  <si>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</si>
  <si>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</si>
  <si>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</si>
  <si>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</si>
  <si>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</si>
  <si>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</si>
  <si>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</si>
  <si>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</si>
  <si>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</si>
  <si>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</si>
  <si>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</si>
  <si>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</si>
  <si>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</si>
  <si>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</si>
  <si>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</si>
  <si>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</si>
  <si>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</si>
  <si>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Multas, Juros de Mora, Divida Ativa e Outros Encargos do IPTU</t>
  </si>
  <si>
    <t>Receita Resultante do Imposto sobre Transmissão Inter Vivos - ITBI</t>
  </si>
  <si>
    <t>Multas, Juros de Mora, Divida Ativa e Outros Encargos do ITBI</t>
  </si>
  <si>
    <t>Receita Resultante do Imposto sobre Serviços de Qualquer Natureza - ISS</t>
  </si>
  <si>
    <t>Multas, Juros de Mora, Divida Ativa e Outros Encargos do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</si>
  <si>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</si>
  <si>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</si>
  <si>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</si>
  <si>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</si>
  <si>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</si>
  <si>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</si>
  <si>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</si>
  <si>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Compensações Financeiras Provenientes de Impostos e Transferências Constitucionais</t>
  </si>
  <si>
    <t>Desoneração ICMS (LC 87/96)</t>
  </si>
  <si>
    <t>Outras</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</si>
  <si>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</si>
  <si>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</si>
  <si>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</si>
  <si>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</si>
  <si>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</si>
  <si>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</si>
  <si>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</si>
  <si>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</si>
  <si>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</si>
  <si>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</si>
  <si>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</si>
  <si>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</si>
  <si>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</si>
  <si>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</si>
  <si>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</si>
  <si>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</si>
  <si>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</si>
  <si>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</si>
  <si>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</si>
  <si>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</si>
  <si>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</si>
  <si>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</si>
  <si>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</si>
  <si>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</si>
  <si>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</si>
  <si>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</si>
  <si>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</si>
  <si>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</si>
  <si>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</si>
  <si>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</si>
  <si>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</si>
  <si>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</si>
  <si>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</si>
  <si>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</si>
  <si>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</si>
  <si>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</si>
  <si>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</si>
  <si>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</si>
  <si>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</si>
  <si>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</si>
  <si>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</si>
  <si>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</si>
  <si>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</si>
  <si>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</si>
  <si>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</si>
  <si>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</si>
  <si>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</si>
  <si>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</si>
  <si>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</si>
  <si>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</si>
  <si>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</si>
  <si>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</si>
  <si>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</si>
  <si>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</si>
  <si>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</si>
  <si>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</si>
  <si>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</si>
  <si>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</si>
  <si>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</si>
  <si>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</si>
  <si>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</si>
  <si>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</si>
  <si>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</si>
  <si>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</si>
  <si>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</si>
  <si>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</si>
  <si>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</si>
  <si>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</si>
  <si>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</si>
  <si>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</si>
  <si>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</si>
  <si>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</si>
  <si>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</si>
  <si>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Restos a pagar cancelados ou prescritos em 2020 a serem compensados (XXIV) (saldo inicial = XXIII)</t>
  </si>
  <si>
    <t>Restos a pagar cancelados ou prescritos em 2019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</si>
  <si>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</si>
  <si>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</si>
  <si>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</si>
  <si>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</si>
  <si>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</si>
  <si>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</si>
  <si>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</si>
  <si>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</si>
  <si>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</si>
  <si>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</si>
  <si>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</si>
  <si>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</si>
  <si>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</si>
  <si>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</si>
  <si>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</si>
  <si>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</si>
  <si>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</si>
  <si>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</si>
  <si>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</si>
  <si>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</si>
  <si>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DESPESAS TOTAIS COM SAÚDE EXECUTADAS COM RECURSOS PRÓPRIOS E COM RECURSOS TRANSFERIDOS DE OUTROS ENTES</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</si>
  <si>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</si>
  <si>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</si>
  <si>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</si>
  <si>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</si>
  <si>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</si>
  <si>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</si>
  <si>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</si>
  <si>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</si>
  <si>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r>
      <t>(-) Despesas executadas com recursos provenientes das transferências de recursos de outros entes</t>
    </r>
    <r>
      <rPr>
        <b/>
        <vertAlign val="superscript"/>
        <sz val="8"/>
        <rFont val="Arial"/>
        <family val="2"/>
      </rPr>
      <t>3</t>
    </r>
  </si>
  <si>
    <t>TOTAL DAS DESPESAS EXECUTADAS COM RECURSOS PRÓPRIOS (XLVIII)</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</si>
  <si>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</si>
  <si>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</si>
  <si>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Inscrição</t>
  </si>
  <si>
    <t>DEMONSTRATIVO DAS PARCERIAS PÚBLICO-PRIVADAS</t>
  </si>
  <si>
    <t>RREO - ANEXO 13 (Lei nº 11.079, de 30/12/2004, arts. 22, 15 e 28)</t>
  </si>
  <si>
    <t>IMPACTOS DAS CONTRATAÇÕES DE PPP</t>
  </si>
  <si>
    <t xml:space="preserve">SALDO TOTAL EM 31 DE </t>
  </si>
  <si>
    <t>REGISTROS EFETUADOS EM</t>
  </si>
  <si>
    <t>SALDO TOTAL</t>
  </si>
  <si>
    <t>No bimestre</t>
  </si>
  <si>
    <t>(c) = (a + b)</t>
  </si>
  <si>
    <t>TOTAL DE ATIVOS</t>
  </si>
  <si>
    <t>Ativos Constituidos pela SPE</t>
  </si>
  <si>
    <t>TOTAL DE PASSIVOS (I)</t>
  </si>
  <si>
    <t>Obrigações decorrentes de Ativos Constituídos pela SPE</t>
  </si>
  <si>
    <t>Provisões de PPP</t>
  </si>
  <si>
    <t>outros Passivos</t>
  </si>
  <si>
    <t>ATOS POTENCIAIS PASSIVOS</t>
  </si>
  <si>
    <t>Obrigações Contratuais</t>
  </si>
  <si>
    <t>Riscos não Provisionados</t>
  </si>
  <si>
    <t>Garantias Concedidas</t>
  </si>
  <si>
    <t>Outros Passivos Contingentes</t>
  </si>
  <si>
    <t>DESPESAS DE PPP</t>
  </si>
  <si>
    <t>Do Ente Federado (I)</t>
  </si>
  <si>
    <t>Das Estatais Não-Dependentes (II)</t>
  </si>
  <si>
    <t>TOTAL DAS DESPESAS DE PPP (III) = (I + II)</t>
  </si>
  <si>
    <t>RECEITA CORRENTE LÍQUIDA (RCL) (IV)</t>
  </si>
  <si>
    <t>TOTAL DAS DESPESAS CONSIDERADAS PARA O LIMITE (I)</t>
  </si>
  <si>
    <t>TOTAL DAS DESPESAS CONSIDERADAS PARA O LIMITE / RCL (%) (V) = (I / IV)</t>
  </si>
  <si>
    <t>Fonte: Sistema de Gestão Pública.</t>
  </si>
  <si>
    <t>Nota:</t>
  </si>
  <si>
    <t>ANO</t>
  </si>
  <si>
    <t>Crescimento do PIB</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</si>
  <si>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</si>
  <si>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</si>
  <si>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</si>
  <si>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</si>
  <si>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</si>
  <si>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</si>
  <si>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</si>
  <si>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</si>
  <si>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</si>
  <si>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</si>
  <si>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</si>
  <si>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</si>
  <si>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</si>
  <si>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</si>
  <si>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</si>
  <si>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</si>
  <si>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</si>
  <si>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</si>
  <si>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</si>
  <si>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</si>
  <si>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</si>
  <si>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</si>
  <si>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</si>
  <si>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</si>
  <si>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</si>
  <si>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</si>
  <si>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</si>
  <si>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</si>
  <si>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</si>
  <si>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</si>
  <si>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</si>
  <si>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</si>
  <si>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</si>
  <si>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</si>
  <si>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</si>
  <si>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</si>
  <si>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</si>
  <si>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</si>
  <si>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</si>
  <si>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</si>
  <si>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</si>
  <si>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</si>
  <si>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</si>
  <si>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</si>
  <si>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</si>
  <si>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</si>
  <si>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</si>
  <si>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</si>
  <si>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</si>
  <si>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</si>
  <si>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</si>
  <si>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</si>
  <si>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</si>
  <si>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</si>
  <si>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</si>
  <si>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</si>
  <si>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</si>
  <si>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</si>
  <si>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</si>
  <si>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</si>
  <si>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Inscritas em Restos a Pagar Não-Processados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</si>
  <si>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</si>
  <si>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</si>
  <si>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</si>
  <si>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</si>
  <si>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</si>
  <si>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</si>
  <si>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</si>
  <si>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</si>
  <si>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</si>
  <si>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</si>
  <si>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</si>
  <si>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</si>
  <si>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</si>
  <si>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</si>
  <si>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</si>
  <si>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</si>
  <si>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</si>
  <si>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</si>
  <si>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</si>
  <si>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</si>
  <si>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</si>
  <si>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</si>
  <si>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</si>
  <si>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</si>
  <si>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</si>
  <si>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</si>
  <si>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</si>
  <si>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</si>
  <si>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</si>
  <si>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</si>
  <si>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</si>
  <si>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</si>
  <si>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</si>
  <si>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</si>
  <si>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</si>
  <si>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</si>
  <si>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</si>
  <si>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</si>
  <si>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</si>
  <si>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</si>
  <si>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</si>
  <si>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</si>
  <si>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</si>
  <si>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</si>
  <si>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</si>
  <si>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</si>
  <si>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</si>
  <si>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</si>
  <si>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</si>
  <si>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</si>
  <si>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</si>
  <si>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</si>
  <si>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</si>
  <si>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</si>
  <si>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</si>
  <si>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</si>
  <si>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</si>
  <si>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2.7 - Compensações Financeiras Provenientes de Impostos e Transferências Constitucionais</t>
  </si>
  <si>
    <t>3- TOTAL DA RECEITA RESULTANTE DE IMPOSTOS (1 + 2)</t>
  </si>
  <si>
    <t>4- TOTAL DESTINADO AO FUNDEB - 20% DE ((2.1.1) + (2.2) + (2.3) + (2.4) + (2.5))</t>
  </si>
  <si>
    <t>5- VALOR MÍNIMO A SER APLICADO ALÉM DO VALOR DESTINADO AO FUNDEB - 5% DE ((2.1.1) + (2.2) + (2.3) + (2.4) + (2.5)) + 25% DE ((1.1) + (1.2) + (1.3) + (1.4) + (2.1.2) + (2.6)+ (2.7))</t>
  </si>
  <si>
    <t>RECEITAS RECEBIDAS DO FUNDEB NO EXERCÍCIO</t>
  </si>
  <si>
    <t>6- RECEITAS RECEBIDAS DO FUNDEB</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</si>
  <si>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</si>
  <si>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</si>
  <si>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</si>
  <si>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</si>
  <si>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</si>
  <si>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</si>
  <si>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</si>
  <si>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</si>
  <si>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</si>
  <si>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</si>
  <si>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</si>
  <si>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</si>
  <si>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</si>
  <si>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</si>
  <si>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</si>
  <si>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VALOR DESPESAS COM RECUROS DO FUNDEB</t>
  </si>
  <si>
    <t>INSCRITAS EM RESTOS A PAGAR NÃO PROCESSADOS</t>
  </si>
  <si>
    <r>
      <t>(Por Área de Atuação)</t>
    </r>
    <r>
      <rPr>
        <b/>
        <vertAlign val="superscript"/>
        <sz val="8"/>
        <rFont val="Arial"/>
        <family val="2"/>
      </rPr>
      <t>6</t>
    </r>
  </si>
  <si>
    <t>10- PROFISSIONAIS DA EDUCAÇÃO BÁSICA</t>
  </si>
  <si>
    <t>10.1- Educação Infantil</t>
  </si>
  <si>
    <t>10.1.1- Creche</t>
  </si>
  <si>
    <t>10.1.2- Pré-escola</t>
  </si>
  <si>
    <t>10.2- Ensino Fundamental</t>
  </si>
  <si>
    <t>11- OUTRAS DESPESAS</t>
  </si>
  <si>
    <t>11.1- Educação Infantil</t>
  </si>
  <si>
    <t>11.1.1- Creche</t>
  </si>
  <si>
    <t>11.1.2- Pré-escola</t>
  </si>
  <si>
    <t>11.2- Ensino Fundamental</t>
  </si>
  <si>
    <t>12- TOTAL DAS DESPESAS COM RECURSOS DO FUNDEB (10 + 11)</t>
  </si>
  <si>
    <t>DESPESAS CUSTEADAS COM RECEITAS DO FUNDEB RECEBIDAS NO EXERCÍCIO</t>
  </si>
  <si>
    <r>
      <t>INSCRITAS EM RESTOS A PAGAR NÃO PROCESSADOS (SEM DISPONIBILIDADE DE CAIXA)</t>
    </r>
    <r>
      <rPr>
        <b/>
        <vertAlign val="superscript"/>
        <sz val="8"/>
        <rFont val="Arial"/>
        <family val="2"/>
      </rPr>
      <t>7</t>
    </r>
  </si>
  <si>
    <t>13- Total das Despesas do FUNDEB com Profissionais da Educação Básica</t>
  </si>
  <si>
    <t>14- Total das Despesas custeadas com FUNDEB - Impostos e Transferências de Impostos</t>
  </si>
  <si>
    <t>15- Total das Despesas custeadas com FUNDEB - Complementação da União - VAAF</t>
  </si>
  <si>
    <t>16- Total das Despesas custeadas com FUNDEB - Complementação da União - VAAT</t>
  </si>
  <si>
    <t>17- Total das Despesas custeadas com FUNDEB - Complementação da União - VAAT Aplicadas na Educação Infantil</t>
  </si>
  <si>
    <t>18- Total das Despesas custeadas com FUNDEB - Complementação da União - VAAT Aplicadas em Despesa de Capital</t>
  </si>
  <si>
    <r>
      <t>INDICADORES - Art. 212-A, inciso XI e § 3º - Constituição Federal</t>
    </r>
    <r>
      <rPr>
        <b/>
        <vertAlign val="superscript"/>
        <sz val="8"/>
        <rFont val="Arial"/>
        <family val="2"/>
      </rPr>
      <t>2</t>
    </r>
  </si>
  <si>
    <t>VALOR EXIGIDO</t>
  </si>
  <si>
    <t>VALOR APLICADO</t>
  </si>
  <si>
    <t>VALOR CONSIDERADO APÓS DEDUÇÕES</t>
  </si>
  <si>
    <t>% APLICADO</t>
  </si>
  <si>
    <t>(l)</t>
  </si>
  <si>
    <t>19- Mínimo de 70% do FUNDEB na Remuneração dos Profissionais da Educação Básica</t>
  </si>
  <si>
    <t>20 - Percentual de 50% da Complementação da União ao FUNDEB (VAAT) na Educação Infantil</t>
  </si>
  <si>
    <t>21- Mínimo de 15% da Complementação da União ao FUNDEB - VAAT em Despesas de Capital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</si>
  <si>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</si>
  <si>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</si>
  <si>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</si>
  <si>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</si>
  <si>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</si>
  <si>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</si>
  <si>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t>22- Total da Receita Recebida e não Aplicada no Exercício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</si>
  <si>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</si>
  <si>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</si>
  <si>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</si>
  <si>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</si>
  <si>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ATÉ O PRIMEIRO QUADRIMESTRE QUE INTEGRARÁ O LIMITE CONSTITUCIONAL</t>
  </si>
  <si>
    <t>VALOR APLICADO APÓS O PRIMEIRO QUADRIMESTRE</t>
  </si>
  <si>
    <t>(q)</t>
  </si>
  <si>
    <t>(r)</t>
  </si>
  <si>
    <t>(v)</t>
  </si>
  <si>
    <t>23- Total das Despesas custeadas com Superávit do FUNDEB</t>
  </si>
  <si>
    <t>23.1- Total das Despesas custeadas com FUNDEB - Impostos e Transferências de Impostos</t>
  </si>
  <si>
    <t>23.2- Total das Despesas custeadas com FUNDEB - Complementação da União (VAAF + VAAT)</t>
  </si>
  <si>
    <t>DESPESAS COM MANUTENÇÃO E DESENVOLVIMENTO DO ENSINO - MDE - CUSTEADAS COM RECEITAS DE IMPOSTOS (EXCETO FUNDEB)</t>
  </si>
  <si>
    <t>DESPESAS COM AÇÕES TÍPICAS DE MDE - RECEITA DE IMPOSTOS - EXCETO FUNDEB</t>
  </si>
  <si>
    <t>24- EDUCAÇÃO INFANTIL</t>
  </si>
  <si>
    <t>24.1- Creche</t>
  </si>
  <si>
    <t>24.2- Pré-escola</t>
  </si>
  <si>
    <t>25- ENSINO FUNDAMENTAL</t>
  </si>
  <si>
    <t>26- TOTAL DAS DESPESAS COM AÇÕES TÍPICAS DE MDE (24 + 25)</t>
  </si>
  <si>
    <t>APURAÇÃO DAS DESPESAS PARA FINS DE LIMITE MÍNIMO CONSTITUCIONAL</t>
  </si>
  <si>
    <t>27- TOTAL DAS DESPESAS DE MDE CUSTEADAS COM RECURSOS DE IMPOSTOS (FUNDEB E RECEITA DE IMPOSTOS) = (L14(d ou e) + L26 (d ou e) + l23.1(t))</t>
  </si>
  <si>
    <t>28- (-) RESULTADO LÍQUIDO DAS TRANSFERÊNCIAS DO FUNDEB = (L7)</t>
  </si>
  <si>
    <r>
      <t>29- (-) RESTOS A PAGAR NÃO PROCESSADOS INSCRITOS NO EXERCÍCIO SEM DISPONIBILIDADE FINANCEIRA DE RECURSOS DO FUNDEB IMPOSTOS</t>
    </r>
    <r>
      <rPr>
        <vertAlign val="superscript"/>
        <sz val="8"/>
        <rFont val="Arial"/>
        <family val="2"/>
      </rPr>
      <t>4</t>
    </r>
    <r>
      <rPr>
        <sz val="8"/>
        <rFont val="Arial"/>
        <family val="2"/>
      </rPr>
      <t xml:space="preserve"> = (L14h)</t>
    </r>
  </si>
  <si>
    <r>
      <t>30- (-) RESTOS A PAGAR NÃO PROCESSADOS INSCRITOS NO EXERCÍCIO SEM DISPONIBILIDADE FINANCEIRA DE RECURSOS DE IMPOSTOS</t>
    </r>
    <r>
      <rPr>
        <vertAlign val="superscript"/>
        <sz val="8"/>
        <rFont val="Arial"/>
        <family val="2"/>
      </rPr>
      <t>4 E 7</t>
    </r>
  </si>
  <si>
    <t>31- (-) CANCELAMENTOS, NO EXERCÍCIO, DE RESTOS A PAGAR INSCRITOS COM DISPONIBILIDADE FINANCEIRA DE RECURSOS DE IMPOSTOS VINCULADOS AO ENSINO = (L34.1(ac) + L34.2 (ac)</t>
  </si>
  <si>
    <t>32- TOTAL DAS DESPESAS PARA FINS DE LIMITE (27 - (28 + 29 + 30 + 31)</t>
  </si>
  <si>
    <r>
      <t>APURAÇÃO DO LIMITE MÍNIMO CONSTITUCIONAL</t>
    </r>
    <r>
      <rPr>
        <b/>
        <vertAlign val="superscript"/>
        <sz val="8"/>
        <rFont val="Arial"/>
        <family val="2"/>
      </rPr>
      <t>2 e 5</t>
    </r>
  </si>
  <si>
    <t>33- APLIACAÇÃO EM MDE SOBRE A RECEITA LÍQUIDA RESULTANTE DE IMPOSTOS</t>
  </si>
  <si>
    <r>
      <t>RESTOS A PAGAR INSCRITOS EM EXERCÍCIOS ANTERIORES COM DISPONIBILIDADE FINANCEIRA DE RECURSOS DE IMPOSTOS E DO FUNDEB</t>
    </r>
    <r>
      <rPr>
        <vertAlign val="superscript"/>
        <sz val="8"/>
        <rFont val="Arial"/>
        <family val="2"/>
      </rPr>
      <t>9</t>
    </r>
  </si>
  <si>
    <t>SALDO INICIAL</t>
  </si>
  <si>
    <t>RP LIQUIDADOS</t>
  </si>
  <si>
    <t>RP PAGOS</t>
  </si>
  <si>
    <t>RP CANCELADOS</t>
  </si>
  <si>
    <t>SALDO FINAL</t>
  </si>
  <si>
    <t>(aa)</t>
  </si>
  <si>
    <t>(ab)</t>
  </si>
  <si>
    <t>(ac)</t>
  </si>
  <si>
    <t>(ad)</t>
  </si>
  <si>
    <t>34- RESTOS A PAGAR DE DESPESAS COM MDE</t>
  </si>
  <si>
    <t>34.1- Executadas com Recursos de Impostos e Transferências de Impostos</t>
  </si>
  <si>
    <t>34.2- Executadas com Recursos do FUNDEB - Impostos</t>
  </si>
  <si>
    <t>34.3- Executados com Recursos do FUNDEB - Complementação da União 9VAAT + VAAF)</t>
  </si>
  <si>
    <t>35- RECEITA DE TRANSFERÊNCIAS DO FNDE (INCLUIDO RENDIMENTO DE APLICAÇÃO FINANCEIRA)</t>
  </si>
  <si>
    <t>35.1- Salário Educação</t>
  </si>
  <si>
    <t>35.2- PDDE</t>
  </si>
  <si>
    <t>35.3- PNAE</t>
  </si>
  <si>
    <t>35.4- PNATE</t>
  </si>
  <si>
    <t>35.5- Outras Transferências do FNDE</t>
  </si>
  <si>
    <t>36- RECEITA DE TRANSFERÊNCIA DE CONVÊNIOS</t>
  </si>
  <si>
    <t>37- RECEITA DE ROYALTIES DESTINADOS À EDUCAÇÃO</t>
  </si>
  <si>
    <t>38- RECEITA DE OPERAÇÕES DE CRÉDITO VINCULADA À EDUCAÇÃO</t>
  </si>
  <si>
    <t>39- OUTRAS RECEITAS PARA FINANCIAMENTO DO ENSINO</t>
  </si>
  <si>
    <t>40- TOTAL DAS RECEITAS ADICIONAIS PARA FINS DO ENSINO = (35 + 36 + 37 + 38 + 39)</t>
  </si>
  <si>
    <t>DESPESAS CUSTEADAS COM RECEITAS ADICIONAIS PARA FINANCIAMENTO DO ENSINO</t>
  </si>
  <si>
    <t>41- EDUCAÇÃO INFANTIL</t>
  </si>
  <si>
    <t>41.1- Creche</t>
  </si>
  <si>
    <t>41.2- Pré-escola</t>
  </si>
  <si>
    <t>42- ENSINO FUNDAMENTAL</t>
  </si>
  <si>
    <t>43- ENSINO MÉDIO</t>
  </si>
  <si>
    <t>44- ENSINO SUPERIOR</t>
  </si>
  <si>
    <t>45- ENSINO PROFISSIONAL NÃO INTEGRADO AO ENSINO REGULAR</t>
  </si>
  <si>
    <t>46-TOTAL DAS DESPESAS CUSTEADAS COM RECEITAS ADICIONAIS PARA FINANCIAMENTO DO ENSINO (41 + 42 + 43 + 44 + 45)</t>
  </si>
  <si>
    <t>TOTAL GERAL DAS DESPESAS COM EDUCAÇÃO</t>
  </si>
  <si>
    <t>47- TOTAL GERAL DAS DESPESAS COM EDUCAÇÃO (12 + 26 + 46)</t>
  </si>
  <si>
    <t>47.1- Despesas Correntes</t>
  </si>
  <si>
    <t>47.1.1- Pessoal Ativo</t>
  </si>
  <si>
    <t>47.1.2- Pessoal Inativo</t>
  </si>
  <si>
    <t>47.1.3- Transferências às instituições comunitárias, confessionais ou filantrópicas sem fins lucrativos</t>
  </si>
  <si>
    <t>47.1.4- Outras Despesas Correntes</t>
  </si>
  <si>
    <t>47.2- Despesas de Capital</t>
  </si>
  <si>
    <t>47.2.1- Transferências às instituições comunitárias, confessionais ou filantrópicas sem fins lucrativos</t>
  </si>
  <si>
    <t>47.2.2- Outras Despesas de Capital</t>
  </si>
  <si>
    <t>CONTROLE DA DISPONIBILIDADE FINANCEIRA E CONCILIAÇÃO BANCÁRIA</t>
  </si>
  <si>
    <t>(ae)</t>
  </si>
  <si>
    <t>(af)</t>
  </si>
  <si>
    <t>49 - (+) INGRESSOS DE RECURSOS ATÉ O BIMESTRE (orçamentário)</t>
  </si>
  <si>
    <t>50- (-) PAGAMENTOS EFETUADOS ATÉ O BIMESTRE (orçamentário e restos a pagar)</t>
  </si>
  <si>
    <t>51- (=) DISPONIBILIDADE FINANCEIRA ATÉ O BIMESTRE</t>
  </si>
  <si>
    <t>52- (+) AJUSTES POSITIVOS ( retenções e outros valores extraorçamentários)</t>
  </si>
  <si>
    <t>53- (-) AJUSTES NEGATIVOS (outros valores extraorçamentários)</t>
  </si>
  <si>
    <t>54- (=) SALDO FINANCEIRO CONCILIADO (Saldo Bancário)</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</si>
  <si>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</si>
  <si>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</si>
  <si>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</si>
  <si>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</si>
  <si>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</si>
  <si>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</si>
  <si>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</si>
  <si>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</si>
  <si>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</si>
  <si>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</si>
  <si>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</si>
  <si>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</si>
  <si>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</si>
  <si>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</si>
  <si>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</si>
  <si>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RENDIMENTO DE APLICAÇÃO DE RECURSOS PREVIDÊNCIÁRIOS</t>
  </si>
  <si>
    <t>Bens e Direitos do RPPS - Administração do RPPS</t>
  </si>
  <si>
    <t xml:space="preserve">           (-) Depósitos Restituíveis e Valores Vinculados</t>
  </si>
  <si>
    <t>23306</t>
  </si>
  <si>
    <t>ALIMENTAÇÃO E NUTRIÇÃO</t>
  </si>
  <si>
    <t>3) Composição da linha "Outros Ajustes":</t>
  </si>
  <si>
    <t>Despesas Previdenciárias Paga</t>
  </si>
  <si>
    <t>b) Receitas Intraorçamentárias (Exceto RPPS)</t>
  </si>
  <si>
    <t>c) Outras variações</t>
  </si>
  <si>
    <t>5) Nos cinco primeiros bimestres do exercício o acompanhamento será feito com base na despesa liquidada. No último bimestre do exercício, o valor deverá corresponder ao total da despesa empenhada.                     Índice Empenhado:</t>
  </si>
  <si>
    <t>(4) Estão incluídas nas transferências provenientes da União as transferências da Receita de Ajuda Financeiras aos Municipios - AFM que foram aplicadas no combate a COVID-19.</t>
  </si>
  <si>
    <t>Diferença de limite não cumprido em 2021 (saldo final = XIXd)</t>
  </si>
  <si>
    <t>Diferença de limite não cumprido em 2020 (saldo inicial igual ao saldo final do demonstrativo do exercício anterior)</t>
  </si>
  <si>
    <t>Diferença de limite não cumprido em Exercícios Anteriores (saldo inicial igual ao saldo final do demonstrativo do exercício anterior)</t>
  </si>
  <si>
    <t>JANEIRO A DEZEMBRO 2022 - BIMESTRE NOVEMBRO - DEZEMBRO</t>
  </si>
  <si>
    <t>JAN a DEZ  / 2022</t>
  </si>
  <si>
    <t>1) O Superávit  do  RPPS está incluído  na linha  SUPERÁVIT (XIII), conforme Portaria n° 924 - STN, de 08 de julho de 2021. Segue discriminação abaixo:</t>
  </si>
  <si>
    <t>Prefeito Municipal: RAFAEL VALDOMIRO GRECA DE MACEDO</t>
  </si>
  <si>
    <t>Sec. Mun. de Planejamento, Finanças e Orçamento: CRISTIANO HOTZ</t>
  </si>
  <si>
    <t>Contador: CLAUDINEI NOGUEIRA - CRC Nº 042.556/O-2</t>
  </si>
  <si>
    <t>Controlador Geral do Município: DANIEL CONDE FALCÃO RIBEIRO</t>
  </si>
  <si>
    <t>JANEIRO/2022 À DEZEMBRO/2022</t>
  </si>
  <si>
    <t>PREVISÃO ATUALIZADA 2022</t>
  </si>
  <si>
    <t>JAN/22</t>
  </si>
  <si>
    <t>FEV/22</t>
  </si>
  <si>
    <t>MAR/22</t>
  </si>
  <si>
    <t>ABR/22</t>
  </si>
  <si>
    <t>MAI/22</t>
  </si>
  <si>
    <t>JUN/22</t>
  </si>
  <si>
    <t>JUL/22</t>
  </si>
  <si>
    <t>AGO/22</t>
  </si>
  <si>
    <t>SET/22</t>
  </si>
  <si>
    <t>OUT/22</t>
  </si>
  <si>
    <t>NOV/22</t>
  </si>
  <si>
    <t>DEZ/22</t>
  </si>
  <si>
    <t xml:space="preserve">1) Não estão consideradas, para fins de apuração da Receita Corrente Líquida, as receitas intra-orçamentárias, conforme parágrafo 3º do artigo 2º da Lei Complementar nº 101, de 4 de maio de 2000 e Portaria n° 924 - STN, de 08 de julho de 2021; </t>
  </si>
  <si>
    <t xml:space="preserve">2) Não estão consideradas, para fins de apuração da Receita Corrente Líquida, as receitas de rendimentos de aplicação financeira dos recursos do RPPS, uma vez que são valores atrelados aos recursos do RPPS que, por definição da LRF, não integram o cálculo da RCL; </t>
  </si>
  <si>
    <t>3) Para fins da Receita Corrente Líquida Ajustada para o cálculo dos limites da despesa com pessoal estão deduzidos os valores pertencentes ao Fundo de Urbanização de Curitiba - FUC e que sejam destinados ao pagamento dos contratos de concessão do serviço público de transporte, conforme §3º do Art. 14 da Lei Complementar Municipal n° 101/17 - LRFM.</t>
  </si>
  <si>
    <t>NOTA: 1) Até Abril de 2011 foram excluídos do cálculo da Receita Corrente Líquida as Receitas de Transferências Voluntárias, de recursos de transferência do Sistema Único de Saúde, dos Royalties de Compensações Financeiras, de Convênios e do Salário Educação/FNDE, conforme Acórdão n° 1.509 - TCE-PR, de 05 de outubro de 2006 e Acórdão nº 870 - TCE-PR, de 12 de julho de 2007.</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</si>
  <si>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</si>
  <si>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</si>
  <si>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 referente a taxa de administração.</t>
  </si>
  <si>
    <t>Até o Bimestre / 2022</t>
  </si>
  <si>
    <t>Em 31 Dez 2021</t>
  </si>
  <si>
    <t>Em 31 Dez 2022</t>
  </si>
  <si>
    <t>META FIXADA NO ANEXO DE METAS FISCAIS DA LDO P/ O EXERCÍCIO DE 2022</t>
  </si>
  <si>
    <t>Em 31 de Dezembro de 2021</t>
  </si>
  <si>
    <t>48 - SALDO FINANCEIRO EM 31 DE DEZEMBRO DE 2021</t>
  </si>
  <si>
    <t>2021 A 2096</t>
  </si>
  <si>
    <t>1.655.277.117,29</t>
  </si>
  <si>
    <t>1.818.523.476,09</t>
  </si>
  <si>
    <t>(163.246.358,80)</t>
  </si>
  <si>
    <t>1.491.321.750,81</t>
  </si>
  <si>
    <t>1.648.606.967,76</t>
  </si>
  <si>
    <t>1.808.353.630,54</t>
  </si>
  <si>
    <t>(159.746.662,78)</t>
  </si>
  <si>
    <t>1.331.575.088,03</t>
  </si>
  <si>
    <t>1.640.938.175,02</t>
  </si>
  <si>
    <t>1.803.741.094,27</t>
  </si>
  <si>
    <t>(162.802.919,25)</t>
  </si>
  <si>
    <t>1.168.772.168,78</t>
  </si>
  <si>
    <t>1.627.685.952,39</t>
  </si>
  <si>
    <t>1.815.950.310,29</t>
  </si>
  <si>
    <t>(188.264.357,90)</t>
  </si>
  <si>
    <t>980.507.810,88</t>
  </si>
  <si>
    <t>1.683.856.576,97</t>
  </si>
  <si>
    <t>1.839.444.343,91</t>
  </si>
  <si>
    <t>(155.587.766,94)</t>
  </si>
  <si>
    <t>824.920.043,94</t>
  </si>
  <si>
    <t>1.666.485.840,82</t>
  </si>
  <si>
    <t>1.872.513.566,02</t>
  </si>
  <si>
    <t>(206.027.725,20)</t>
  </si>
  <si>
    <t>618.892.318,74</t>
  </si>
  <si>
    <t>1.647.487.695,40</t>
  </si>
  <si>
    <t>1.905.550.815,23</t>
  </si>
  <si>
    <t>(258.063.119,83)</t>
  </si>
  <si>
    <t>360.829.198,91</t>
  </si>
  <si>
    <t>1.648.955.427,28</t>
  </si>
  <si>
    <t>1.936.262.575,47</t>
  </si>
  <si>
    <t>(287.307.148,19)</t>
  </si>
  <si>
    <t>73.522.050,72</t>
  </si>
  <si>
    <t>1.650.756.744,77</t>
  </si>
  <si>
    <t>1.952.787.142,82</t>
  </si>
  <si>
    <t>(302.030.398,05)</t>
  </si>
  <si>
    <t>-</t>
  </si>
  <si>
    <t>1.665.315.972,72</t>
  </si>
  <si>
    <t>1.962.430.450,47</t>
  </si>
  <si>
    <t>(297.114.477,75)</t>
  </si>
  <si>
    <t>1.678.753.523,67</t>
  </si>
  <si>
    <t>1.972.566.484,73</t>
  </si>
  <si>
    <t>(293.812.961,06)</t>
  </si>
  <si>
    <t>1.659.049.568,44</t>
  </si>
  <si>
    <t>1.976.724.271,03</t>
  </si>
  <si>
    <t>(317.674.702,59)</t>
  </si>
  <si>
    <t>1.650.542.600,16</t>
  </si>
  <si>
    <t>1.964.393.380,61</t>
  </si>
  <si>
    <t>(313.850.780,45)</t>
  </si>
  <si>
    <t>1.667.196.302,16</t>
  </si>
  <si>
    <t>1.950.118.124,29</t>
  </si>
  <si>
    <t>(282.921.822,13)</t>
  </si>
  <si>
    <t>1.644.921.350,28</t>
  </si>
  <si>
    <t>1.930.682.601,30</t>
  </si>
  <si>
    <t>(285.761.251,02)</t>
  </si>
  <si>
    <t>1.623.327.682,33</t>
  </si>
  <si>
    <t>1.901.038.215,70</t>
  </si>
  <si>
    <t>(277.710.533,37)</t>
  </si>
  <si>
    <t>1.594.348.731,07</t>
  </si>
  <si>
    <t>1.877.960.712,15</t>
  </si>
  <si>
    <t>(283.611.981,08)</t>
  </si>
  <si>
    <t>1.570.928.493,75</t>
  </si>
  <si>
    <t>1.845.295.178,40</t>
  </si>
  <si>
    <t>(274.366.684,65)</t>
  </si>
  <si>
    <t>1.545.760.413,20</t>
  </si>
  <si>
    <t>1.811.704.660,90</t>
  </si>
  <si>
    <t>(265.944.247,70)</t>
  </si>
  <si>
    <t>1.497.998.574,61</t>
  </si>
  <si>
    <t>1.765.426.823,96</t>
  </si>
  <si>
    <t>(267.428.249,35)</t>
  </si>
  <si>
    <t>1.451.884.066,47</t>
  </si>
  <si>
    <t>1.713.609.745,07</t>
  </si>
  <si>
    <t>(261.725.678,60)</t>
  </si>
  <si>
    <t>1.404.643.117,83</t>
  </si>
  <si>
    <t>1.660.166.969,58</t>
  </si>
  <si>
    <t>(255.523.851,75)</t>
  </si>
  <si>
    <t>1.354.697.288,80</t>
  </si>
  <si>
    <t>1.608.872.200,74</t>
  </si>
  <si>
    <t>(254.174.911,94)</t>
  </si>
  <si>
    <t>1.305.503.633,56</t>
  </si>
  <si>
    <t>1.554.404.515,16</t>
  </si>
  <si>
    <t>(248.900.881,60)</t>
  </si>
  <si>
    <t>1.261.717.447,98</t>
  </si>
  <si>
    <t>1.493.496.685,00</t>
  </si>
  <si>
    <t>(231.779.237,02)</t>
  </si>
  <si>
    <t>1.218.020.219,18</t>
  </si>
  <si>
    <t>1.431.857.508,01</t>
  </si>
  <si>
    <t>(213.837.288,83)</t>
  </si>
  <si>
    <t>1.175.337.474,53</t>
  </si>
  <si>
    <t>1.367.780.644,93</t>
  </si>
  <si>
    <t>(192.443.170,40)</t>
  </si>
  <si>
    <t>1.136.479.549,77</t>
  </si>
  <si>
    <t>1.299.980.665,63</t>
  </si>
  <si>
    <t>(163.501.115,86)</t>
  </si>
  <si>
    <t>1.100.068.482,70</t>
  </si>
  <si>
    <t>1.231.315.442,43</t>
  </si>
  <si>
    <t>(131.246.959,73)</t>
  </si>
  <si>
    <t>1.066.885.741,21</t>
  </si>
  <si>
    <t>1.160.605.906,83</t>
  </si>
  <si>
    <t>(93.720.165,62)</t>
  </si>
  <si>
    <t>1.035.501.879,31</t>
  </si>
  <si>
    <t>1.090.259.289,70</t>
  </si>
  <si>
    <t>(54.757.410,39)</t>
  </si>
  <si>
    <t>1.006.330.542,83</t>
  </si>
  <si>
    <t>1.020.418.731,30</t>
  </si>
  <si>
    <t>(14.088.188,47)</t>
  </si>
  <si>
    <t>978.369.314,40</t>
  </si>
  <si>
    <t>952.031.427,70</t>
  </si>
  <si>
    <t>26.337.886,70</t>
  </si>
  <si>
    <t>136.556.271,12</t>
  </si>
  <si>
    <t>884.878.942,03</t>
  </si>
  <si>
    <t>(748.322.670,91)</t>
  </si>
  <si>
    <t>123.984.093,60</t>
  </si>
  <si>
    <t>819.842.392,49</t>
  </si>
  <si>
    <t>(695.858.298,89)</t>
  </si>
  <si>
    <t>112.989.658,41</t>
  </si>
  <si>
    <t>757.372.120,40</t>
  </si>
  <si>
    <t>(644.382.461,99)</t>
  </si>
  <si>
    <t>102.965.316,55</t>
  </si>
  <si>
    <t>696.718.233,71</t>
  </si>
  <si>
    <t>(593.752.917,16)</t>
  </si>
  <si>
    <t>93.469.476,21</t>
  </si>
  <si>
    <t>638.536.744,43</t>
  </si>
  <si>
    <t>(545.067.268,22)</t>
  </si>
  <si>
    <t>84.406.542,66</t>
  </si>
  <si>
    <t>583.079.792,38</t>
  </si>
  <si>
    <t>(498.673.249,72)</t>
  </si>
  <si>
    <t>76.004.480,66</t>
  </si>
  <si>
    <t>530.250.188,90</t>
  </si>
  <si>
    <t>(454.245.708,24)</t>
  </si>
  <si>
    <t>68.172.541,04</t>
  </si>
  <si>
    <t>480.283.653,58</t>
  </si>
  <si>
    <t>(412.111.112,54)</t>
  </si>
  <si>
    <t>60.906.407,63</t>
  </si>
  <si>
    <t>433.317.080,40</t>
  </si>
  <si>
    <t>(372.410.672,77)</t>
  </si>
  <si>
    <t>54.252.060,61</t>
  </si>
  <si>
    <t>389.205.563,54</t>
  </si>
  <si>
    <t>(334.953.502,93)</t>
  </si>
  <si>
    <t>48.087.013,78</t>
  </si>
  <si>
    <t>348.078.435,98</t>
  </si>
  <si>
    <t>(299.991.422,20)</t>
  </si>
  <si>
    <t>42.388.283,70</t>
  </si>
  <si>
    <t>309.928.344,32</t>
  </si>
  <si>
    <t>(267.540.060,62)</t>
  </si>
  <si>
    <t>37.198.653,52</t>
  </si>
  <si>
    <t>274.642.134,71</t>
  </si>
  <si>
    <t>(237.443.481,19)</t>
  </si>
  <si>
    <t>32.473.033,79</t>
  </si>
  <si>
    <t>242.193.390,48</t>
  </si>
  <si>
    <t>(209.720.356,69)</t>
  </si>
  <si>
    <t>28.222.642,73</t>
  </si>
  <si>
    <t>212.465.876,17</t>
  </si>
  <si>
    <t>(184.243.233,44)</t>
  </si>
  <si>
    <t>24.400.857,92</t>
  </si>
  <si>
    <t>185.394.207,74</t>
  </si>
  <si>
    <t>(160.993.349,82)</t>
  </si>
  <si>
    <t>20.984.199,47</t>
  </si>
  <si>
    <t>160.872.237,25</t>
  </si>
  <si>
    <t>(139.888.037,78)</t>
  </si>
  <si>
    <t>17.947.283,51</t>
  </si>
  <si>
    <t>138.784.236,85</t>
  </si>
  <si>
    <t>(120.836.953,34)</t>
  </si>
  <si>
    <t>15.262.763,28</t>
  </si>
  <si>
    <t>119.002.755,26</t>
  </si>
  <si>
    <t>(103.739.991,98)</t>
  </si>
  <si>
    <t>12.902.580,50</t>
  </si>
  <si>
    <t>101.391.438,05</t>
  </si>
  <si>
    <t>(88.488.857,55)</t>
  </si>
  <si>
    <t>10.839.284,95</t>
  </si>
  <si>
    <t>85.809.330,88</t>
  </si>
  <si>
    <t>(74.970.045,93)</t>
  </si>
  <si>
    <t>9.046.016,26</t>
  </si>
  <si>
    <t>72.110.815,30</t>
  </si>
  <si>
    <t>(63.064.799,04)</t>
  </si>
  <si>
    <t>7.497.196,31</t>
  </si>
  <si>
    <t>60.150.632,94</t>
  </si>
  <si>
    <t>(52.653.436,63)</t>
  </si>
  <si>
    <t>6.168.757,13</t>
  </si>
  <si>
    <t>49.784.473,11</t>
  </si>
  <si>
    <t>(43.615.715,98)</t>
  </si>
  <si>
    <t>5.038.006,45</t>
  </si>
  <si>
    <t>40.869.717,98</t>
  </si>
  <si>
    <t>(35.831.711,53)</t>
  </si>
  <si>
    <t>4.083.358,87</t>
  </si>
  <si>
    <t>33.265.725,47</t>
  </si>
  <si>
    <t>(29.182.366,60)</t>
  </si>
  <si>
    <t>3.284.137,11</t>
  </si>
  <si>
    <t>26.834.954,40</t>
  </si>
  <si>
    <t>(23.550.817,29)</t>
  </si>
  <si>
    <t>2.620.769,70</t>
  </si>
  <si>
    <t>21.445.431,40</t>
  </si>
  <si>
    <t>(18.824.661,70)</t>
  </si>
  <si>
    <t>2.074.811,47</t>
  </si>
  <si>
    <t>16.971.119,98</t>
  </si>
  <si>
    <t>(14.896.308,51)</t>
  </si>
  <si>
    <t>1.629.309,83</t>
  </si>
  <si>
    <t>13.292.941,17</t>
  </si>
  <si>
    <t>(11.663.631,34)</t>
  </si>
  <si>
    <t>1.268.844,92</t>
  </si>
  <si>
    <t>10.299.120,90</t>
  </si>
  <si>
    <t>(9.030.275,98)</t>
  </si>
  <si>
    <t>979.449,97</t>
  </si>
  <si>
    <t>7.885.803,26</t>
  </si>
  <si>
    <t>(6.906.353,29)</t>
  </si>
  <si>
    <t>748.921,04</t>
  </si>
  <si>
    <t>5.959.713,97</t>
  </si>
  <si>
    <t>(5.210.792,93)</t>
  </si>
  <si>
    <t>566.911,94</t>
  </si>
  <si>
    <t>4.439.310,48</t>
  </si>
  <si>
    <t>(3.872.398,54)</t>
  </si>
  <si>
    <t>424.589,44</t>
  </si>
  <si>
    <t>3.253.392,38</t>
  </si>
  <si>
    <t>(2.828.802,94)</t>
  </si>
  <si>
    <t>314.470,46</t>
  </si>
  <si>
    <t>2.340.734,88</t>
  </si>
  <si>
    <t>(2.026.264,42)</t>
  </si>
  <si>
    <t>230.221,03</t>
  </si>
  <si>
    <t>1.649.065,72</t>
  </si>
  <si>
    <t>(1.418.844,69)</t>
  </si>
  <si>
    <t>166.539,73</t>
  </si>
  <si>
    <t>1.134.302,75</t>
  </si>
  <si>
    <t>(967.763,02)</t>
  </si>
  <si>
    <t>119.052,86</t>
  </si>
  <si>
    <t>759.378,44</t>
  </si>
  <si>
    <t>(640.325,58)</t>
  </si>
  <si>
    <t>84.098,43</t>
  </si>
  <si>
    <t>492.757,05</t>
  </si>
  <si>
    <t>(408.658,62)</t>
  </si>
  <si>
    <t>58.710,48</t>
  </si>
  <si>
    <t>308.483,56</t>
  </si>
  <si>
    <t>(249.773,08)</t>
  </si>
  <si>
    <t>FONTE: ACTUARIAL - Assessoria e Consultoria Atuarial Ltda / IPMC – Curitiba – PR – Base de Dados.</t>
  </si>
  <si>
    <t>Atuário Responsável: Luiz Cláudio Kogut – MIBA 1.308</t>
  </si>
  <si>
    <t xml:space="preserve"> 1) Projeção atuarial elaborada com base de dados de 31/12/2022 e oficialmente enviada para a Secretaria de Previdência.</t>
  </si>
  <si>
    <t xml:space="preserve">           2)  Este demonstrativo utiliza as seguintes hipóteses:</t>
  </si>
  <si>
    <t>47,8 anos</t>
  </si>
  <si>
    <t>66,4 anos</t>
  </si>
  <si>
    <t>1,00% ao ano</t>
  </si>
  <si>
    <t>0,00% ao ano</t>
  </si>
  <si>
    <t>Não considerada</t>
  </si>
  <si>
    <t>Capitalização</t>
  </si>
  <si>
    <t>5,04% ao ano</t>
  </si>
  <si>
    <t>IBGE 2020 separada por sexo</t>
  </si>
  <si>
    <t>Álvaro Vindas</t>
  </si>
  <si>
    <t>Empenhos de 2021 (regra nova)</t>
  </si>
  <si>
    <t>Empenhos de 2020 (regra nova)</t>
  </si>
  <si>
    <t>Empenhos de 2019</t>
  </si>
  <si>
    <t>Empenhos de 2018</t>
  </si>
  <si>
    <t>Empenhos de 2017 e anteriores</t>
  </si>
  <si>
    <t>NOTA: (1) Nos cinco primeiros bimestres do exercício, o acompanhamento será feito com base na despesas liquidada. No último bimestre do exercício, o valor deverá corresponder ao total da despesa empenhada.</t>
  </si>
  <si>
    <t>Para acompanhamento bimestral o percentual executado pela despesa liquidada corresponde ao valor de:</t>
  </si>
  <si>
    <t>1) Na projeção da RCL para os exercícios de 2022 a 2031, foi utilizado o fator de 0,99608521694, sendo obtido pela geométrica da taxa de crescimento real do PIB nacional nos últimos oito anos divulgada pela Secretaria do Tesouro Nacional no Manual de Instrução de Pleitos (a partir de 25/04/2022), aplicável aos procedimentos para contratação de operações de crédito de Estados, Distrito Federal e Municípios (art. 8º da Portaria STN nº 396, de 2 de julho de 2009).</t>
  </si>
  <si>
    <t>Fator de projeção (média geométrica)</t>
  </si>
  <si>
    <t>Taxa de crescimento equivalente</t>
  </si>
  <si>
    <t>Fonte: IBGE e MIP (Abr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</si>
</sst>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R$&quot;* #,##0.00_-;\-&quot;R$&quot;* #,##0.00_-;_-&quot;R$&quot;* &quot;-&quot;??_-;_-@_-"/>
    <numFmt numFmtId="43" formatCode="_-* #,##0.00_-;\-* #,##0.00_-;_-* &quot;-&quot;??_-;_-@_-"/>
    <numFmt numFmtId="164" formatCode="_(* #,##0.00_);_(* \(#,##0.00\);_(* &quot;-&quot;??_);_(@_)"/>
    <numFmt numFmtId="165" formatCode="&quot;R$ &quot;#,##0.00_);[Red]\(&quot;R$ &quot;#,##0.00\)"/>
    <numFmt numFmtId="166" formatCode="_(* #,##0.00_);_(* \(#,##0.00\);_(* &quot;-&quot;_);_(@_)"/>
    <numFmt numFmtId="167" formatCode="_(* #,##0_);_(* \(#,##0\);_(* &quot;-&quot;_);_(@_)"/>
    <numFmt numFmtId="168" formatCode="00"/>
    <numFmt numFmtId="169" formatCode="00000"/>
    <numFmt numFmtId="170" formatCode="#,##0.00_ ;\-#,##0.00\ "/>
    <numFmt numFmtId="171" formatCode="0.0000000000"/>
    <numFmt numFmtId="172" formatCode="#,##0.00_ ;[Red]\-#,##0.00\ "/>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vertAlign val="superscript"/>
      <sz val="10"/>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sz val="5"/>
      <name val="Arial"/>
      <family val="2"/>
    </font>
    <font>
      <b/>
      <sz val="5"/>
      <name val="Arial"/>
      <family val="2"/>
    </font>
    <font>
      <b/>
      <sz val="8"/>
      <color theme="1"/>
      <name val="LucidaSansRegular"/>
    </font>
    <font>
      <sz val="4"/>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84">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indexed="64"/>
      </bottom>
      <diagonal/>
    </border>
    <border>
      <left style="hair">
        <color auto="1"/>
      </left>
      <right style="thin">
        <color indexed="9"/>
      </right>
      <top style="hair">
        <color auto="1"/>
      </top>
      <bottom style="hair">
        <color auto="1"/>
      </bottom>
      <diagonal/>
    </border>
    <border>
      <left/>
      <right/>
      <top/>
      <bottom style="hair">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77">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5"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4" fontId="3" fillId="2" borderId="4" xfId="1" applyNumberFormat="1" applyFont="1" applyFill="1" applyBorder="1"/>
    <xf numFmtId="4" fontId="2" fillId="2" borderId="4" xfId="0" applyNumberFormat="1" applyFont="1" applyFill="1" applyBorder="1"/>
    <xf numFmtId="164" fontId="3" fillId="2" borderId="1" xfId="1" applyNumberFormat="1" applyFont="1" applyFill="1" applyBorder="1"/>
    <xf numFmtId="0" fontId="3" fillId="2" borderId="7" xfId="0" applyFont="1" applyFill="1" applyBorder="1"/>
    <xf numFmtId="164" fontId="3" fillId="2" borderId="8" xfId="1" applyNumberFormat="1" applyFont="1" applyFill="1" applyBorder="1"/>
    <xf numFmtId="4" fontId="2" fillId="2" borderId="8" xfId="0" applyNumberFormat="1" applyFont="1" applyFill="1" applyBorder="1"/>
    <xf numFmtId="164"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4" fontId="2" fillId="2" borderId="8" xfId="1" applyNumberFormat="1" applyFont="1" applyFill="1" applyBorder="1"/>
    <xf numFmtId="164" fontId="2" fillId="2" borderId="6" xfId="1" applyNumberFormat="1" applyFont="1" applyFill="1" applyBorder="1"/>
    <xf numFmtId="164" fontId="7" fillId="2" borderId="8" xfId="1" applyNumberFormat="1" applyFont="1" applyFill="1" applyBorder="1"/>
    <xf numFmtId="4" fontId="7" fillId="2" borderId="8" xfId="0" applyNumberFormat="1" applyFont="1" applyFill="1" applyBorder="1"/>
    <xf numFmtId="164" fontId="7" fillId="2" borderId="6" xfId="1" applyNumberFormat="1" applyFont="1" applyFill="1" applyBorder="1"/>
    <xf numFmtId="164"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4" fontId="7" fillId="0" borderId="8" xfId="1" applyNumberFormat="1" applyFont="1" applyFill="1" applyBorder="1"/>
    <xf numFmtId="164"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4" fontId="3" fillId="2" borderId="5" xfId="1" applyNumberFormat="1" applyFont="1" applyFill="1" applyBorder="1"/>
    <xf numFmtId="4" fontId="2" fillId="2" borderId="5" xfId="0" applyNumberFormat="1" applyFont="1" applyFill="1" applyBorder="1"/>
    <xf numFmtId="164"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4"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4"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4" fontId="2" fillId="2" borderId="12" xfId="1" applyNumberFormat="1" applyFont="1" applyFill="1" applyBorder="1"/>
    <xf numFmtId="164"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4" fontId="3" fillId="2" borderId="0" xfId="0" applyNumberFormat="1" applyFont="1" applyFill="1"/>
    <xf numFmtId="166"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6"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6" fontId="3" fillId="2" borderId="8" xfId="0" applyNumberFormat="1" applyFont="1" applyFill="1" applyBorder="1"/>
    <xf numFmtId="166" fontId="3" fillId="2" borderId="6" xfId="0" applyNumberFormat="1" applyFont="1" applyFill="1" applyBorder="1"/>
    <xf numFmtId="43" fontId="3" fillId="2" borderId="6" xfId="1" applyFont="1" applyFill="1" applyBorder="1"/>
    <xf numFmtId="166" fontId="2" fillId="2" borderId="8" xfId="0" applyNumberFormat="1" applyFont="1" applyFill="1" applyBorder="1"/>
    <xf numFmtId="166"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6" fontId="3" fillId="2" borderId="5" xfId="0" applyNumberFormat="1" applyFont="1" applyFill="1" applyBorder="1"/>
    <xf numFmtId="166" fontId="3" fillId="2" borderId="15" xfId="0" applyNumberFormat="1" applyFont="1" applyFill="1" applyBorder="1"/>
    <xf numFmtId="43" fontId="3" fillId="2" borderId="15" xfId="1" applyFont="1" applyFill="1" applyBorder="1"/>
    <xf numFmtId="166" fontId="12" fillId="2" borderId="5" xfId="0" applyNumberFormat="1" applyFont="1" applyFill="1" applyBorder="1"/>
    <xf numFmtId="166" fontId="3" fillId="4" borderId="5" xfId="0" applyNumberFormat="1" applyFont="1" applyFill="1" applyBorder="1"/>
    <xf numFmtId="4" fontId="3" fillId="4" borderId="5" xfId="0" applyNumberFormat="1" applyFont="1" applyFill="1" applyBorder="1"/>
    <xf numFmtId="166" fontId="3" fillId="4" borderId="15" xfId="0" applyNumberFormat="1" applyFont="1" applyFill="1" applyBorder="1"/>
    <xf numFmtId="43" fontId="3" fillId="4" borderId="15" xfId="1" applyFont="1" applyFill="1" applyBorder="1"/>
    <xf numFmtId="164" fontId="2" fillId="4" borderId="0" xfId="0" applyNumberFormat="1" applyFont="1" applyFill="1" applyAlignment="1">
      <alignment horizontal="left" vertical="center" wrapText="1"/>
    </xf>
    <xf numFmtId="164" fontId="14" fillId="4" borderId="0" xfId="0" applyNumberFormat="1" applyFont="1" applyFill="1" applyAlignment="1">
      <alignment horizontal="center" vertical="center" wrapText="1"/>
    </xf>
    <xf numFmtId="164" fontId="2" fillId="2"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164"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44" fontId="2" fillId="2" borderId="0" xfId="2"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4"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4"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4"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4" fontId="2" fillId="2" borderId="6" xfId="0" applyNumberFormat="1" applyFont="1" applyFill="1" applyBorder="1"/>
    <xf numFmtId="168" fontId="3" fillId="2" borderId="7" xfId="0" quotePrefix="1" applyNumberFormat="1" applyFont="1" applyFill="1" applyBorder="1" applyAlignment="1">
      <alignment horizontal="left"/>
    </xf>
    <xf numFmtId="169"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4"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4" fontId="2" fillId="2" borderId="9" xfId="0" applyNumberFormat="1" applyFont="1" applyFill="1" applyBorder="1"/>
    <xf numFmtId="0" fontId="3" fillId="3" borderId="7" xfId="0" applyFont="1" applyFill="1" applyBorder="1" applyAlignment="1">
      <alignment horizontal="left"/>
    </xf>
    <xf numFmtId="164"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4" fontId="3" fillId="3" borderId="6" xfId="0" applyNumberFormat="1" applyFont="1" applyFill="1" applyBorder="1"/>
    <xf numFmtId="0" fontId="3" fillId="3" borderId="0" xfId="0" applyFont="1" applyFill="1"/>
    <xf numFmtId="167" fontId="2" fillId="3" borderId="0" xfId="0" applyNumberFormat="1" applyFont="1" applyFill="1"/>
    <xf numFmtId="4" fontId="2" fillId="3" borderId="7" xfId="0" quotePrefix="1" applyNumberFormat="1" applyFont="1" applyFill="1" applyBorder="1"/>
    <xf numFmtId="0" fontId="2" fillId="3" borderId="0" xfId="0" applyFont="1" applyFill="1"/>
    <xf numFmtId="164"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4"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4" fontId="3" fillId="3" borderId="9" xfId="0" applyNumberFormat="1" applyFont="1" applyFill="1" applyBorder="1"/>
    <xf numFmtId="0" fontId="3" fillId="4" borderId="13" xfId="0" applyFont="1" applyFill="1" applyBorder="1"/>
    <xf numFmtId="0" fontId="3" fillId="4" borderId="14" xfId="0" applyFont="1" applyFill="1" applyBorder="1"/>
    <xf numFmtId="164"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4"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69"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4" fontId="3" fillId="3" borderId="0" xfId="0" applyNumberFormat="1" applyFont="1" applyFill="1"/>
    <xf numFmtId="10" fontId="3" fillId="3" borderId="0" xfId="3" applyNumberFormat="1" applyFont="1" applyFill="1" applyBorder="1"/>
    <xf numFmtId="4" fontId="3" fillId="3" borderId="0" xfId="0" applyNumberFormat="1" applyFont="1" applyFill="1"/>
    <xf numFmtId="0" fontId="3" fillId="3" borderId="2" xfId="0" applyFont="1" applyFill="1" applyBorder="1"/>
    <xf numFmtId="0" fontId="3" fillId="3" borderId="3" xfId="0" applyFont="1" applyFill="1" applyBorder="1"/>
    <xf numFmtId="164"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4" fontId="3" fillId="4" borderId="0" xfId="0" applyNumberFormat="1" applyFont="1" applyFill="1"/>
    <xf numFmtId="0" fontId="5" fillId="2" borderId="0" xfId="0" applyFont="1" applyFill="1" applyAlignment="1">
      <alignment horizontal="center"/>
    </xf>
    <xf numFmtId="164"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4" fontId="3" fillId="2" borderId="4" xfId="0" applyNumberFormat="1" applyFont="1" applyFill="1" applyBorder="1"/>
    <xf numFmtId="164"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4" fontId="2" fillId="3" borderId="5" xfId="0" applyNumberFormat="1" applyFont="1" applyFill="1" applyBorder="1" applyAlignment="1">
      <alignment vertical="center"/>
    </xf>
    <xf numFmtId="164" fontId="2" fillId="3" borderId="15" xfId="0" applyNumberFormat="1" applyFont="1" applyFill="1" applyBorder="1" applyAlignment="1">
      <alignment vertical="center"/>
    </xf>
    <xf numFmtId="0" fontId="3" fillId="4" borderId="13" xfId="0" applyFont="1" applyFill="1" applyBorder="1" applyAlignment="1">
      <alignment horizontal="justify" wrapText="1"/>
    </xf>
    <xf numFmtId="164" fontId="3" fillId="4" borderId="5" xfId="0" applyNumberFormat="1" applyFont="1" applyFill="1" applyBorder="1" applyAlignment="1">
      <alignment horizontal="right" vertical="center"/>
    </xf>
    <xf numFmtId="164" fontId="3" fillId="4" borderId="5" xfId="0" applyNumberFormat="1" applyFont="1" applyFill="1" applyBorder="1" applyAlignment="1">
      <alignment vertical="center"/>
    </xf>
    <xf numFmtId="164" fontId="3" fillId="4" borderId="15" xfId="0" applyNumberFormat="1" applyFont="1" applyFill="1" applyBorder="1" applyAlignment="1">
      <alignment vertical="center"/>
    </xf>
    <xf numFmtId="0" fontId="2" fillId="3" borderId="2" xfId="0" applyFont="1" applyFill="1" applyBorder="1" applyAlignment="1">
      <alignment horizontal="justify" wrapText="1"/>
    </xf>
    <xf numFmtId="164" fontId="2" fillId="3" borderId="4" xfId="0" applyNumberFormat="1" applyFont="1" applyFill="1" applyBorder="1" applyAlignment="1">
      <alignment vertical="center"/>
    </xf>
    <xf numFmtId="164" fontId="2" fillId="3" borderId="1" xfId="0" applyNumberFormat="1" applyFont="1" applyFill="1" applyBorder="1" applyAlignment="1">
      <alignment vertical="center"/>
    </xf>
    <xf numFmtId="164" fontId="2" fillId="3" borderId="12" xfId="0" applyNumberFormat="1" applyFont="1" applyFill="1" applyBorder="1" applyAlignment="1">
      <alignment vertical="center"/>
    </xf>
    <xf numFmtId="164" fontId="2" fillId="3" borderId="9"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5"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4" borderId="11" xfId="0" applyFont="1" applyFill="1" applyBorder="1"/>
    <xf numFmtId="0" fontId="2" fillId="2" borderId="1" xfId="0" applyFont="1" applyFill="1" applyBorder="1"/>
    <xf numFmtId="164" fontId="3" fillId="2" borderId="3" xfId="0" applyNumberFormat="1" applyFont="1" applyFill="1" applyBorder="1"/>
    <xf numFmtId="0" fontId="2" fillId="2" borderId="6" xfId="0" applyFont="1" applyFill="1" applyBorder="1"/>
    <xf numFmtId="164" fontId="3" fillId="2" borderId="7" xfId="0" applyNumberFormat="1" applyFont="1" applyFill="1" applyBorder="1"/>
    <xf numFmtId="0" fontId="2" fillId="2" borderId="0" xfId="0" applyFont="1" applyFill="1" applyAlignment="1">
      <alignment horizontal="left" indent="3"/>
    </xf>
    <xf numFmtId="164" fontId="2" fillId="2" borderId="7" xfId="0" applyNumberFormat="1" applyFont="1" applyFill="1" applyBorder="1"/>
    <xf numFmtId="0" fontId="2" fillId="3" borderId="0" xfId="0" applyFont="1" applyFill="1" applyAlignment="1">
      <alignment horizontal="left" indent="3"/>
    </xf>
    <xf numFmtId="0" fontId="2" fillId="3" borderId="6" xfId="0" applyFont="1" applyFill="1" applyBorder="1"/>
    <xf numFmtId="164" fontId="2" fillId="3" borderId="7" xfId="0" applyNumberFormat="1" applyFont="1" applyFill="1" applyBorder="1"/>
    <xf numFmtId="0" fontId="2" fillId="3" borderId="0" xfId="0" applyFont="1" applyFill="1" applyAlignment="1">
      <alignment horizontal="left" indent="2"/>
    </xf>
    <xf numFmtId="0" fontId="3" fillId="2" borderId="6" xfId="0" applyFont="1" applyFill="1" applyBorder="1"/>
    <xf numFmtId="0" fontId="3" fillId="2" borderId="10" xfId="0" applyFont="1" applyFill="1" applyBorder="1"/>
    <xf numFmtId="0" fontId="2" fillId="2" borderId="11" xfId="0" applyFont="1" applyFill="1" applyBorder="1"/>
    <xf numFmtId="0" fontId="2" fillId="2" borderId="9" xfId="0" applyFont="1" applyFill="1" applyBorder="1"/>
    <xf numFmtId="0" fontId="2" fillId="2" borderId="10" xfId="0" applyFont="1" applyFill="1" applyBorder="1"/>
    <xf numFmtId="164" fontId="3" fillId="2" borderId="11" xfId="0" applyNumberFormat="1" applyFont="1" applyFill="1" applyBorder="1"/>
    <xf numFmtId="164" fontId="3" fillId="2" borderId="10" xfId="0" applyNumberFormat="1"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0" fontId="2" fillId="4" borderId="15" xfId="0" applyFont="1" applyFill="1" applyBorder="1"/>
    <xf numFmtId="164" fontId="3" fillId="4" borderId="14" xfId="0" applyNumberFormat="1" applyFont="1" applyFill="1" applyBorder="1"/>
    <xf numFmtId="164" fontId="3" fillId="4" borderId="13" xfId="0" applyNumberFormat="1" applyFont="1" applyFill="1" applyBorder="1"/>
    <xf numFmtId="164" fontId="10" fillId="3" borderId="0" xfId="0" applyNumberFormat="1" applyFont="1" applyFill="1" applyAlignment="1">
      <alignment horizontal="right"/>
    </xf>
    <xf numFmtId="164" fontId="31" fillId="3" borderId="0" xfId="0" applyNumberFormat="1" applyFont="1" applyFill="1"/>
    <xf numFmtId="166" fontId="10" fillId="3" borderId="0" xfId="0" applyNumberFormat="1" applyFont="1" applyFill="1" applyAlignment="1">
      <alignment horizontal="right"/>
    </xf>
    <xf numFmtId="167" fontId="10" fillId="3" borderId="0" xfId="0" applyNumberFormat="1" applyFont="1" applyFill="1" applyAlignment="1">
      <alignment horizontal="right"/>
    </xf>
    <xf numFmtId="167" fontId="10" fillId="3" borderId="0" xfId="0" applyNumberFormat="1" applyFont="1" applyFill="1"/>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 fillId="2" borderId="7" xfId="0" applyFont="1" applyFill="1" applyBorder="1" applyAlignment="1">
      <alignment vertical="center"/>
    </xf>
    <xf numFmtId="0" fontId="3" fillId="2" borderId="7" xfId="0" applyFont="1" applyFill="1" applyBorder="1" applyAlignment="1">
      <alignment horizontal="left" indent="2"/>
    </xf>
    <xf numFmtId="164" fontId="2" fillId="3" borderId="8" xfId="0" applyNumberFormat="1" applyFont="1" applyFill="1" applyBorder="1"/>
    <xf numFmtId="164" fontId="2" fillId="3" borderId="6" xfId="0" applyNumberFormat="1" applyFont="1" applyFill="1" applyBorder="1"/>
    <xf numFmtId="164" fontId="2" fillId="3" borderId="12" xfId="0" applyNumberFormat="1" applyFont="1" applyFill="1" applyBorder="1"/>
    <xf numFmtId="0" fontId="3" fillId="3" borderId="13" xfId="0" applyFont="1" applyFill="1" applyBorder="1"/>
    <xf numFmtId="164" fontId="3" fillId="3" borderId="13" xfId="0" applyNumberFormat="1" applyFont="1" applyFill="1" applyBorder="1"/>
    <xf numFmtId="164" fontId="3" fillId="2" borderId="13" xfId="0" applyNumberFormat="1" applyFont="1" applyFill="1" applyBorder="1"/>
    <xf numFmtId="164" fontId="3" fillId="3" borderId="10" xfId="0" applyNumberFormat="1" applyFont="1" applyFill="1" applyBorder="1" applyAlignment="1">
      <alignment horizontal="center"/>
    </xf>
    <xf numFmtId="164" fontId="3" fillId="3" borderId="11" xfId="0" applyNumberFormat="1" applyFont="1" applyFill="1" applyBorder="1" applyAlignment="1">
      <alignment horizontal="center"/>
    </xf>
    <xf numFmtId="164" fontId="3" fillId="3" borderId="15" xfId="0" applyNumberFormat="1" applyFont="1" applyFill="1" applyBorder="1"/>
    <xf numFmtId="164"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4" borderId="10" xfId="0" applyFont="1" applyFill="1" applyBorder="1" applyAlignment="1">
      <alignment horizontal="left"/>
    </xf>
    <xf numFmtId="164" fontId="3" fillId="4" borderId="10" xfId="0" applyNumberFormat="1" applyFont="1" applyFill="1" applyBorder="1" applyAlignment="1">
      <alignment horizontal="center"/>
    </xf>
    <xf numFmtId="164" fontId="3" fillId="4" borderId="11" xfId="0" applyNumberFormat="1" applyFont="1" applyFill="1" applyBorder="1" applyAlignment="1">
      <alignment horizontal="center"/>
    </xf>
    <xf numFmtId="0" fontId="3" fillId="2" borderId="2" xfId="0" applyFont="1" applyFill="1" applyBorder="1" applyAlignment="1">
      <alignment horizontal="left"/>
    </xf>
    <xf numFmtId="164" fontId="3" fillId="3" borderId="2" xfId="0" applyNumberFormat="1" applyFont="1" applyFill="1" applyBorder="1" applyAlignment="1">
      <alignment horizontal="center"/>
    </xf>
    <xf numFmtId="164" fontId="2" fillId="3" borderId="1" xfId="0" applyNumberFormat="1" applyFont="1" applyFill="1" applyBorder="1"/>
    <xf numFmtId="164" fontId="2" fillId="3" borderId="2" xfId="0" applyNumberFormat="1" applyFont="1" applyFill="1" applyBorder="1"/>
    <xf numFmtId="0" fontId="3" fillId="2" borderId="10" xfId="0" applyFont="1" applyFill="1" applyBorder="1" applyAlignment="1">
      <alignment horizontal="left"/>
    </xf>
    <xf numFmtId="164" fontId="2" fillId="3" borderId="9" xfId="0" applyNumberFormat="1" applyFont="1" applyFill="1" applyBorder="1"/>
    <xf numFmtId="164" fontId="2" fillId="3" borderId="10"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43" fontId="3" fillId="4" borderId="13" xfId="1" applyFont="1" applyFill="1" applyBorder="1" applyAlignment="1">
      <alignment horizontal="center" vertical="center"/>
    </xf>
    <xf numFmtId="164" fontId="3" fillId="3" borderId="13" xfId="0" applyNumberFormat="1" applyFont="1" applyFill="1" applyBorder="1" applyAlignment="1">
      <alignment horizont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7" xfId="1" applyFont="1" applyFill="1" applyBorder="1" applyAlignment="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5" xfId="1" applyFont="1" applyFill="1" applyBorder="1" applyAlignment="1"/>
    <xf numFmtId="164" fontId="11" fillId="4" borderId="13" xfId="1" applyNumberFormat="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11" fillId="4" borderId="11"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4" fillId="3" borderId="7" xfId="1" applyFont="1" applyFill="1" applyBorder="1" applyAlignment="1">
      <alignment horizontal="right" vertical="center"/>
    </xf>
    <xf numFmtId="43" fontId="4" fillId="3" borderId="6" xfId="1" applyFont="1" applyFill="1" applyBorder="1" applyAlignment="1">
      <alignment horizontal="center" vertical="center"/>
    </xf>
    <xf numFmtId="0" fontId="4" fillId="3" borderId="10" xfId="0" applyFont="1" applyFill="1" applyBorder="1"/>
    <xf numFmtId="0" fontId="4" fillId="3" borderId="10" xfId="0" applyFont="1" applyFill="1" applyBorder="1" applyAlignment="1">
      <alignment horizontal="center" vertical="center"/>
    </xf>
    <xf numFmtId="43" fontId="4" fillId="3" borderId="10" xfId="1" applyFont="1" applyFill="1" applyBorder="1" applyAlignment="1">
      <alignment horizontal="center" vertical="center"/>
    </xf>
    <xf numFmtId="43" fontId="4" fillId="3" borderId="10" xfId="1" applyFont="1" applyFill="1" applyBorder="1" applyAlignment="1">
      <alignment horizontal="right" vertical="center"/>
    </xf>
    <xf numFmtId="43" fontId="4" fillId="3" borderId="11"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4" fillId="3" borderId="10" xfId="4" applyFont="1" applyFill="1" applyBorder="1" applyAlignment="1">
      <alignment vertical="center" wrapText="1"/>
    </xf>
    <xf numFmtId="0" fontId="4" fillId="3" borderId="10" xfId="4" applyFont="1" applyFill="1" applyBorder="1" applyAlignment="1">
      <alignment wrapText="1"/>
    </xf>
    <xf numFmtId="43" fontId="4" fillId="3" borderId="10" xfId="1" applyFont="1" applyFill="1" applyBorder="1" applyAlignment="1">
      <alignment wrapText="1"/>
    </xf>
    <xf numFmtId="0" fontId="14" fillId="2" borderId="0" xfId="0" applyFont="1" applyFill="1" applyAlignment="1">
      <alignment wrapText="1"/>
    </xf>
    <xf numFmtId="0" fontId="14" fillId="2" borderId="0" xfId="0" applyFont="1" applyFill="1" applyAlignment="1">
      <alignment horizontal="justify" wrapText="1"/>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23" fillId="2" borderId="0" xfId="0" applyFont="1" applyFill="1"/>
    <xf numFmtId="0" fontId="9" fillId="4" borderId="14" xfId="0" applyFont="1" applyFill="1" applyBorder="1" applyAlignment="1">
      <alignment horizontal="center"/>
    </xf>
    <xf numFmtId="0" fontId="9" fillId="4" borderId="15" xfId="0" applyFont="1" applyFill="1" applyBorder="1" applyAlignment="1">
      <alignment horizontal="center"/>
    </xf>
    <xf numFmtId="0" fontId="23" fillId="2" borderId="7" xfId="0" applyFont="1" applyFill="1" applyBorder="1"/>
    <xf numFmtId="43" fontId="2" fillId="2" borderId="0" xfId="1" applyFont="1" applyFill="1" applyAlignment="1">
      <alignment horizontal="right"/>
    </xf>
    <xf numFmtId="0" fontId="9" fillId="2" borderId="14" xfId="0" applyFont="1" applyFill="1" applyBorder="1"/>
    <xf numFmtId="43" fontId="23" fillId="3" borderId="0" xfId="1" applyFont="1" applyFill="1" applyBorder="1"/>
    <xf numFmtId="43" fontId="23" fillId="2" borderId="0" xfId="1" applyFont="1" applyFill="1" applyBorder="1"/>
    <xf numFmtId="170" fontId="23" fillId="2" borderId="1" xfId="1" applyNumberFormat="1" applyFont="1" applyFill="1" applyBorder="1"/>
    <xf numFmtId="170" fontId="23" fillId="2" borderId="6" xfId="1" applyNumberFormat="1" applyFont="1" applyFill="1" applyBorder="1"/>
    <xf numFmtId="170" fontId="23" fillId="3" borderId="9" xfId="1" applyNumberFormat="1" applyFont="1" applyFill="1" applyBorder="1"/>
    <xf numFmtId="170" fontId="9" fillId="2" borderId="15" xfId="1" applyNumberFormat="1" applyFont="1" applyFill="1" applyBorder="1"/>
    <xf numFmtId="0" fontId="34"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7"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4" fontId="32" fillId="2" borderId="41" xfId="0" applyNumberFormat="1" applyFont="1" applyFill="1" applyBorder="1" applyAlignment="1">
      <alignment horizontal="center" wrapText="1"/>
    </xf>
    <xf numFmtId="164"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4" fontId="22" fillId="2" borderId="41" xfId="0" applyNumberFormat="1" applyFont="1" applyFill="1" applyBorder="1" applyAlignment="1">
      <alignment horizontal="center" wrapText="1"/>
    </xf>
    <xf numFmtId="164"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4" fontId="22" fillId="2" borderId="41" xfId="0" applyNumberFormat="1" applyFont="1" applyFill="1" applyBorder="1" applyAlignment="1">
      <alignment horizontal="right" wrapText="1"/>
    </xf>
    <xf numFmtId="164" fontId="22" fillId="2" borderId="48" xfId="0" applyNumberFormat="1" applyFont="1" applyFill="1" applyBorder="1" applyAlignment="1">
      <alignment horizontal="right" wrapText="1"/>
    </xf>
    <xf numFmtId="164" fontId="0" fillId="2" borderId="0" xfId="0" applyNumberFormat="1" applyFill="1"/>
    <xf numFmtId="164" fontId="32" fillId="2" borderId="41" xfId="0" applyNumberFormat="1" applyFont="1" applyFill="1" applyBorder="1" applyAlignment="1">
      <alignment horizontal="right" wrapText="1"/>
    </xf>
    <xf numFmtId="164"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4" fontId="32" fillId="4" borderId="39" xfId="0" applyNumberFormat="1" applyFont="1" applyFill="1" applyBorder="1" applyAlignment="1">
      <alignment horizontal="right" wrapText="1"/>
    </xf>
    <xf numFmtId="164" fontId="32" fillId="4" borderId="43" xfId="0" applyNumberFormat="1" applyFont="1" applyFill="1" applyBorder="1" applyAlignment="1">
      <alignment horizontal="right" wrapText="1"/>
    </xf>
    <xf numFmtId="0" fontId="23" fillId="2" borderId="0" xfId="0" applyFont="1" applyFill="1" applyAlignment="1">
      <alignment vertical="center"/>
    </xf>
    <xf numFmtId="167"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4" fontId="2" fillId="2" borderId="4" xfId="0" applyNumberFormat="1" applyFont="1" applyFill="1" applyBorder="1"/>
    <xf numFmtId="164" fontId="2" fillId="2" borderId="0" xfId="0" applyNumberFormat="1" applyFont="1" applyFill="1" applyAlignment="1">
      <alignment horizontal="center"/>
    </xf>
    <xf numFmtId="164" fontId="2" fillId="2" borderId="54" xfId="0" applyNumberFormat="1" applyFont="1" applyFill="1" applyBorder="1"/>
    <xf numFmtId="0" fontId="37"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0" fontId="2" fillId="2" borderId="52" xfId="0" applyFont="1" applyFill="1" applyBorder="1"/>
    <xf numFmtId="0" fontId="2" fillId="2" borderId="53" xfId="0" applyFont="1" applyFill="1" applyBorder="1"/>
    <xf numFmtId="164"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4" fontId="2" fillId="3" borderId="52" xfId="0" applyNumberFormat="1" applyFont="1" applyFill="1" applyBorder="1"/>
    <xf numFmtId="164" fontId="2" fillId="2" borderId="2" xfId="0" applyNumberFormat="1" applyFont="1" applyFill="1" applyBorder="1"/>
    <xf numFmtId="0" fontId="2" fillId="2" borderId="54" xfId="0" applyFont="1" applyFill="1" applyBorder="1"/>
    <xf numFmtId="164"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4" fontId="2" fillId="2" borderId="2" xfId="0" applyNumberFormat="1" applyFont="1" applyFill="1" applyBorder="1" applyAlignment="1">
      <alignment horizontal="center"/>
    </xf>
    <xf numFmtId="164" fontId="2" fillId="3" borderId="0" xfId="0" applyNumberFormat="1" applyFont="1" applyFill="1" applyAlignment="1">
      <alignment horizontal="center"/>
    </xf>
    <xf numFmtId="164"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4"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4" fontId="2" fillId="2" borderId="8" xfId="0" applyNumberFormat="1" applyFont="1" applyFill="1" applyBorder="1" applyAlignment="1">
      <alignment horizontal="right" vertical="center" wrapText="1"/>
    </xf>
    <xf numFmtId="164" fontId="2" fillId="2" borderId="54"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4" fontId="2" fillId="2" borderId="4" xfId="0" applyNumberFormat="1" applyFont="1" applyFill="1" applyBorder="1" applyAlignment="1">
      <alignment horizontal="right" vertical="center" wrapText="1"/>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7" xfId="0" applyNumberFormat="1" applyFont="1" applyFill="1" applyBorder="1" applyAlignment="1">
      <alignment vertical="center" wrapText="1"/>
    </xf>
    <xf numFmtId="164" fontId="2" fillId="2" borderId="0"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64" fontId="2" fillId="2" borderId="7" xfId="1" applyNumberFormat="1" applyFont="1" applyFill="1" applyBorder="1" applyAlignment="1">
      <alignment vertical="center" wrapText="1"/>
    </xf>
    <xf numFmtId="164" fontId="2" fillId="2" borderId="54" xfId="1"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164" fontId="2" fillId="2" borderId="53" xfId="0" applyNumberFormat="1" applyFont="1" applyFill="1" applyBorder="1" applyAlignment="1">
      <alignment vertical="center" wrapText="1"/>
    </xf>
    <xf numFmtId="164" fontId="2" fillId="2" borderId="9"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4" fontId="3" fillId="4" borderId="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4" xfId="0" applyNumberFormat="1" applyFont="1" applyFill="1" applyBorder="1" applyAlignment="1">
      <alignment vertical="center" wrapText="1"/>
    </xf>
    <xf numFmtId="164" fontId="3" fillId="4" borderId="13"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4" borderId="5" xfId="0" applyNumberFormat="1" applyFont="1" applyFill="1" applyBorder="1" applyAlignment="1">
      <alignment vertical="center" wrapText="1"/>
    </xf>
    <xf numFmtId="164"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4"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7" fontId="2" fillId="2" borderId="1" xfId="0" applyNumberFormat="1" applyFont="1" applyFill="1" applyBorder="1"/>
    <xf numFmtId="167" fontId="2" fillId="2" borderId="3" xfId="0" applyNumberFormat="1" applyFont="1" applyFill="1" applyBorder="1"/>
    <xf numFmtId="167" fontId="2" fillId="2" borderId="2" xfId="0" applyNumberFormat="1" applyFont="1" applyFill="1" applyBorder="1"/>
    <xf numFmtId="166" fontId="2" fillId="2" borderId="54" xfId="0" applyNumberFormat="1" applyFont="1" applyFill="1" applyBorder="1"/>
    <xf numFmtId="166" fontId="2" fillId="2" borderId="7" xfId="0" applyNumberFormat="1" applyFont="1" applyFill="1" applyBorder="1"/>
    <xf numFmtId="0" fontId="2" fillId="2" borderId="0" xfId="0" applyFont="1" applyFill="1" applyAlignment="1">
      <alignment horizontal="left" vertical="justify" wrapText="1" indent="1"/>
    </xf>
    <xf numFmtId="166" fontId="2" fillId="3" borderId="54" xfId="0" applyNumberFormat="1" applyFont="1" applyFill="1" applyBorder="1"/>
    <xf numFmtId="166" fontId="2" fillId="3" borderId="7" xfId="0" applyNumberFormat="1" applyFont="1" applyFill="1" applyBorder="1"/>
    <xf numFmtId="166" fontId="2" fillId="3" borderId="0" xfId="0" applyNumberFormat="1" applyFont="1" applyFill="1"/>
    <xf numFmtId="167" fontId="2" fillId="3" borderId="9" xfId="0" applyNumberFormat="1" applyFont="1" applyFill="1" applyBorder="1"/>
    <xf numFmtId="167" fontId="2" fillId="3" borderId="53" xfId="0" applyNumberFormat="1" applyFont="1" applyFill="1" applyBorder="1"/>
    <xf numFmtId="167" fontId="2" fillId="3" borderId="7" xfId="0" applyNumberFormat="1" applyFont="1" applyFill="1" applyBorder="1"/>
    <xf numFmtId="167" fontId="2" fillId="3" borderId="54" xfId="0" applyNumberFormat="1" applyFont="1" applyFill="1" applyBorder="1"/>
    <xf numFmtId="167" fontId="2" fillId="3" borderId="52" xfId="0" applyNumberFormat="1" applyFont="1" applyFill="1" applyBorder="1"/>
    <xf numFmtId="166" fontId="3" fillId="4" borderId="14" xfId="0" applyNumberFormat="1" applyFont="1" applyFill="1" applyBorder="1"/>
    <xf numFmtId="166"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4" fontId="2" fillId="3" borderId="4" xfId="0" applyNumberFormat="1" applyFont="1" applyFill="1" applyBorder="1"/>
    <xf numFmtId="166" fontId="2" fillId="3" borderId="8" xfId="0" applyNumberFormat="1" applyFont="1" applyFill="1" applyBorder="1"/>
    <xf numFmtId="167" fontId="2" fillId="2" borderId="12" xfId="0" applyNumberFormat="1" applyFont="1" applyFill="1" applyBorder="1"/>
    <xf numFmtId="167" fontId="2" fillId="2" borderId="9" xfId="0" applyNumberFormat="1" applyFont="1" applyFill="1" applyBorder="1"/>
    <xf numFmtId="166" fontId="2" fillId="4" borderId="1" xfId="0" applyNumberFormat="1" applyFont="1" applyFill="1" applyBorder="1" applyAlignment="1">
      <alignment vertical="center"/>
    </xf>
    <xf numFmtId="166" fontId="2" fillId="4" borderId="3" xfId="0" applyNumberFormat="1" applyFont="1" applyFill="1" applyBorder="1" applyAlignment="1">
      <alignment horizontal="right" vertical="center"/>
    </xf>
    <xf numFmtId="166" fontId="2" fillId="4" borderId="1" xfId="0" applyNumberFormat="1" applyFont="1" applyFill="1" applyBorder="1" applyAlignment="1">
      <alignment horizontal="right" vertical="center"/>
    </xf>
    <xf numFmtId="166" fontId="2" fillId="4" borderId="9" xfId="0" applyNumberFormat="1" applyFont="1" applyFill="1" applyBorder="1" applyAlignment="1">
      <alignment vertical="center"/>
    </xf>
    <xf numFmtId="166" fontId="2" fillId="4" borderId="53" xfId="0" applyNumberFormat="1" applyFont="1" applyFill="1" applyBorder="1" applyAlignment="1">
      <alignment horizontal="right" vertical="center"/>
    </xf>
    <xf numFmtId="166" fontId="2" fillId="4" borderId="9" xfId="0" applyNumberFormat="1" applyFont="1" applyFill="1" applyBorder="1" applyAlignment="1">
      <alignment horizontal="right" vertical="center"/>
    </xf>
    <xf numFmtId="0" fontId="38"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5" fontId="2" fillId="2" borderId="0" xfId="0" applyNumberFormat="1" applyFont="1" applyFill="1" applyAlignment="1">
      <alignment horizontal="right" wrapText="1"/>
    </xf>
    <xf numFmtId="164"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43" fontId="3" fillId="2" borderId="0" xfId="1" applyFont="1" applyFill="1" applyBorder="1" applyAlignment="1">
      <alignment horizontal="center"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3" fillId="4" borderId="15" xfId="3" applyNumberFormat="1" applyFont="1" applyFill="1" applyBorder="1" applyAlignment="1">
      <alignment horizontal="right"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5" fillId="4" borderId="12" xfId="0" applyFont="1" applyFill="1" applyBorder="1" applyAlignment="1">
      <alignment horizontal="center" vertical="center" wrapText="1"/>
    </xf>
    <xf numFmtId="4" fontId="3" fillId="4" borderId="9"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43" fontId="3" fillId="4" borderId="5" xfId="1" applyFont="1" applyFill="1" applyBorder="1" applyAlignment="1">
      <alignment horizontal="right" vertical="center" wrapText="1"/>
    </xf>
    <xf numFmtId="43" fontId="3" fillId="4" borderId="15" xfId="1" applyFont="1" applyFill="1" applyBorder="1" applyAlignment="1">
      <alignment horizontal="righ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5" xfId="1" applyFont="1" applyFill="1" applyBorder="1" applyAlignment="1">
      <alignment horizontal="center"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164" fontId="2" fillId="2" borderId="15" xfId="0" applyNumberFormat="1"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center" vertical="center" wrapText="1"/>
    </xf>
    <xf numFmtId="164" fontId="2" fillId="2" borderId="14" xfId="0" applyNumberFormat="1" applyFont="1" applyFill="1" applyBorder="1" applyAlignment="1">
      <alignment horizontal="right" vertical="center" wrapText="1"/>
    </xf>
    <xf numFmtId="164"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5" fontId="2" fillId="1" borderId="7" xfId="0" applyNumberFormat="1" applyFont="1" applyFill="1" applyBorder="1" applyAlignment="1">
      <alignment horizontal="right" wrapText="1"/>
    </xf>
    <xf numFmtId="164"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4" fontId="3" fillId="4" borderId="14" xfId="0" applyNumberFormat="1" applyFont="1" applyFill="1" applyBorder="1" applyAlignment="1">
      <alignment horizontal="right" vertical="center" wrapText="1"/>
    </xf>
    <xf numFmtId="164"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4"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165" fontId="3" fillId="4" borderId="4" xfId="0" applyNumberFormat="1" applyFont="1" applyFill="1" applyBorder="1" applyAlignment="1">
      <alignment horizontal="center" wrapText="1"/>
    </xf>
    <xf numFmtId="164"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4" fontId="3" fillId="4" borderId="53" xfId="0" applyNumberFormat="1" applyFont="1" applyFill="1" applyBorder="1" applyAlignment="1">
      <alignment horizontal="center" vertical="center" wrapText="1"/>
    </xf>
    <xf numFmtId="165" fontId="3" fillId="4" borderId="12" xfId="0" applyNumberFormat="1" applyFont="1" applyFill="1" applyBorder="1" applyAlignment="1">
      <alignment horizontal="center" wrapText="1"/>
    </xf>
    <xf numFmtId="164" fontId="3" fillId="4" borderId="9" xfId="0" applyNumberFormat="1" applyFont="1" applyFill="1" applyBorder="1" applyAlignment="1">
      <alignment horizontal="center" vertical="center" wrapText="1"/>
    </xf>
    <xf numFmtId="2" fontId="3" fillId="4" borderId="9" xfId="3" applyNumberFormat="1" applyFont="1" applyFill="1" applyBorder="1" applyAlignment="1">
      <alignment horizontal="center" vertical="center" wrapText="1"/>
    </xf>
    <xf numFmtId="164"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5"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4" fontId="3" fillId="4" borderId="5" xfId="0" applyNumberFormat="1" applyFont="1" applyFill="1" applyBorder="1" applyAlignment="1">
      <alignment horizontal="right" vertical="center" wrapText="1"/>
    </xf>
    <xf numFmtId="164" fontId="3" fillId="4" borderId="4"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2" fontId="3" fillId="4" borderId="52" xfId="3"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43" fontId="2" fillId="2" borderId="4" xfId="1" applyFont="1" applyFill="1" applyBorder="1" applyAlignment="1">
      <alignment horizontal="left" vertical="center" wrapText="1" indent="2"/>
    </xf>
    <xf numFmtId="164" fontId="2" fillId="2" borderId="4" xfId="0" applyNumberFormat="1" applyFont="1" applyFill="1" applyBorder="1" applyAlignment="1">
      <alignment horizontal="left" vertical="center" wrapText="1" indent="2"/>
    </xf>
    <xf numFmtId="43" fontId="2" fillId="2"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2" xfId="1" applyFont="1" applyFill="1" applyBorder="1" applyAlignment="1">
      <alignment horizontal="right" vertical="center" wrapText="1"/>
    </xf>
    <xf numFmtId="43" fontId="2" fillId="2" borderId="8" xfId="1" applyFont="1" applyFill="1" applyBorder="1" applyAlignment="1">
      <alignment horizontal="left" vertical="center" wrapText="1" indent="2"/>
    </xf>
    <xf numFmtId="0" fontId="2" fillId="2" borderId="52" xfId="0"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4" fontId="2" fillId="2" borderId="12" xfId="0" applyNumberFormat="1" applyFont="1" applyFill="1" applyBorder="1" applyAlignment="1">
      <alignment horizontal="right" vertical="center" wrapText="1"/>
    </xf>
    <xf numFmtId="43" fontId="2" fillId="2" borderId="52" xfId="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4"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164" fontId="3" fillId="2" borderId="5" xfId="0" applyNumberFormat="1" applyFont="1" applyFill="1" applyBorder="1" applyAlignment="1">
      <alignment horizontal="left" vertical="center" wrapText="1"/>
    </xf>
    <xf numFmtId="164" fontId="3" fillId="2" borderId="5" xfId="0" applyNumberFormat="1" applyFont="1" applyFill="1" applyBorder="1" applyAlignment="1">
      <alignment horizontal="right" vertical="center" wrapText="1"/>
    </xf>
    <xf numFmtId="0" fontId="40" fillId="2" borderId="0" xfId="0" applyFont="1" applyFill="1" applyAlignment="1">
      <alignment horizontal="left" vertical="center" wrapText="1"/>
    </xf>
    <xf numFmtId="164" fontId="40" fillId="2" borderId="0" xfId="0" applyNumberFormat="1" applyFont="1" applyFill="1" applyAlignment="1">
      <alignment horizontal="left" vertical="center" wrapText="1"/>
    </xf>
    <xf numFmtId="164" fontId="40" fillId="2" borderId="0" xfId="0" applyNumberFormat="1" applyFont="1" applyFill="1" applyAlignment="1">
      <alignment horizontal="right" vertical="center" wrapText="1"/>
    </xf>
    <xf numFmtId="2" fontId="40" fillId="2" borderId="0" xfId="3" applyNumberFormat="1" applyFont="1" applyFill="1" applyBorder="1" applyAlignment="1">
      <alignment horizontal="right" vertical="center" wrapText="1"/>
    </xf>
    <xf numFmtId="0" fontId="40" fillId="2" borderId="0" xfId="0" applyFont="1" applyFill="1" applyAlignment="1">
      <alignment horizontal="center" vertical="center" wrapText="1"/>
    </xf>
    <xf numFmtId="0" fontId="22" fillId="2" borderId="0" xfId="0" applyFont="1" applyFill="1" applyAlignment="1">
      <alignment horizontal="left" vertical="center" wrapText="1"/>
    </xf>
    <xf numFmtId="43" fontId="3" fillId="4" borderId="5" xfId="1" applyFont="1" applyFill="1" applyBorder="1" applyAlignment="1">
      <alignment horizontal="center" vertical="center" wrapText="1"/>
    </xf>
    <xf numFmtId="43" fontId="3" fillId="4" borderId="5" xfId="1" applyFont="1" applyFill="1" applyBorder="1" applyAlignment="1">
      <alignment horizontal="right" wrapText="1"/>
    </xf>
    <xf numFmtId="165" fontId="0" fillId="2" borderId="0" xfId="0" applyNumberFormat="1" applyFill="1"/>
    <xf numFmtId="0" fontId="0" fillId="2" borderId="3" xfId="0" applyFill="1" applyBorder="1"/>
    <xf numFmtId="0" fontId="0" fillId="2" borderId="7" xfId="0" applyFill="1" applyBorder="1"/>
    <xf numFmtId="0" fontId="4" fillId="2" borderId="7" xfId="0" applyFont="1" applyFill="1" applyBorder="1" applyAlignment="1">
      <alignment horizontal="left" indent="1"/>
    </xf>
    <xf numFmtId="0" fontId="0" fillId="2" borderId="53" xfId="0" applyFill="1" applyBorder="1"/>
    <xf numFmtId="0" fontId="4" fillId="2" borderId="7" xfId="0" applyFont="1" applyFill="1" applyBorder="1" applyAlignment="1">
      <alignment horizontal="left" wrapText="1" indent="1"/>
    </xf>
    <xf numFmtId="0" fontId="0" fillId="2" borderId="7" xfId="0" applyFill="1" applyBorder="1" applyAlignment="1">
      <alignment horizontal="left" indent="1"/>
    </xf>
    <xf numFmtId="0" fontId="4" fillId="2" borderId="7" xfId="0" applyFont="1" applyFill="1" applyBorder="1"/>
    <xf numFmtId="0" fontId="0" fillId="4" borderId="3" xfId="0" applyFill="1" applyBorder="1"/>
    <xf numFmtId="0" fontId="0" fillId="4" borderId="4" xfId="0" applyFill="1" applyBorder="1" applyAlignment="1">
      <alignment horizontal="center"/>
    </xf>
    <xf numFmtId="0" fontId="0" fillId="4" borderId="1" xfId="0"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0" fillId="4" borderId="9" xfId="0" applyFill="1" applyBorder="1"/>
    <xf numFmtId="0" fontId="4" fillId="2" borderId="3" xfId="0" applyFont="1" applyFill="1" applyBorder="1"/>
    <xf numFmtId="164" fontId="41" fillId="2" borderId="4" xfId="0" applyNumberFormat="1" applyFont="1" applyFill="1" applyBorder="1"/>
    <xf numFmtId="164" fontId="41" fillId="2" borderId="1" xfId="0" applyNumberFormat="1" applyFont="1" applyFill="1" applyBorder="1"/>
    <xf numFmtId="164" fontId="41" fillId="2" borderId="8" xfId="0" applyNumberFormat="1" applyFont="1" applyFill="1" applyBorder="1"/>
    <xf numFmtId="164" fontId="41" fillId="2" borderId="54" xfId="0" applyNumberFormat="1" applyFont="1" applyFill="1" applyBorder="1"/>
    <xf numFmtId="164" fontId="41" fillId="2" borderId="12" xfId="0" applyNumberFormat="1" applyFont="1" applyFill="1" applyBorder="1"/>
    <xf numFmtId="164" fontId="41" fillId="2" borderId="9" xfId="0" applyNumberFormat="1" applyFont="1" applyFill="1" applyBorder="1"/>
    <xf numFmtId="0" fontId="4" fillId="2" borderId="14" xfId="0" applyFont="1" applyFill="1" applyBorder="1"/>
    <xf numFmtId="164" fontId="41" fillId="2" borderId="5" xfId="0" applyNumberFormat="1" applyFont="1" applyFill="1" applyBorder="1"/>
    <xf numFmtId="164" fontId="41" fillId="2" borderId="15" xfId="0" applyNumberFormat="1" applyFont="1" applyFill="1" applyBorder="1"/>
    <xf numFmtId="164" fontId="36" fillId="2" borderId="5" xfId="0" applyNumberFormat="1" applyFont="1" applyFill="1" applyBorder="1"/>
    <xf numFmtId="164" fontId="36" fillId="2" borderId="15" xfId="0" applyNumberFormat="1" applyFont="1" applyFill="1" applyBorder="1"/>
    <xf numFmtId="0" fontId="11" fillId="4" borderId="14" xfId="0" applyFont="1" applyFill="1" applyBorder="1" applyAlignment="1">
      <alignment wrapText="1"/>
    </xf>
    <xf numFmtId="164" fontId="18" fillId="4" borderId="5" xfId="0" applyNumberFormat="1" applyFont="1" applyFill="1" applyBorder="1"/>
    <xf numFmtId="164" fontId="18" fillId="4" borderId="15" xfId="0" applyNumberFormat="1" applyFont="1" applyFill="1" applyBorder="1"/>
    <xf numFmtId="164" fontId="42" fillId="4" borderId="5" xfId="0" applyNumberFormat="1" applyFont="1" applyFill="1" applyBorder="1"/>
    <xf numFmtId="164" fontId="42" fillId="4" borderId="15" xfId="0" applyNumberFormat="1" applyFont="1" applyFill="1" applyBorder="1"/>
    <xf numFmtId="0" fontId="11" fillId="4" borderId="14" xfId="0" applyFont="1" applyFill="1" applyBorder="1" applyAlignment="1">
      <alignment horizontal="center"/>
    </xf>
    <xf numFmtId="0" fontId="0" fillId="3" borderId="7" xfId="0"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4"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6" fontId="2" fillId="2" borderId="12" xfId="0" applyNumberFormat="1" applyFont="1" applyFill="1" applyBorder="1"/>
    <xf numFmtId="166"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8" xfId="1" applyFont="1" applyFill="1" applyBorder="1" applyAlignment="1">
      <alignment horizontal="center"/>
    </xf>
    <xf numFmtId="43" fontId="2" fillId="2" borderId="54" xfId="1" applyFont="1" applyFill="1" applyBorder="1"/>
    <xf numFmtId="43" fontId="2" fillId="2" borderId="12" xfId="1" applyFont="1" applyFill="1" applyBorder="1" applyAlignment="1">
      <alignment horizontal="center"/>
    </xf>
    <xf numFmtId="43" fontId="2" fillId="2" borderId="9"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0" fontId="27" fillId="4" borderId="14" xfId="0" applyFont="1" applyFill="1" applyBorder="1"/>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4" fontId="2" fillId="3" borderId="54" xfId="0" applyNumberFormat="1" applyFont="1" applyFill="1" applyBorder="1" applyAlignment="1">
      <alignment horizontal="center"/>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8" fillId="4" borderId="2" xfId="0" applyFont="1" applyFill="1" applyBorder="1" applyAlignment="1">
      <alignment vertical="center" wrapText="1"/>
    </xf>
    <xf numFmtId="0" fontId="19" fillId="3" borderId="0" xfId="0" applyFont="1" applyFill="1" applyAlignment="1">
      <alignment wrapText="1"/>
    </xf>
    <xf numFmtId="0" fontId="27" fillId="3" borderId="0" xfId="0" applyFont="1" applyFill="1" applyAlignment="1">
      <alignment horizontal="right" wrapText="1"/>
    </xf>
    <xf numFmtId="0" fontId="28" fillId="3" borderId="0" xfId="0" applyFont="1" applyFill="1" applyAlignment="1">
      <alignment vertical="center" wrapText="1"/>
    </xf>
    <xf numFmtId="0" fontId="19" fillId="3" borderId="0" xfId="0" applyFont="1" applyFill="1"/>
    <xf numFmtId="43" fontId="28" fillId="3" borderId="0" xfId="1" applyFont="1" applyFill="1" applyBorder="1" applyAlignment="1" applyProtection="1">
      <alignment vertical="center"/>
      <protection locked="0"/>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Alignment="1" applyProtection="1">
      <alignment vertical="center"/>
      <protection locked="0"/>
    </xf>
    <xf numFmtId="0" fontId="28" fillId="3" borderId="0" xfId="0" applyFont="1" applyFill="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3" fillId="4" borderId="4"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5" fontId="23" fillId="2" borderId="0" xfId="0" applyNumberFormat="1" applyFont="1" applyFill="1"/>
    <xf numFmtId="0" fontId="3" fillId="4" borderId="79" xfId="0" applyFont="1" applyFill="1" applyBorder="1" applyAlignment="1">
      <alignment horizontal="center"/>
    </xf>
    <xf numFmtId="0" fontId="3" fillId="4" borderId="78" xfId="0" applyFont="1" applyFill="1" applyBorder="1"/>
    <xf numFmtId="0" fontId="11" fillId="2" borderId="1" xfId="0" applyFont="1" applyFill="1" applyBorder="1"/>
    <xf numFmtId="164" fontId="3" fillId="2" borderId="2" xfId="0" applyNumberFormat="1" applyFont="1" applyFill="1" applyBorder="1"/>
    <xf numFmtId="164" fontId="2" fillId="2" borderId="79" xfId="0" applyNumberFormat="1" applyFont="1" applyFill="1" applyBorder="1"/>
    <xf numFmtId="164" fontId="3" fillId="2" borderId="79" xfId="0" applyNumberFormat="1" applyFont="1" applyFill="1" applyBorder="1"/>
    <xf numFmtId="0" fontId="11" fillId="2" borderId="54" xfId="0" applyFont="1" applyFill="1" applyBorder="1"/>
    <xf numFmtId="164" fontId="3" fillId="0" borderId="0" xfId="0" applyNumberFormat="1" applyFont="1"/>
    <xf numFmtId="164" fontId="2" fillId="3" borderId="79" xfId="0" applyNumberFormat="1" applyFont="1" applyFill="1" applyBorder="1"/>
    <xf numFmtId="0" fontId="0" fillId="3" borderId="54" xfId="0" applyFill="1" applyBorder="1"/>
    <xf numFmtId="0" fontId="0" fillId="2" borderId="55" xfId="0" applyFill="1" applyBorder="1"/>
    <xf numFmtId="164" fontId="2" fillId="2" borderId="78" xfId="0" applyNumberFormat="1" applyFont="1" applyFill="1" applyBorder="1"/>
    <xf numFmtId="164" fontId="3" fillId="2" borderId="14" xfId="0" applyNumberFormat="1" applyFont="1" applyFill="1" applyBorder="1"/>
    <xf numFmtId="0" fontId="11" fillId="2" borderId="55" xfId="0" applyFont="1" applyFill="1" applyBorder="1"/>
    <xf numFmtId="164" fontId="3" fillId="2" borderId="53" xfId="0" applyNumberFormat="1" applyFont="1" applyFill="1" applyBorder="1"/>
    <xf numFmtId="164" fontId="3" fillId="2" borderId="78" xfId="0" applyNumberFormat="1" applyFont="1" applyFill="1" applyBorder="1"/>
    <xf numFmtId="0" fontId="11" fillId="2" borderId="15" xfId="0" applyFont="1" applyFill="1" applyBorder="1"/>
    <xf numFmtId="0" fontId="11" fillId="2" borderId="13" xfId="0" applyFont="1" applyFill="1" applyBorder="1"/>
    <xf numFmtId="0" fontId="2" fillId="2" borderId="78" xfId="0" applyFont="1" applyFill="1" applyBorder="1"/>
    <xf numFmtId="0" fontId="0" fillId="2" borderId="78" xfId="0"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3" xfId="0" applyNumberFormat="1"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79" xfId="0" applyNumberFormat="1"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43" fontId="2" fillId="3" borderId="79" xfId="1" applyFont="1" applyFill="1" applyBorder="1" applyAlignment="1">
      <alignment vertical="center"/>
    </xf>
    <xf numFmtId="0" fontId="3" fillId="3" borderId="54" xfId="0" applyFont="1" applyFill="1" applyBorder="1" applyAlignment="1">
      <alignment vertical="center"/>
    </xf>
    <xf numFmtId="43" fontId="3" fillId="3" borderId="79" xfId="0" applyNumberFormat="1" applyFont="1" applyFill="1" applyBorder="1" applyAlignment="1">
      <alignment vertical="center"/>
    </xf>
    <xf numFmtId="0" fontId="3" fillId="3" borderId="2" xfId="0" applyFont="1" applyFill="1" applyBorder="1" applyAlignment="1">
      <alignment vertical="center"/>
    </xf>
    <xf numFmtId="43" fontId="3" fillId="3" borderId="2" xfId="0" applyNumberFormat="1" applyFont="1" applyFill="1" applyBorder="1" applyAlignment="1">
      <alignment vertical="center"/>
    </xf>
    <xf numFmtId="43" fontId="2" fillId="3" borderId="0" xfId="0" applyNumberFormat="1" applyFont="1" applyFill="1" applyAlignment="1">
      <alignment vertical="center"/>
    </xf>
    <xf numFmtId="0" fontId="2" fillId="3" borderId="78" xfId="0" applyFont="1" applyFill="1" applyBorder="1" applyAlignment="1">
      <alignment horizontal="left" vertical="center" indent="1"/>
    </xf>
    <xf numFmtId="0" fontId="2" fillId="3" borderId="78" xfId="0" applyFont="1" applyFill="1" applyBorder="1" applyAlignment="1">
      <alignment vertical="center"/>
    </xf>
    <xf numFmtId="0" fontId="2" fillId="3" borderId="55" xfId="0" applyFont="1" applyFill="1" applyBorder="1" applyAlignment="1">
      <alignment vertical="center"/>
    </xf>
    <xf numFmtId="43" fontId="2" fillId="3" borderId="78" xfId="1" applyFont="1" applyFill="1" applyBorder="1" applyAlignment="1">
      <alignment vertical="center"/>
    </xf>
    <xf numFmtId="0" fontId="11" fillId="4" borderId="15" xfId="0" applyFont="1" applyFill="1" applyBorder="1"/>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78" xfId="0" applyFont="1" applyFill="1" applyBorder="1" applyAlignment="1">
      <alignment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43" fontId="3" fillId="3" borderId="1" xfId="0" applyNumberFormat="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43" fontId="2" fillId="3" borderId="54" xfId="0" applyNumberFormat="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43" fontId="3" fillId="3" borderId="54" xfId="0" applyNumberFormat="1" applyFont="1" applyFill="1" applyBorder="1" applyAlignment="1">
      <alignment vertical="center"/>
    </xf>
    <xf numFmtId="0" fontId="2" fillId="3" borderId="53" xfId="0" applyFont="1" applyFill="1" applyBorder="1" applyAlignment="1">
      <alignment vertical="center"/>
    </xf>
    <xf numFmtId="43" fontId="2" fillId="3" borderId="55" xfId="0" applyNumberFormat="1" applyFont="1" applyFill="1" applyBorder="1" applyAlignment="1">
      <alignment vertical="center"/>
    </xf>
    <xf numFmtId="43" fontId="3" fillId="4" borderId="60" xfId="1" applyFont="1" applyFill="1" applyBorder="1" applyAlignment="1">
      <alignment vertical="center"/>
    </xf>
    <xf numFmtId="43" fontId="3" fillId="4" borderId="15" xfId="0" applyNumberFormat="1"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43" fontId="2" fillId="3" borderId="1" xfId="0" applyNumberFormat="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0" fontId="0" fillId="4" borderId="78" xfId="0" applyFill="1" applyBorder="1"/>
    <xf numFmtId="43" fontId="2" fillId="3" borderId="8" xfId="0" applyNumberFormat="1" applyFont="1" applyFill="1" applyBorder="1" applyAlignment="1">
      <alignment vertical="center"/>
    </xf>
    <xf numFmtId="164" fontId="2" fillId="3" borderId="1" xfId="1" applyNumberFormat="1" applyFont="1" applyFill="1" applyBorder="1" applyAlignment="1">
      <alignment vertical="center"/>
    </xf>
    <xf numFmtId="164" fontId="2" fillId="3" borderId="54" xfId="1" applyNumberFormat="1" applyFont="1" applyFill="1" applyBorder="1" applyAlignment="1">
      <alignment vertical="center"/>
    </xf>
    <xf numFmtId="43" fontId="2" fillId="3" borderId="4" xfId="0" applyNumberFormat="1" applyFont="1" applyFill="1" applyBorder="1" applyAlignment="1">
      <alignment vertical="center"/>
    </xf>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3" fillId="4" borderId="15"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43" fontId="2" fillId="3" borderId="14" xfId="0" applyNumberFormat="1"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0" fontId="2" fillId="3" borderId="78" xfId="0" applyFont="1" applyFill="1" applyBorder="1" applyAlignment="1">
      <alignment horizontal="left" vertical="center" indent="2"/>
    </xf>
    <xf numFmtId="43" fontId="44" fillId="3" borderId="0" xfId="1" applyFont="1" applyFill="1" applyBorder="1" applyAlignment="1">
      <alignment vertical="center"/>
    </xf>
    <xf numFmtId="164" fontId="2" fillId="3" borderId="54" xfId="0" applyNumberFormat="1" applyFont="1" applyFill="1" applyBorder="1"/>
    <xf numFmtId="0" fontId="2" fillId="2" borderId="78" xfId="0" applyFont="1" applyFill="1" applyBorder="1" applyAlignment="1">
      <alignment horizontal="left"/>
    </xf>
    <xf numFmtId="43" fontId="2" fillId="2" borderId="78" xfId="1" applyFont="1" applyFill="1" applyBorder="1" applyAlignment="1">
      <alignment horizontal="left"/>
    </xf>
    <xf numFmtId="164" fontId="2" fillId="3" borderId="55" xfId="0" applyNumberFormat="1" applyFont="1" applyFill="1" applyBorder="1" applyAlignment="1">
      <alignment horizontal="center"/>
    </xf>
    <xf numFmtId="164" fontId="2" fillId="3" borderId="78" xfId="0" applyNumberFormat="1" applyFont="1" applyFill="1" applyBorder="1" applyAlignment="1">
      <alignment horizontal="center"/>
    </xf>
    <xf numFmtId="164" fontId="44" fillId="2" borderId="0" xfId="0" applyNumberFormat="1" applyFont="1" applyFill="1"/>
    <xf numFmtId="43" fontId="2" fillId="3" borderId="1" xfId="1" applyFont="1" applyFill="1" applyBorder="1" applyAlignment="1">
      <alignment horizontal="center" vertical="center" wrapText="1"/>
    </xf>
    <xf numFmtId="43" fontId="2" fillId="3" borderId="3" xfId="1" applyFont="1" applyFill="1" applyBorder="1" applyAlignment="1">
      <alignment horizontal="right" vertical="center" wrapText="1"/>
    </xf>
    <xf numFmtId="43" fontId="2" fillId="3" borderId="3" xfId="1" applyFont="1" applyFill="1" applyBorder="1" applyAlignment="1">
      <alignment horizontal="right" wrapText="1"/>
    </xf>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72" fontId="2" fillId="3" borderId="7" xfId="1" applyNumberFormat="1" applyFont="1" applyFill="1" applyBorder="1" applyAlignment="1">
      <alignment horizontal="right" vertical="center" wrapText="1"/>
    </xf>
    <xf numFmtId="172" fontId="2" fillId="3" borderId="54" xfId="1" applyNumberFormat="1" applyFont="1" applyFill="1" applyBorder="1" applyAlignment="1">
      <alignment horizontal="center" vertical="center" wrapText="1"/>
    </xf>
    <xf numFmtId="172" fontId="2" fillId="3" borderId="7" xfId="1" applyNumberFormat="1" applyFont="1" applyFill="1" applyBorder="1" applyAlignment="1">
      <alignment horizontal="right" wrapText="1"/>
    </xf>
    <xf numFmtId="172" fontId="2" fillId="3" borderId="0" xfId="1" applyNumberFormat="1" applyFont="1" applyFill="1" applyBorder="1" applyAlignment="1">
      <alignment horizontal="right" vertical="center" wrapText="1"/>
    </xf>
    <xf numFmtId="164" fontId="7" fillId="3" borderId="8" xfId="1" applyNumberFormat="1" applyFont="1" applyFill="1" applyBorder="1"/>
    <xf numFmtId="4" fontId="7" fillId="3" borderId="8" xfId="0" applyNumberFormat="1" applyFont="1" applyFill="1" applyBorder="1"/>
    <xf numFmtId="170" fontId="6" fillId="3" borderId="7" xfId="1" applyNumberFormat="1" applyFont="1" applyFill="1" applyBorder="1" applyAlignment="1">
      <alignment horizontal="right" vertical="center" wrapText="1"/>
    </xf>
    <xf numFmtId="170" fontId="6" fillId="3" borderId="54" xfId="1" applyNumberFormat="1" applyFont="1" applyFill="1" applyBorder="1" applyAlignment="1">
      <alignment horizontal="center" vertical="center" wrapText="1"/>
    </xf>
    <xf numFmtId="170" fontId="6" fillId="3" borderId="7" xfId="1" applyNumberFormat="1" applyFont="1" applyFill="1" applyBorder="1" applyAlignment="1">
      <alignment horizontal="right" wrapText="1"/>
    </xf>
    <xf numFmtId="170" fontId="6" fillId="3" borderId="0" xfId="1" applyNumberFormat="1" applyFont="1" applyFill="1" applyBorder="1" applyAlignment="1">
      <alignment horizontal="right" vertical="center" wrapText="1"/>
    </xf>
    <xf numFmtId="164" fontId="2" fillId="2" borderId="5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70" fontId="2" fillId="2" borderId="13" xfId="0" applyNumberFormat="1" applyFont="1" applyFill="1" applyBorder="1" applyAlignment="1">
      <alignment horizontal="right" wrapText="1"/>
    </xf>
    <xf numFmtId="166" fontId="4" fillId="3" borderId="0" xfId="1" applyNumberFormat="1" applyFont="1" applyFill="1" applyBorder="1" applyAlignment="1">
      <alignment horizontal="center" vertical="center"/>
    </xf>
    <xf numFmtId="166" fontId="4" fillId="3" borderId="10" xfId="1" applyNumberFormat="1" applyFont="1" applyFill="1" applyBorder="1" applyAlignment="1">
      <alignment horizontal="center" vertical="center"/>
    </xf>
    <xf numFmtId="164" fontId="2" fillId="2" borderId="54" xfId="0" applyNumberFormat="1" applyFont="1" applyFill="1" applyBorder="1" applyAlignment="1">
      <alignment vertical="center" wrapText="1"/>
    </xf>
    <xf numFmtId="164" fontId="3" fillId="2" borderId="54" xfId="0" applyNumberFormat="1" applyFont="1" applyFill="1" applyBorder="1" applyAlignment="1">
      <alignment vertical="center" wrapText="1"/>
    </xf>
    <xf numFmtId="164" fontId="3" fillId="2" borderId="7" xfId="0" applyNumberFormat="1" applyFont="1" applyFill="1" applyBorder="1" applyAlignment="1">
      <alignment vertical="center" wrapText="1"/>
    </xf>
    <xf numFmtId="164" fontId="2" fillId="2" borderId="0" xfId="0" applyNumberFormat="1" applyFont="1" applyFill="1" applyAlignment="1">
      <alignment vertical="center" wrapText="1"/>
    </xf>
    <xf numFmtId="164" fontId="3" fillId="4" borderId="13" xfId="0" applyNumberFormat="1" applyFont="1" applyFill="1" applyBorder="1" applyAlignment="1">
      <alignment vertical="center" wrapText="1"/>
    </xf>
    <xf numFmtId="164" fontId="3" fillId="2" borderId="0" xfId="0" applyNumberFormat="1" applyFont="1" applyFill="1" applyAlignment="1">
      <alignment vertical="center" wrapText="1"/>
    </xf>
    <xf numFmtId="164" fontId="3" fillId="4" borderId="9" xfId="0" applyNumberFormat="1" applyFont="1" applyFill="1" applyBorder="1" applyAlignment="1">
      <alignment vertical="center" wrapText="1"/>
    </xf>
    <xf numFmtId="164" fontId="3" fillId="4" borderId="53"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164" fontId="3" fillId="2" borderId="55" xfId="0" applyNumberFormat="1" applyFont="1" applyFill="1" applyBorder="1" applyAlignment="1">
      <alignment vertical="center" wrapText="1"/>
    </xf>
    <xf numFmtId="164" fontId="3" fillId="2" borderId="53" xfId="0" applyNumberFormat="1" applyFont="1" applyFill="1" applyBorder="1" applyAlignment="1">
      <alignment vertical="center" wrapText="1"/>
    </xf>
    <xf numFmtId="0" fontId="34" fillId="2" borderId="46" xfId="0" applyFont="1" applyFill="1" applyBorder="1" applyAlignment="1">
      <alignment horizontal="left" wrapText="1"/>
    </xf>
    <xf numFmtId="43" fontId="29" fillId="5" borderId="55" xfId="1" applyFont="1" applyFill="1" applyBorder="1" applyAlignment="1" applyProtection="1">
      <alignment vertical="center"/>
      <protection locked="0"/>
    </xf>
    <xf numFmtId="166" fontId="29" fillId="5" borderId="12" xfId="1" applyNumberFormat="1" applyFont="1" applyFill="1" applyBorder="1" applyAlignment="1" applyProtection="1">
      <alignment vertical="center"/>
      <protection locked="0"/>
    </xf>
    <xf numFmtId="166" fontId="29" fillId="5" borderId="55" xfId="1" applyNumberFormat="1" applyFont="1" applyFill="1" applyBorder="1" applyAlignment="1" applyProtection="1">
      <alignment vertical="center"/>
      <protection locked="0"/>
    </xf>
    <xf numFmtId="166" fontId="29" fillId="4" borderId="80" xfId="1" applyNumberFormat="1" applyFont="1" applyFill="1" applyBorder="1" applyAlignment="1" applyProtection="1">
      <alignment vertical="center"/>
      <protection locked="0"/>
    </xf>
    <xf numFmtId="166" fontId="29" fillId="4" borderId="81" xfId="1" applyNumberFormat="1" applyFont="1" applyFill="1" applyBorder="1" applyAlignment="1" applyProtection="1">
      <alignment vertical="center"/>
      <protection locked="0"/>
    </xf>
    <xf numFmtId="0" fontId="29" fillId="3" borderId="54" xfId="0" applyFont="1" applyFill="1" applyBorder="1" applyAlignment="1">
      <alignment vertical="center" wrapText="1"/>
    </xf>
    <xf numFmtId="0" fontId="29" fillId="3" borderId="83" xfId="0" applyFont="1" applyFill="1" applyBorder="1" applyAlignment="1">
      <alignment horizontal="left" vertical="center" wrapText="1" indent="1"/>
    </xf>
    <xf numFmtId="0" fontId="29" fillId="3" borderId="83" xfId="0" applyFont="1" applyFill="1" applyBorder="1" applyAlignment="1">
      <alignment vertical="center" wrapText="1"/>
    </xf>
    <xf numFmtId="43" fontId="29" fillId="3" borderId="78" xfId="1" applyFont="1" applyFill="1" applyBorder="1" applyAlignment="1" applyProtection="1">
      <alignment vertical="center"/>
      <protection locked="0"/>
    </xf>
    <xf numFmtId="0" fontId="2" fillId="2" borderId="79" xfId="0" applyFont="1" applyFill="1" applyBorder="1"/>
    <xf numFmtId="43" fontId="4" fillId="3" borderId="79" xfId="1" applyFont="1" applyFill="1" applyBorder="1" applyAlignment="1"/>
    <xf numFmtId="164" fontId="4" fillId="3" borderId="7" xfId="1" applyNumberFormat="1" applyFont="1" applyFill="1" applyBorder="1" applyAlignment="1"/>
    <xf numFmtId="0" fontId="22" fillId="2" borderId="0" xfId="0" applyFont="1" applyFill="1" applyAlignment="1">
      <alignment vertical="center" wrapText="1"/>
    </xf>
    <xf numFmtId="10" fontId="22" fillId="2" borderId="0" xfId="0" applyNumberFormat="1" applyFont="1" applyFill="1" applyAlignment="1">
      <alignment vertical="center" wrapText="1"/>
    </xf>
    <xf numFmtId="166" fontId="2" fillId="2" borderId="4" xfId="0" applyNumberFormat="1" applyFont="1" applyFill="1" applyBorder="1"/>
    <xf numFmtId="166" fontId="2" fillId="2" borderId="1" xfId="0" applyNumberFormat="1" applyFont="1" applyFill="1" applyBorder="1"/>
    <xf numFmtId="166" fontId="2" fillId="2" borderId="5" xfId="0" applyNumberFormat="1" applyFont="1" applyFill="1" applyBorder="1"/>
    <xf numFmtId="166" fontId="2" fillId="2" borderId="15" xfId="0" applyNumberFormat="1" applyFont="1" applyFill="1" applyBorder="1"/>
    <xf numFmtId="4" fontId="2" fillId="2" borderId="79" xfId="0" quotePrefix="1" applyNumberFormat="1" applyFont="1" applyFill="1" applyBorder="1"/>
    <xf numFmtId="4" fontId="2" fillId="2" borderId="54" xfId="0" applyNumberFormat="1" applyFont="1" applyFill="1" applyBorder="1"/>
    <xf numFmtId="164" fontId="2" fillId="2" borderId="79" xfId="0" applyNumberFormat="1" applyFont="1" applyFill="1" applyBorder="1" applyAlignment="1">
      <alignment horizontal="center"/>
    </xf>
    <xf numFmtId="0" fontId="23" fillId="2" borderId="2" xfId="0" applyFont="1" applyFill="1" applyBorder="1"/>
    <xf numFmtId="170" fontId="23" fillId="2" borderId="2" xfId="1" applyNumberFormat="1" applyFont="1" applyFill="1" applyBorder="1"/>
    <xf numFmtId="10" fontId="2" fillId="3" borderId="0" xfId="0" applyNumberFormat="1" applyFont="1" applyFill="1" applyAlignment="1">
      <alignment horizontal="left"/>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4"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justify"/>
    </xf>
    <xf numFmtId="0" fontId="2" fillId="2" borderId="0" xfId="0" applyFont="1" applyFill="1" applyAlignment="1">
      <alignment horizontal="left"/>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0" xfId="0" applyFont="1" applyFill="1" applyBorder="1" applyAlignment="1">
      <alignment horizontal="center" vertical="center" wrapText="1"/>
    </xf>
    <xf numFmtId="0" fontId="28" fillId="4" borderId="82"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3" fillId="4" borderId="4"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0" fontId="22" fillId="2" borderId="0" xfId="0" applyFont="1" applyFill="1" applyAlignment="1">
      <alignment horizontal="justify" wrapText="1"/>
    </xf>
    <xf numFmtId="0" fontId="11" fillId="4" borderId="0" xfId="0" applyFont="1" applyFill="1" applyAlignment="1">
      <alignment horizontal="center" vertical="center"/>
    </xf>
    <xf numFmtId="0" fontId="11" fillId="4" borderId="10"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10" xfId="0" applyNumberFormat="1" applyFont="1" applyFill="1" applyBorder="1" applyAlignment="1">
      <alignment horizontal="center" vertical="center"/>
    </xf>
    <xf numFmtId="0" fontId="4" fillId="3" borderId="0" xfId="0" applyFont="1" applyFill="1" applyAlignment="1">
      <alignment horizontal="left"/>
    </xf>
    <xf numFmtId="0" fontId="22" fillId="2" borderId="0" xfId="0" applyFont="1" applyFill="1" applyAlignment="1">
      <alignment horizontal="justify" vertical="center" wrapText="1"/>
    </xf>
    <xf numFmtId="0" fontId="3" fillId="4" borderId="13" xfId="0" applyFont="1" applyFill="1" applyBorder="1" applyAlignment="1">
      <alignment horizontal="left" vertical="center" wrapText="1"/>
    </xf>
    <xf numFmtId="43" fontId="4" fillId="3" borderId="6" xfId="1" applyFont="1" applyFill="1" applyBorder="1" applyAlignment="1">
      <alignment horizontal="center"/>
    </xf>
    <xf numFmtId="43" fontId="4" fillId="3" borderId="0" xfId="1" applyFont="1" applyFill="1" applyBorder="1" applyAlignment="1">
      <alignment horizontal="center"/>
    </xf>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43" fontId="4" fillId="3" borderId="54" xfId="1" applyFont="1" applyFill="1" applyBorder="1" applyAlignment="1">
      <alignment horizontal="center"/>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1" fillId="4" borderId="10" xfId="0" applyNumberFormat="1" applyFont="1" applyFill="1" applyBorder="1" applyAlignment="1">
      <alignment horizontal="center" vertical="center" wrapText="1"/>
    </xf>
    <xf numFmtId="0" fontId="11" fillId="4" borderId="13"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wrapText="1"/>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15"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15"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 xfId="0" applyFont="1" applyFill="1" applyBorder="1" applyAlignment="1">
      <alignment horizontal="center"/>
    </xf>
    <xf numFmtId="164" fontId="3" fillId="4" borderId="6"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17" fontId="32" fillId="4" borderId="15" xfId="0" applyNumberFormat="1" applyFont="1" applyFill="1" applyBorder="1" applyAlignment="1">
      <alignment horizontal="center" vertical="center" wrapText="1"/>
    </xf>
    <xf numFmtId="0" fontId="3" fillId="7" borderId="13"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5" fillId="2" borderId="0" xfId="0" applyFont="1" applyFill="1" applyAlignment="1">
      <alignment horizontal="center" wrapText="1"/>
    </xf>
    <xf numFmtId="0" fontId="34" fillId="2" borderId="0" xfId="0" applyFont="1" applyFill="1" applyAlignment="1">
      <alignment horizontal="center" wrapText="1"/>
    </xf>
    <xf numFmtId="0" fontId="2" fillId="3" borderId="0" xfId="0" applyFont="1" applyFill="1" applyAlignment="1">
      <alignment horizontal="left" wrapText="1"/>
    </xf>
    <xf numFmtId="0" fontId="2" fillId="3" borderId="0" xfId="0" applyFont="1" applyFill="1" applyAlignment="1">
      <alignment horizontal="justify"/>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78" xfId="0" applyFont="1" applyFill="1" applyBorder="1" applyAlignment="1">
      <alignment horizontal="center"/>
    </xf>
    <xf numFmtId="0" fontId="3" fillId="4" borderId="78" xfId="0"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3" fillId="4" borderId="55" xfId="0" applyFont="1" applyFill="1" applyBorder="1" applyAlignment="1">
      <alignment horizontal="center" vertical="center"/>
    </xf>
    <xf numFmtId="0" fontId="3" fillId="4" borderId="53" xfId="0" applyFont="1" applyFill="1" applyBorder="1" applyAlignment="1">
      <alignment horizontal="center" vertical="center"/>
    </xf>
    <xf numFmtId="164" fontId="3" fillId="4" borderId="55" xfId="0" applyNumberFormat="1" applyFont="1" applyFill="1" applyBorder="1" applyAlignment="1">
      <alignment horizontal="center" vertical="center"/>
    </xf>
    <xf numFmtId="164" fontId="3" fillId="4" borderId="78" xfId="0" applyNumberFormat="1" applyFont="1" applyFill="1" applyBorder="1" applyAlignment="1">
      <alignment horizontal="center" vertical="center"/>
    </xf>
    <xf numFmtId="0" fontId="3" fillId="4" borderId="54" xfId="0" applyFont="1" applyFill="1" applyBorder="1" applyAlignment="1">
      <alignment horizontal="center" vertical="center" wrapText="1"/>
    </xf>
    <xf numFmtId="0" fontId="3" fillId="4" borderId="79" xfId="0" applyFont="1" applyFill="1" applyBorder="1" applyAlignment="1">
      <alignment horizontal="center" vertical="center"/>
    </xf>
    <xf numFmtId="0" fontId="3" fillId="4" borderId="15"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8"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3" fillId="4" borderId="54"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0" fillId="2" borderId="0" xfId="0" applyFill="1" applyAlignment="1">
      <alignment horizontal="center"/>
    </xf>
    <xf numFmtId="0" fontId="11" fillId="2" borderId="0" xfId="0" applyFont="1" applyFill="1" applyAlignment="1">
      <alignment horizontal="center"/>
    </xf>
    <xf numFmtId="0" fontId="3" fillId="2" borderId="13" xfId="0" applyFont="1" applyFill="1" applyBorder="1" applyAlignment="1">
      <alignment horizontal="left" wrapText="1"/>
    </xf>
    <xf numFmtId="0" fontId="23" fillId="2" borderId="0" xfId="0" applyFont="1" applyFill="1" applyAlignment="1">
      <alignment horizontal="left" vertical="justify" wrapText="1"/>
    </xf>
    <xf numFmtId="0" fontId="3" fillId="4" borderId="53"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4" fontId="2" fillId="2" borderId="54" xfId="0" applyNumberFormat="1" applyFont="1" applyFill="1" applyBorder="1" applyAlignment="1">
      <alignment horizontal="right"/>
    </xf>
    <xf numFmtId="164" fontId="2" fillId="2" borderId="7" xfId="0" applyNumberFormat="1" applyFont="1" applyFill="1" applyBorder="1" applyAlignment="1">
      <alignment horizontal="right"/>
    </xf>
    <xf numFmtId="164" fontId="2" fillId="2" borderId="0" xfId="0" applyNumberFormat="1" applyFont="1" applyFill="1" applyAlignment="1">
      <alignment horizontal="right"/>
    </xf>
    <xf numFmtId="164" fontId="2" fillId="2" borderId="9" xfId="0" applyNumberFormat="1" applyFont="1" applyFill="1" applyBorder="1" applyAlignment="1">
      <alignment horizontal="right"/>
    </xf>
    <xf numFmtId="164" fontId="2" fillId="2" borderId="53" xfId="0" applyNumberFormat="1" applyFont="1" applyFill="1" applyBorder="1" applyAlignment="1">
      <alignment horizontal="right"/>
    </xf>
    <xf numFmtId="164" fontId="2" fillId="2" borderId="1" xfId="0" applyNumberFormat="1" applyFont="1" applyFill="1" applyBorder="1" applyAlignment="1">
      <alignment horizontal="right"/>
    </xf>
    <xf numFmtId="164" fontId="2" fillId="2" borderId="3" xfId="0" applyNumberFormat="1" applyFont="1" applyFill="1" applyBorder="1" applyAlignment="1">
      <alignment horizontal="right"/>
    </xf>
    <xf numFmtId="164" fontId="2" fillId="2" borderId="2" xfId="0" applyNumberFormat="1" applyFont="1" applyFill="1" applyBorder="1" applyAlignment="1">
      <alignment horizontal="right"/>
    </xf>
    <xf numFmtId="164" fontId="2" fillId="2" borderId="54"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0" xfId="0" applyNumberFormat="1" applyFont="1" applyFill="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6" fontId="2" fillId="4" borderId="1"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53"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52" xfId="0" applyNumberFormat="1" applyFont="1" applyFill="1" applyBorder="1" applyAlignment="1">
      <alignment horizontal="center" vertical="center"/>
    </xf>
    <xf numFmtId="166"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22" fillId="2" borderId="0" xfId="0" applyFont="1" applyFill="1" applyAlignment="1">
      <alignment horizontal="left" vertical="center" wrapText="1" indent="2"/>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5"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5"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7" fontId="3" fillId="4" borderId="3"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164" fontId="3" fillId="2" borderId="5"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4" borderId="13" xfId="0" applyFont="1" applyFill="1" applyBorder="1" applyAlignment="1">
      <alignment horizontal="left" vertical="center" wrapText="1"/>
    </xf>
    <xf numFmtId="4" fontId="3" fillId="4" borderId="2" xfId="0" applyNumberFormat="1"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2" fillId="2" borderId="0" xfId="0" applyFont="1" applyFill="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2"/>
      <protection locked="0"/>
    </xf>
    <xf numFmtId="0" fontId="2" fillId="2" borderId="7" xfId="0" applyFont="1" applyFill="1" applyBorder="1" applyAlignment="1" applyProtection="1">
      <alignment horizontal="left" vertical="center" wrapText="1" indent="2"/>
      <protection locked="0"/>
    </xf>
    <xf numFmtId="0" fontId="38" fillId="2" borderId="0" xfId="0" applyFont="1" applyFill="1" applyAlignment="1">
      <alignment horizontal="center" vertical="center" wrapText="1"/>
    </xf>
    <xf numFmtId="0" fontId="39" fillId="2" borderId="0" xfId="0" applyFont="1" applyFill="1" applyAlignment="1">
      <alignment horizontal="center" vertical="center" wrapText="1"/>
    </xf>
    <xf numFmtId="0" fontId="11" fillId="2" borderId="0" xfId="0" applyFont="1" applyFill="1" applyAlignment="1">
      <alignment horizontal="left" vertical="center" wrapText="1"/>
    </xf>
    <xf numFmtId="171" fontId="0" fillId="3" borderId="8" xfId="0" applyNumberFormat="1" applyFill="1" applyBorder="1" applyAlignment="1">
      <alignment horizontal="right"/>
    </xf>
    <xf numFmtId="171" fontId="0" fillId="3" borderId="54" xfId="0" applyNumberFormat="1" applyFill="1" applyBorder="1" applyAlignment="1">
      <alignment horizontal="right"/>
    </xf>
    <xf numFmtId="171" fontId="0" fillId="3" borderId="12" xfId="0" applyNumberFormat="1" applyFill="1" applyBorder="1" applyAlignment="1">
      <alignment horizontal="right"/>
    </xf>
    <xf numFmtId="171" fontId="0" fillId="3" borderId="9" xfId="0" applyNumberFormat="1" applyFill="1" applyBorder="1" applyAlignment="1">
      <alignment horizontal="right"/>
    </xf>
    <xf numFmtId="171" fontId="11" fillId="4" borderId="5" xfId="0" applyNumberFormat="1" applyFont="1" applyFill="1" applyBorder="1" applyAlignment="1">
      <alignment horizontal="right"/>
    </xf>
    <xf numFmtId="171" fontId="11" fillId="4" borderId="15" xfId="0" applyNumberFormat="1" applyFont="1" applyFill="1" applyBorder="1" applyAlignment="1">
      <alignment horizontal="right"/>
    </xf>
    <xf numFmtId="171" fontId="0" fillId="3" borderId="0" xfId="0" applyNumberFormat="1" applyFill="1" applyAlignment="1">
      <alignment horizontal="right"/>
    </xf>
    <xf numFmtId="164" fontId="0" fillId="2" borderId="12" xfId="0" applyNumberFormat="1" applyFill="1" applyBorder="1" applyAlignment="1">
      <alignment horizontal="center"/>
    </xf>
    <xf numFmtId="164" fontId="0" fillId="2" borderId="9" xfId="0" applyNumberFormat="1" applyFill="1" applyBorder="1" applyAlignment="1">
      <alignment horizontal="center"/>
    </xf>
    <xf numFmtId="0" fontId="4" fillId="2" borderId="0" xfId="0" applyFont="1" applyFill="1" applyAlignment="1">
      <alignment horizontal="left" vertical="justify" wrapText="1"/>
    </xf>
    <xf numFmtId="0" fontId="0" fillId="2" borderId="0" xfId="0" applyFill="1" applyAlignment="1">
      <alignment horizontal="left" vertical="justify" wrapText="1"/>
    </xf>
    <xf numFmtId="0" fontId="11" fillId="4" borderId="5" xfId="0" applyFont="1" applyFill="1" applyBorder="1" applyAlignment="1">
      <alignment horizontal="center"/>
    </xf>
    <xf numFmtId="0" fontId="11" fillId="4" borderId="15" xfId="0" applyFont="1" applyFill="1" applyBorder="1" applyAlignment="1">
      <alignment horizontal="center"/>
    </xf>
    <xf numFmtId="164" fontId="0" fillId="2" borderId="8" xfId="0" applyNumberFormat="1" applyFill="1" applyBorder="1" applyAlignment="1">
      <alignment horizontal="center"/>
    </xf>
    <xf numFmtId="164" fontId="0" fillId="2" borderId="54" xfId="0" applyNumberFormat="1" applyFill="1" applyBorder="1" applyAlignment="1">
      <alignment horizontal="center"/>
    </xf>
    <xf numFmtId="164" fontId="0" fillId="2" borderId="4" xfId="0" applyNumberFormat="1" applyFill="1" applyBorder="1" applyAlignment="1">
      <alignment horizontal="center"/>
    </xf>
    <xf numFmtId="164" fontId="0" fillId="2" borderId="1" xfId="0" applyNumberFormat="1" applyFill="1" applyBorder="1" applyAlignment="1">
      <alignment horizontal="center"/>
    </xf>
    <xf numFmtId="0" fontId="0" fillId="4" borderId="9" xfId="0" applyFill="1" applyBorder="1" applyAlignment="1">
      <alignment horizontal="center"/>
    </xf>
    <xf numFmtId="0" fontId="0" fillId="4" borderId="52" xfId="0" applyFill="1" applyBorder="1" applyAlignment="1">
      <alignment horizontal="center"/>
    </xf>
    <xf numFmtId="0" fontId="4" fillId="4"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53" xfId="0" applyFill="1" applyBorder="1" applyAlignment="1">
      <alignment horizontal="center" vertical="center"/>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54"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2" xfId="0" applyFill="1" applyBorder="1" applyAlignment="1">
      <alignment horizontal="center" vertical="center"/>
    </xf>
    <xf numFmtId="0" fontId="0" fillId="4" borderId="54"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3" xfId="0" applyFill="1" applyBorder="1" applyAlignment="1">
      <alignment horizontal="center"/>
    </xf>
    <xf numFmtId="166" fontId="2" fillId="2" borderId="4" xfId="0" applyNumberFormat="1"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166"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164" fontId="2" fillId="2" borderId="52" xfId="0" applyNumberFormat="1" applyFont="1" applyFill="1" applyBorder="1" applyAlignment="1">
      <alignment horizontal="center"/>
    </xf>
    <xf numFmtId="164" fontId="2" fillId="2" borderId="53"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164" fontId="2" fillId="2" borderId="9" xfId="0" applyNumberFormat="1"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4" fontId="2" fillId="2" borderId="2"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4" xfId="0" applyNumberFormat="1" applyFont="1" applyFill="1" applyBorder="1" applyAlignment="1">
      <alignment horizontal="center"/>
    </xf>
    <xf numFmtId="164" fontId="2" fillId="2" borderId="1" xfId="0" applyNumberFormat="1" applyFont="1" applyFill="1" applyBorder="1" applyAlignment="1">
      <alignment horizontal="center"/>
    </xf>
  </cellXfs>
  <cellStyles count="5">
    <cellStyle name="Moeda" xfId="2" builtinId="4"/>
    <cellStyle name="Normal" xfId="0" builtinId="0"/>
    <cellStyle name="Normal 2" xfId="4" xr:uid="{A5C7EFCC-7378-4B4D-80CE-D027513A313A}"/>
    <cellStyle name="Porcentagem" xfId="3" builtinId="5"/>
    <cellStyle name="Vírgula" xfId="1" builtinId="3"/>
  </cellStyles>
  <dxfs count="7">
    <dxf>
      <fill>
        <patternFill>
          <bgColor rgb="FFFFFF00"/>
        </patternFill>
      </fill>
    </dxf>
    <dxf>
      <fill>
        <patternFill>
          <bgColor indexed="26"/>
        </patternFill>
      </fill>
    </dxf>
    <dxf>
      <fill>
        <patternFill>
          <bgColor indexed="26"/>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sheetPr codeName="Planilha1"/>
  <dimension ref="A1:K146"/>
  <sheetViews>
    <sheetView tabSelected="1" topLeftCell="A4" workbookViewId="0">
      <selection activeCell="G25" sqref="G25"/>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60" t="s">
        <v>0</v>
      </c>
      <c r="B1" s="960"/>
      <c r="C1" s="960"/>
      <c r="D1" s="960"/>
      <c r="E1" s="960"/>
      <c r="F1" s="960"/>
      <c r="G1" s="960"/>
      <c r="H1" s="960"/>
    </row>
    <row r="2" spans="1:8">
      <c r="A2" s="961" t="s">
        <v>1</v>
      </c>
      <c r="B2" s="961"/>
      <c r="C2" s="961"/>
      <c r="D2" s="961"/>
      <c r="E2" s="961"/>
      <c r="F2" s="961"/>
      <c r="G2" s="961"/>
      <c r="H2" s="961"/>
    </row>
    <row r="3" spans="1:8">
      <c r="A3" s="960" t="s">
        <v>2</v>
      </c>
      <c r="B3" s="960"/>
      <c r="C3" s="960"/>
      <c r="D3" s="960"/>
      <c r="E3" s="960"/>
      <c r="F3" s="960"/>
      <c r="G3" s="960"/>
      <c r="H3" s="960"/>
    </row>
    <row r="4" spans="1:8">
      <c r="A4" s="961" t="s">
        <v>3</v>
      </c>
      <c r="B4" s="961"/>
      <c r="C4" s="961"/>
      <c r="D4" s="961"/>
      <c r="E4" s="961"/>
      <c r="F4" s="961"/>
      <c r="G4" s="961"/>
      <c r="H4" s="961"/>
    </row>
    <row r="5" spans="1:8">
      <c r="A5" s="961" t="s">
        <v>1069</v>
      </c>
      <c r="B5" s="961">
        <v>0</v>
      </c>
      <c r="C5" s="961">
        <v>0</v>
      </c>
      <c r="D5" s="961">
        <v>0</v>
      </c>
      <c r="E5" s="961">
        <v>0</v>
      </c>
      <c r="F5" s="961">
        <v>0</v>
      </c>
      <c r="G5" s="961">
        <v>0</v>
      </c>
      <c r="H5" s="961">
        <v>0</v>
      </c>
    </row>
    <row r="6" spans="1:8">
      <c r="A6" s="962"/>
      <c r="B6" s="962"/>
      <c r="C6" s="962"/>
      <c r="D6" s="962"/>
      <c r="E6" s="962"/>
      <c r="F6" s="962"/>
      <c r="G6" s="962"/>
      <c r="H6" s="962"/>
    </row>
    <row r="7" spans="1:8">
      <c r="A7" s="2" t="s">
        <v>4</v>
      </c>
      <c r="B7" s="4"/>
      <c r="H7" s="5">
        <v>1</v>
      </c>
    </row>
    <row r="8" spans="1:8" ht="22.5" customHeight="1">
      <c r="A8" s="944" t="s">
        <v>5</v>
      </c>
      <c r="B8" s="957" t="s">
        <v>6</v>
      </c>
      <c r="C8" s="953" t="s">
        <v>7</v>
      </c>
      <c r="D8" s="949" t="s">
        <v>8</v>
      </c>
      <c r="E8" s="949"/>
      <c r="F8" s="949"/>
      <c r="G8" s="949"/>
      <c r="H8" s="947" t="s">
        <v>9</v>
      </c>
    </row>
    <row r="9" spans="1:8" ht="12.75" customHeight="1">
      <c r="A9" s="945"/>
      <c r="B9" s="958"/>
      <c r="C9" s="954"/>
      <c r="D9" s="6" t="s">
        <v>10</v>
      </c>
      <c r="E9" s="6" t="s">
        <v>11</v>
      </c>
      <c r="F9" s="6" t="s">
        <v>1070</v>
      </c>
      <c r="G9" s="6" t="s">
        <v>11</v>
      </c>
      <c r="H9" s="948"/>
    </row>
    <row r="10" spans="1:8" ht="12.75" customHeight="1">
      <c r="A10" s="946"/>
      <c r="B10" s="959"/>
      <c r="C10" s="7" t="s">
        <v>12</v>
      </c>
      <c r="D10" s="7" t="s">
        <v>13</v>
      </c>
      <c r="E10" s="7" t="s">
        <v>14</v>
      </c>
      <c r="F10" s="7" t="s">
        <v>15</v>
      </c>
      <c r="G10" s="7" t="s">
        <v>16</v>
      </c>
      <c r="H10" s="8" t="s">
        <v>17</v>
      </c>
    </row>
    <row r="11" spans="1:8" ht="12.75" customHeight="1">
      <c r="A11" s="10" t="s">
        <v>18</v>
      </c>
      <c r="B11" s="12">
        <v>9046000000</v>
      </c>
      <c r="C11" s="12">
        <v>10034469659.120001</v>
      </c>
      <c r="D11" s="12">
        <v>1880391152.7299995</v>
      </c>
      <c r="E11" s="13">
        <v>18.739317737843511</v>
      </c>
      <c r="F11" s="12">
        <v>10379192732.620007</v>
      </c>
      <c r="G11" s="13">
        <v>103.43538906599512</v>
      </c>
      <c r="H11" s="14">
        <f>C11-F11</f>
        <v>-344723073.50000572</v>
      </c>
    </row>
    <row r="12" spans="1:8">
      <c r="A12" s="15" t="s">
        <v>19</v>
      </c>
      <c r="B12" s="16">
        <v>8649145000</v>
      </c>
      <c r="C12" s="16">
        <v>9474344816.460001</v>
      </c>
      <c r="D12" s="16">
        <v>1775890017.5999994</v>
      </c>
      <c r="E12" s="17">
        <v>18.744198696618096</v>
      </c>
      <c r="F12" s="16">
        <v>10130973889.510006</v>
      </c>
      <c r="G12" s="17">
        <v>106.93060138479684</v>
      </c>
      <c r="H12" s="18">
        <f t="shared" ref="H12:H73" si="0">C12-F12</f>
        <v>-656629073.05000496</v>
      </c>
    </row>
    <row r="13" spans="1:8">
      <c r="A13" s="19" t="s">
        <v>20</v>
      </c>
      <c r="B13" s="16">
        <v>3700042000</v>
      </c>
      <c r="C13" s="16">
        <v>3854490100</v>
      </c>
      <c r="D13" s="16">
        <v>656677087.76999974</v>
      </c>
      <c r="E13" s="17">
        <v>17.036678541994434</v>
      </c>
      <c r="F13" s="16">
        <v>4229078761.3400083</v>
      </c>
      <c r="G13" s="17">
        <v>109.71824162526732</v>
      </c>
      <c r="H13" s="18">
        <f t="shared" si="0"/>
        <v>-374588661.34000826</v>
      </c>
    </row>
    <row r="14" spans="1:8">
      <c r="A14" s="20" t="s">
        <v>1049</v>
      </c>
      <c r="B14" s="21">
        <v>3479606000</v>
      </c>
      <c r="C14" s="21">
        <v>3628754100</v>
      </c>
      <c r="D14" s="21">
        <v>637940327.77999973</v>
      </c>
      <c r="E14" s="17">
        <v>17.580147626426374</v>
      </c>
      <c r="F14" s="21">
        <v>4008066074.2100081</v>
      </c>
      <c r="G14" s="17">
        <v>110.45295337620172</v>
      </c>
      <c r="H14" s="22">
        <f t="shared" si="0"/>
        <v>-379311974.21000814</v>
      </c>
    </row>
    <row r="15" spans="1:8">
      <c r="A15" s="20" t="s">
        <v>1050</v>
      </c>
      <c r="B15" s="21">
        <v>220247000</v>
      </c>
      <c r="C15" s="21">
        <v>225547000</v>
      </c>
      <c r="D15" s="21">
        <v>18721479.640000001</v>
      </c>
      <c r="E15" s="17">
        <v>8.300478232918195</v>
      </c>
      <c r="F15" s="21">
        <v>220863161.60999995</v>
      </c>
      <c r="G15" s="17">
        <v>97.92334263368609</v>
      </c>
      <c r="H15" s="22">
        <f t="shared" si="0"/>
        <v>4683838.3900000453</v>
      </c>
    </row>
    <row r="16" spans="1:8">
      <c r="A16" s="20" t="s">
        <v>1051</v>
      </c>
      <c r="B16" s="21">
        <v>189000</v>
      </c>
      <c r="C16" s="21">
        <v>189000</v>
      </c>
      <c r="D16" s="21">
        <v>15280.349999999999</v>
      </c>
      <c r="E16" s="17">
        <v>8.0848412698412702</v>
      </c>
      <c r="F16" s="21">
        <v>149525.52000000002</v>
      </c>
      <c r="G16" s="17">
        <v>79.114031746031756</v>
      </c>
      <c r="H16" s="22">
        <f t="shared" si="0"/>
        <v>39474.479999999981</v>
      </c>
    </row>
    <row r="17" spans="1:8">
      <c r="A17" s="19" t="s">
        <v>21</v>
      </c>
      <c r="B17" s="16">
        <v>424699000</v>
      </c>
      <c r="C17" s="16">
        <v>424699000</v>
      </c>
      <c r="D17" s="16">
        <v>125356453.42000002</v>
      </c>
      <c r="E17" s="17">
        <v>29.516540754746305</v>
      </c>
      <c r="F17" s="16">
        <v>535657740.48000014</v>
      </c>
      <c r="G17" s="17">
        <v>126.12644260523338</v>
      </c>
      <c r="H17" s="18">
        <f t="shared" si="0"/>
        <v>-110958740.48000014</v>
      </c>
    </row>
    <row r="18" spans="1:8">
      <c r="A18" s="20" t="s">
        <v>22</v>
      </c>
      <c r="B18" s="23">
        <v>291699000</v>
      </c>
      <c r="C18" s="23">
        <v>291699000</v>
      </c>
      <c r="D18" s="23">
        <v>104229804.77000001</v>
      </c>
      <c r="E18" s="24">
        <v>35.731971919684334</v>
      </c>
      <c r="F18" s="23">
        <v>403433057.13000017</v>
      </c>
      <c r="G18" s="17">
        <v>138.30457325187956</v>
      </c>
      <c r="H18" s="22">
        <f t="shared" si="0"/>
        <v>-111734057.13000017</v>
      </c>
    </row>
    <row r="19" spans="1:8">
      <c r="A19" s="20" t="s">
        <v>23</v>
      </c>
      <c r="B19" s="23">
        <v>0</v>
      </c>
      <c r="C19" s="23">
        <v>0</v>
      </c>
      <c r="D19" s="23">
        <v>0</v>
      </c>
      <c r="E19" s="24">
        <v>0</v>
      </c>
      <c r="F19" s="23">
        <v>0</v>
      </c>
      <c r="G19" s="17">
        <v>0</v>
      </c>
      <c r="H19" s="22">
        <f t="shared" si="0"/>
        <v>0</v>
      </c>
    </row>
    <row r="20" spans="1:8">
      <c r="A20" s="20" t="s">
        <v>24</v>
      </c>
      <c r="B20" s="23">
        <v>133000000</v>
      </c>
      <c r="C20" s="23">
        <v>133000000</v>
      </c>
      <c r="D20" s="23">
        <v>21126648.649999999</v>
      </c>
      <c r="E20" s="24">
        <v>15.884698233082705</v>
      </c>
      <c r="F20" s="23">
        <v>132224683.34999998</v>
      </c>
      <c r="G20" s="17">
        <v>99.417055150375916</v>
      </c>
      <c r="H20" s="22">
        <f t="shared" si="0"/>
        <v>775316.65000002086</v>
      </c>
    </row>
    <row r="21" spans="1:8">
      <c r="A21" s="19" t="s">
        <v>25</v>
      </c>
      <c r="B21" s="16">
        <v>271706000</v>
      </c>
      <c r="C21" s="16">
        <v>400757746.94</v>
      </c>
      <c r="D21" s="16">
        <v>171011425.77000001</v>
      </c>
      <c r="E21" s="17">
        <v>42.672019961127091</v>
      </c>
      <c r="F21" s="16">
        <v>788333065.78000021</v>
      </c>
      <c r="G21" s="17">
        <v>196.7106242610019</v>
      </c>
      <c r="H21" s="18">
        <f t="shared" si="0"/>
        <v>-387575318.84000021</v>
      </c>
    </row>
    <row r="22" spans="1:8">
      <c r="A22" s="20" t="s">
        <v>26</v>
      </c>
      <c r="B22" s="23">
        <v>5559000</v>
      </c>
      <c r="C22" s="23">
        <v>5559000</v>
      </c>
      <c r="D22" s="23">
        <v>347538.89</v>
      </c>
      <c r="E22" s="24">
        <v>6.251823889188703</v>
      </c>
      <c r="F22" s="23">
        <v>1644806.8599999996</v>
      </c>
      <c r="G22" s="17">
        <v>29.588178809138327</v>
      </c>
      <c r="H22" s="22">
        <f t="shared" si="0"/>
        <v>3914193.1400000006</v>
      </c>
    </row>
    <row r="23" spans="1:8">
      <c r="A23" s="20" t="s">
        <v>27</v>
      </c>
      <c r="B23" s="23">
        <v>228740000</v>
      </c>
      <c r="C23" s="23">
        <v>357791746.94</v>
      </c>
      <c r="D23" s="23">
        <v>109327231.11999997</v>
      </c>
      <c r="E23" s="24">
        <v>30.556107583536196</v>
      </c>
      <c r="F23" s="23">
        <v>682848171.85000038</v>
      </c>
      <c r="G23" s="17">
        <v>190.85073305631917</v>
      </c>
      <c r="H23" s="22">
        <f t="shared" si="0"/>
        <v>-325056424.91000038</v>
      </c>
    </row>
    <row r="24" spans="1:8">
      <c r="A24" s="20" t="s">
        <v>28</v>
      </c>
      <c r="B24" s="23">
        <v>16239000</v>
      </c>
      <c r="C24" s="23">
        <v>16239000</v>
      </c>
      <c r="D24" s="23">
        <v>4540226.51</v>
      </c>
      <c r="E24" s="24">
        <v>27.958781390479707</v>
      </c>
      <c r="F24" s="23">
        <v>23395903.430000003</v>
      </c>
      <c r="G24" s="17">
        <v>144.07231621405262</v>
      </c>
      <c r="H24" s="22">
        <f t="shared" si="0"/>
        <v>-7156903.4300000034</v>
      </c>
    </row>
    <row r="25" spans="1:8">
      <c r="A25" s="20" t="s">
        <v>29</v>
      </c>
      <c r="B25" s="23">
        <v>21168000</v>
      </c>
      <c r="C25" s="23">
        <v>21168000</v>
      </c>
      <c r="D25" s="23">
        <v>4110474.89</v>
      </c>
      <c r="E25" s="24">
        <v>19.418343206727137</v>
      </c>
      <c r="F25" s="23">
        <v>24112695.409999996</v>
      </c>
      <c r="G25" s="17">
        <v>113.91107053099017</v>
      </c>
      <c r="H25" s="22">
        <f t="shared" si="0"/>
        <v>-2944695.4099999964</v>
      </c>
    </row>
    <row r="26" spans="1:8">
      <c r="A26" s="20" t="s">
        <v>30</v>
      </c>
      <c r="B26" s="23">
        <v>0</v>
      </c>
      <c r="C26" s="23">
        <v>0</v>
      </c>
      <c r="D26" s="23">
        <v>52033333.340000004</v>
      </c>
      <c r="E26" s="24">
        <v>0</v>
      </c>
      <c r="F26" s="23">
        <v>52866666.68</v>
      </c>
      <c r="G26" s="17">
        <v>0</v>
      </c>
      <c r="H26" s="22">
        <f t="shared" si="0"/>
        <v>-52866666.68</v>
      </c>
    </row>
    <row r="27" spans="1:8">
      <c r="A27" s="20" t="s">
        <v>31</v>
      </c>
      <c r="B27" s="23">
        <v>0</v>
      </c>
      <c r="C27" s="23">
        <v>0</v>
      </c>
      <c r="D27" s="23">
        <v>652621.02</v>
      </c>
      <c r="E27" s="17">
        <v>0</v>
      </c>
      <c r="F27" s="23">
        <v>3464821.5500000003</v>
      </c>
      <c r="G27" s="17">
        <v>0</v>
      </c>
      <c r="H27" s="22">
        <f t="shared" si="0"/>
        <v>-3464821.5500000003</v>
      </c>
    </row>
    <row r="28" spans="1:8">
      <c r="A28" s="19" t="s">
        <v>32</v>
      </c>
      <c r="B28" s="16">
        <v>785871000</v>
      </c>
      <c r="C28" s="16">
        <v>785871000</v>
      </c>
      <c r="D28" s="16">
        <v>41493955.890000001</v>
      </c>
      <c r="E28" s="17">
        <v>5.279995812289803</v>
      </c>
      <c r="F28" s="16">
        <v>208152301.02999994</v>
      </c>
      <c r="G28" s="17">
        <v>26.486828121918222</v>
      </c>
      <c r="H28" s="18">
        <f t="shared" si="0"/>
        <v>577718698.97000003</v>
      </c>
    </row>
    <row r="29" spans="1:8">
      <c r="A29" s="20" t="s">
        <v>33</v>
      </c>
      <c r="B29" s="23">
        <v>304471000</v>
      </c>
      <c r="C29" s="23">
        <v>304471000</v>
      </c>
      <c r="D29" s="23">
        <v>40544047.420000002</v>
      </c>
      <c r="E29" s="17">
        <v>13.316226313836129</v>
      </c>
      <c r="F29" s="23">
        <v>192421821.64999995</v>
      </c>
      <c r="G29" s="17">
        <v>63.198735396802959</v>
      </c>
      <c r="H29" s="22">
        <f t="shared" si="0"/>
        <v>112049178.35000005</v>
      </c>
    </row>
    <row r="30" spans="1:8">
      <c r="A30" s="20" t="s">
        <v>34</v>
      </c>
      <c r="B30" s="23">
        <v>463050000</v>
      </c>
      <c r="C30" s="23">
        <v>463050000</v>
      </c>
      <c r="D30" s="23">
        <v>16457.639999999996</v>
      </c>
      <c r="E30" s="17">
        <v>3.5541820537738893E-3</v>
      </c>
      <c r="F30" s="23">
        <v>8717091.8599999994</v>
      </c>
      <c r="G30" s="17">
        <v>1.8825379246301694</v>
      </c>
      <c r="H30" s="22">
        <f t="shared" si="0"/>
        <v>454332908.13999999</v>
      </c>
    </row>
    <row r="31" spans="1:8">
      <c r="A31" s="20" t="s">
        <v>35</v>
      </c>
      <c r="B31" s="23">
        <v>18350000</v>
      </c>
      <c r="C31" s="23">
        <v>18350000</v>
      </c>
      <c r="D31" s="23">
        <v>933450.83000000007</v>
      </c>
      <c r="E31" s="17">
        <v>5.0869255040871941</v>
      </c>
      <c r="F31" s="23">
        <v>7013387.5199999996</v>
      </c>
      <c r="G31" s="17">
        <v>38.220095476839234</v>
      </c>
      <c r="H31" s="22">
        <f t="shared" si="0"/>
        <v>11336612.48</v>
      </c>
    </row>
    <row r="32" spans="1:8">
      <c r="A32" s="19" t="s">
        <v>36</v>
      </c>
      <c r="B32" s="16">
        <v>3279169000</v>
      </c>
      <c r="C32" s="16">
        <v>3801822138.2399998</v>
      </c>
      <c r="D32" s="16">
        <v>727095271.4599998</v>
      </c>
      <c r="E32" s="17">
        <v>19.124915501612559</v>
      </c>
      <c r="F32" s="16">
        <v>4083385599.8299999</v>
      </c>
      <c r="G32" s="17">
        <v>107.40601352067316</v>
      </c>
      <c r="H32" s="18">
        <f t="shared" si="0"/>
        <v>-281563461.59000015</v>
      </c>
    </row>
    <row r="33" spans="1:8">
      <c r="A33" s="20" t="s">
        <v>57</v>
      </c>
      <c r="B33" s="21">
        <v>1384274000</v>
      </c>
      <c r="C33" s="21">
        <v>1604155903.24</v>
      </c>
      <c r="D33" s="21">
        <v>343556611.39999992</v>
      </c>
      <c r="E33" s="17">
        <v>21.416659734013393</v>
      </c>
      <c r="F33" s="21">
        <v>1679007115.1099999</v>
      </c>
      <c r="G33" s="17">
        <v>104.6660808789731</v>
      </c>
      <c r="H33" s="22">
        <f t="shared" si="0"/>
        <v>-74851211.869999886</v>
      </c>
    </row>
    <row r="34" spans="1:8">
      <c r="A34" s="20" t="s">
        <v>58</v>
      </c>
      <c r="B34" s="21">
        <v>1192067000</v>
      </c>
      <c r="C34" s="21">
        <v>1312814235</v>
      </c>
      <c r="D34" s="21">
        <v>210688167.28999996</v>
      </c>
      <c r="E34" s="17">
        <v>16.048589486082161</v>
      </c>
      <c r="F34" s="21">
        <v>1492310616.27</v>
      </c>
      <c r="G34" s="17">
        <v>113.67264129871353</v>
      </c>
      <c r="H34" s="22">
        <f t="shared" si="0"/>
        <v>-179496381.26999998</v>
      </c>
    </row>
    <row r="35" spans="1:8">
      <c r="A35" s="20" t="s">
        <v>37</v>
      </c>
      <c r="B35" s="23">
        <v>0</v>
      </c>
      <c r="C35" s="23">
        <v>0</v>
      </c>
      <c r="D35" s="23">
        <v>0</v>
      </c>
      <c r="E35" s="24">
        <v>0</v>
      </c>
      <c r="F35" s="23">
        <v>0</v>
      </c>
      <c r="G35" s="17">
        <v>0</v>
      </c>
      <c r="H35" s="22">
        <f t="shared" si="0"/>
        <v>0</v>
      </c>
    </row>
    <row r="36" spans="1:8">
      <c r="A36" s="20" t="s">
        <v>38</v>
      </c>
      <c r="B36" s="23">
        <v>19924000</v>
      </c>
      <c r="C36" s="23">
        <v>19948000</v>
      </c>
      <c r="D36" s="23">
        <v>35015707.850000001</v>
      </c>
      <c r="E36" s="24">
        <v>175.53493006817726</v>
      </c>
      <c r="F36" s="23">
        <v>48224276.140000001</v>
      </c>
      <c r="G36" s="17">
        <v>241.74993051935033</v>
      </c>
      <c r="H36" s="22">
        <f t="shared" si="0"/>
        <v>-28276276.140000001</v>
      </c>
    </row>
    <row r="37" spans="1:8">
      <c r="A37" s="20" t="s">
        <v>39</v>
      </c>
      <c r="B37" s="23">
        <v>677000000</v>
      </c>
      <c r="C37" s="23">
        <v>859000000</v>
      </c>
      <c r="D37" s="23">
        <v>130585131.44999999</v>
      </c>
      <c r="E37" s="24">
        <v>15.201994348079159</v>
      </c>
      <c r="F37" s="23">
        <v>846762261.56000018</v>
      </c>
      <c r="G37" s="17">
        <v>98.575350589057066</v>
      </c>
      <c r="H37" s="22">
        <f t="shared" si="0"/>
        <v>12237738.439999819</v>
      </c>
    </row>
    <row r="38" spans="1:8">
      <c r="A38" s="20" t="s">
        <v>40</v>
      </c>
      <c r="B38" s="23">
        <v>0</v>
      </c>
      <c r="C38" s="23">
        <v>0</v>
      </c>
      <c r="D38" s="23">
        <v>0</v>
      </c>
      <c r="E38" s="24">
        <v>0</v>
      </c>
      <c r="F38" s="23">
        <v>0</v>
      </c>
      <c r="G38" s="17">
        <v>0</v>
      </c>
      <c r="H38" s="22">
        <f t="shared" si="0"/>
        <v>0</v>
      </c>
    </row>
    <row r="39" spans="1:8">
      <c r="A39" s="20" t="s">
        <v>41</v>
      </c>
      <c r="B39" s="23">
        <v>5904000</v>
      </c>
      <c r="C39" s="23">
        <v>5904000</v>
      </c>
      <c r="D39" s="23">
        <v>7249653.4699999997</v>
      </c>
      <c r="E39" s="24">
        <v>122.7922335704607</v>
      </c>
      <c r="F39" s="23">
        <v>17081330.75</v>
      </c>
      <c r="G39" s="17">
        <v>289.31793275745258</v>
      </c>
      <c r="H39" s="22">
        <f t="shared" si="0"/>
        <v>-11177330.75</v>
      </c>
    </row>
    <row r="40" spans="1:8">
      <c r="A40" s="20" t="s">
        <v>42</v>
      </c>
      <c r="B40" s="23">
        <v>0</v>
      </c>
      <c r="C40" s="23">
        <v>0</v>
      </c>
      <c r="D40" s="23">
        <v>0</v>
      </c>
      <c r="E40" s="17">
        <v>0</v>
      </c>
      <c r="F40" s="23">
        <v>0</v>
      </c>
      <c r="G40" s="17">
        <v>0</v>
      </c>
      <c r="H40" s="22">
        <f t="shared" si="0"/>
        <v>0</v>
      </c>
    </row>
    <row r="41" spans="1:8">
      <c r="A41" s="19" t="s">
        <v>43</v>
      </c>
      <c r="B41" s="16">
        <v>187658000</v>
      </c>
      <c r="C41" s="16">
        <v>206704831.28</v>
      </c>
      <c r="D41" s="16">
        <v>54255823.290000007</v>
      </c>
      <c r="E41" s="17">
        <v>26.247970574285073</v>
      </c>
      <c r="F41" s="16">
        <v>286366421.04999983</v>
      </c>
      <c r="G41" s="17">
        <v>138.53881366811942</v>
      </c>
      <c r="H41" s="18">
        <f t="shared" si="0"/>
        <v>-79661589.769999832</v>
      </c>
    </row>
    <row r="42" spans="1:8">
      <c r="A42" s="20" t="s">
        <v>1052</v>
      </c>
      <c r="B42" s="21">
        <v>125670000</v>
      </c>
      <c r="C42" s="21">
        <v>142220000</v>
      </c>
      <c r="D42" s="21">
        <v>38108861.38000001</v>
      </c>
      <c r="E42" s="17">
        <v>26.795711840810021</v>
      </c>
      <c r="F42" s="21">
        <v>157184743.04999992</v>
      </c>
      <c r="G42" s="17">
        <v>110.52224936717757</v>
      </c>
      <c r="H42" s="22">
        <f t="shared" si="0"/>
        <v>-14964743.049999923</v>
      </c>
    </row>
    <row r="43" spans="1:8">
      <c r="A43" s="20" t="s">
        <v>44</v>
      </c>
      <c r="B43" s="23">
        <v>23020000</v>
      </c>
      <c r="C43" s="23">
        <v>25516831.280000001</v>
      </c>
      <c r="D43" s="23">
        <v>6721377.9400000013</v>
      </c>
      <c r="E43" s="24">
        <v>26.340958507917055</v>
      </c>
      <c r="F43" s="23">
        <v>32939282.449999988</v>
      </c>
      <c r="G43" s="17">
        <v>129.0884518087388</v>
      </c>
      <c r="H43" s="22">
        <f t="shared" si="0"/>
        <v>-7422451.1699999869</v>
      </c>
    </row>
    <row r="44" spans="1:8">
      <c r="A44" s="20" t="s">
        <v>45</v>
      </c>
      <c r="B44" s="23">
        <v>0</v>
      </c>
      <c r="C44" s="23">
        <v>0</v>
      </c>
      <c r="D44" s="23">
        <v>0</v>
      </c>
      <c r="E44" s="24">
        <v>0</v>
      </c>
      <c r="F44" s="23">
        <v>0</v>
      </c>
      <c r="G44" s="24">
        <v>0</v>
      </c>
      <c r="H44" s="25">
        <f t="shared" si="0"/>
        <v>0</v>
      </c>
    </row>
    <row r="45" spans="1:8">
      <c r="A45" s="20" t="s">
        <v>46</v>
      </c>
      <c r="B45" s="23">
        <v>38968000</v>
      </c>
      <c r="C45" s="23">
        <v>38968000</v>
      </c>
      <c r="D45" s="23">
        <v>9425583.9699999988</v>
      </c>
      <c r="E45" s="24">
        <v>24.188010598439742</v>
      </c>
      <c r="F45" s="23">
        <v>96242395.549999923</v>
      </c>
      <c r="G45" s="24">
        <v>246.97802183843135</v>
      </c>
      <c r="H45" s="25">
        <f t="shared" si="0"/>
        <v>-57274395.549999923</v>
      </c>
    </row>
    <row r="46" spans="1:8">
      <c r="A46" s="27" t="s">
        <v>47</v>
      </c>
      <c r="B46" s="16">
        <v>396855000</v>
      </c>
      <c r="C46" s="16">
        <v>560124842.65999997</v>
      </c>
      <c r="D46" s="16">
        <v>104501135.13</v>
      </c>
      <c r="E46" s="17">
        <v>18.656757774522237</v>
      </c>
      <c r="F46" s="16">
        <v>248218843.11000001</v>
      </c>
      <c r="G46" s="17">
        <v>44.314914141501617</v>
      </c>
      <c r="H46" s="18">
        <f t="shared" si="0"/>
        <v>311905999.54999995</v>
      </c>
    </row>
    <row r="47" spans="1:8">
      <c r="A47" s="19" t="s">
        <v>48</v>
      </c>
      <c r="B47" s="16">
        <v>218894000</v>
      </c>
      <c r="C47" s="16">
        <v>362856068.87</v>
      </c>
      <c r="D47" s="16">
        <v>97936000</v>
      </c>
      <c r="E47" s="17">
        <v>26.990316106601327</v>
      </c>
      <c r="F47" s="16">
        <v>170471000</v>
      </c>
      <c r="G47" s="17">
        <v>46.980335903124839</v>
      </c>
      <c r="H47" s="18">
        <f t="shared" si="0"/>
        <v>192385068.87</v>
      </c>
    </row>
    <row r="48" spans="1:8">
      <c r="A48" s="28" t="s">
        <v>49</v>
      </c>
      <c r="B48" s="23">
        <v>39218000</v>
      </c>
      <c r="C48" s="23">
        <v>174303880.91</v>
      </c>
      <c r="D48" s="23">
        <v>35000000</v>
      </c>
      <c r="E48" s="24">
        <v>20.079874192859705</v>
      </c>
      <c r="F48" s="23">
        <v>105000000</v>
      </c>
      <c r="G48" s="17">
        <v>60.239622578579109</v>
      </c>
      <c r="H48" s="22">
        <f t="shared" si="0"/>
        <v>69303880.909999996</v>
      </c>
    </row>
    <row r="49" spans="1:8">
      <c r="A49" s="28" t="s">
        <v>50</v>
      </c>
      <c r="B49" s="23">
        <v>179676000</v>
      </c>
      <c r="C49" s="23">
        <v>188552187.96000001</v>
      </c>
      <c r="D49" s="23">
        <v>62936000</v>
      </c>
      <c r="E49" s="24">
        <v>33.378557247689656</v>
      </c>
      <c r="F49" s="23">
        <v>65471000</v>
      </c>
      <c r="G49" s="17">
        <v>34.723012609055061</v>
      </c>
      <c r="H49" s="22">
        <f t="shared" si="0"/>
        <v>123081187.96000001</v>
      </c>
    </row>
    <row r="50" spans="1:8" s="29" customFormat="1">
      <c r="A50" s="19" t="s">
        <v>51</v>
      </c>
      <c r="B50" s="16">
        <v>0</v>
      </c>
      <c r="C50" s="16">
        <v>0</v>
      </c>
      <c r="D50" s="16">
        <v>18000</v>
      </c>
      <c r="E50" s="17">
        <v>0</v>
      </c>
      <c r="F50" s="16">
        <v>623149</v>
      </c>
      <c r="G50" s="17">
        <v>0</v>
      </c>
      <c r="H50" s="18">
        <f t="shared" si="0"/>
        <v>-623149</v>
      </c>
    </row>
    <row r="51" spans="1:8" s="29" customFormat="1">
      <c r="A51" s="28" t="s">
        <v>52</v>
      </c>
      <c r="B51" s="23">
        <v>0</v>
      </c>
      <c r="C51" s="23">
        <v>0</v>
      </c>
      <c r="D51" s="23">
        <v>0</v>
      </c>
      <c r="E51" s="24">
        <v>0</v>
      </c>
      <c r="F51" s="23">
        <v>526149</v>
      </c>
      <c r="G51" s="17">
        <v>0</v>
      </c>
      <c r="H51" s="22">
        <f t="shared" si="0"/>
        <v>-526149</v>
      </c>
    </row>
    <row r="52" spans="1:8" s="29" customFormat="1">
      <c r="A52" s="28" t="s">
        <v>53</v>
      </c>
      <c r="B52" s="23">
        <v>0</v>
      </c>
      <c r="C52" s="23">
        <v>0</v>
      </c>
      <c r="D52" s="23">
        <v>18000</v>
      </c>
      <c r="E52" s="24">
        <v>0</v>
      </c>
      <c r="F52" s="23">
        <v>97000</v>
      </c>
      <c r="G52" s="17">
        <v>0</v>
      </c>
      <c r="H52" s="22">
        <f t="shared" si="0"/>
        <v>-97000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133331000</v>
      </c>
      <c r="C55" s="16">
        <v>148541004.27999997</v>
      </c>
      <c r="D55" s="16">
        <v>822731.82000000007</v>
      </c>
      <c r="E55" s="17">
        <v>0.55387522387363797</v>
      </c>
      <c r="F55" s="16">
        <v>18281677.649999999</v>
      </c>
      <c r="G55" s="17">
        <v>12.307495656579118</v>
      </c>
      <c r="H55" s="18">
        <f t="shared" si="0"/>
        <v>130259326.62999997</v>
      </c>
    </row>
    <row r="56" spans="1:8">
      <c r="A56" s="28" t="s">
        <v>57</v>
      </c>
      <c r="B56" s="23">
        <v>127066000</v>
      </c>
      <c r="C56" s="23">
        <v>137313889.91999999</v>
      </c>
      <c r="D56" s="23">
        <v>453597.01</v>
      </c>
      <c r="E56" s="24">
        <v>0.330335853324284</v>
      </c>
      <c r="F56" s="23">
        <v>14881442.839999998</v>
      </c>
      <c r="G56" s="17">
        <v>10.837536427429177</v>
      </c>
      <c r="H56" s="22">
        <f t="shared" si="0"/>
        <v>122432447.07999998</v>
      </c>
    </row>
    <row r="57" spans="1:8">
      <c r="A57" s="28" t="s">
        <v>58</v>
      </c>
      <c r="B57" s="23">
        <v>6265000</v>
      </c>
      <c r="C57" s="23">
        <v>11227114.359999999</v>
      </c>
      <c r="D57" s="23">
        <v>369134.81</v>
      </c>
      <c r="E57" s="24">
        <v>3.2878867905287823</v>
      </c>
      <c r="F57" s="23">
        <v>3233934.8099999996</v>
      </c>
      <c r="G57" s="17">
        <v>28.804683966896011</v>
      </c>
      <c r="H57" s="22">
        <f t="shared" si="0"/>
        <v>7993179.5499999998</v>
      </c>
    </row>
    <row r="58" spans="1:8">
      <c r="A58" s="28" t="s">
        <v>37</v>
      </c>
      <c r="B58" s="23">
        <v>0</v>
      </c>
      <c r="C58" s="23">
        <v>0</v>
      </c>
      <c r="D58" s="23">
        <v>0</v>
      </c>
      <c r="E58" s="24">
        <v>0</v>
      </c>
      <c r="F58" s="23">
        <v>0</v>
      </c>
      <c r="G58" s="17">
        <v>0</v>
      </c>
      <c r="H58" s="22">
        <f t="shared" si="0"/>
        <v>0</v>
      </c>
    </row>
    <row r="59" spans="1:8">
      <c r="A59" s="28" t="s">
        <v>38</v>
      </c>
      <c r="B59" s="23">
        <v>0</v>
      </c>
      <c r="C59" s="23">
        <v>0</v>
      </c>
      <c r="D59" s="23">
        <v>0</v>
      </c>
      <c r="E59" s="24">
        <v>0</v>
      </c>
      <c r="F59" s="23">
        <v>166300</v>
      </c>
      <c r="G59" s="17">
        <v>0</v>
      </c>
      <c r="H59" s="22">
        <f t="shared" si="0"/>
        <v>-166300</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0</v>
      </c>
      <c r="C63" s="31">
        <v>0</v>
      </c>
      <c r="D63" s="23">
        <v>0</v>
      </c>
      <c r="E63" s="24">
        <v>0</v>
      </c>
      <c r="F63" s="23">
        <v>0</v>
      </c>
      <c r="G63" s="17">
        <v>0</v>
      </c>
      <c r="H63" s="22">
        <f t="shared" si="0"/>
        <v>0</v>
      </c>
    </row>
    <row r="64" spans="1:8" s="29" customFormat="1">
      <c r="A64" s="19" t="s">
        <v>59</v>
      </c>
      <c r="B64" s="32">
        <v>44630000</v>
      </c>
      <c r="C64" s="32">
        <v>48727769.509999998</v>
      </c>
      <c r="D64" s="32">
        <v>5724403.3100000005</v>
      </c>
      <c r="E64" s="33">
        <v>11.747722843799014</v>
      </c>
      <c r="F64" s="32">
        <v>58843016.460000008</v>
      </c>
      <c r="G64" s="30">
        <v>120.75869068442408</v>
      </c>
      <c r="H64" s="18">
        <f t="shared" si="0"/>
        <v>-10115246.95000001</v>
      </c>
    </row>
    <row r="65" spans="1:8" s="29" customFormat="1">
      <c r="A65" s="34" t="s">
        <v>60</v>
      </c>
      <c r="B65" s="16">
        <v>1178000000</v>
      </c>
      <c r="C65" s="16">
        <v>1178000000</v>
      </c>
      <c r="D65" s="16">
        <v>237288417.94</v>
      </c>
      <c r="E65" s="30">
        <v>20.143329196943974</v>
      </c>
      <c r="F65" s="16">
        <v>1270385244.6199999</v>
      </c>
      <c r="G65" s="30">
        <v>107.84255047707978</v>
      </c>
      <c r="H65" s="18">
        <f t="shared" si="0"/>
        <v>-92385244.619999886</v>
      </c>
    </row>
    <row r="66" spans="1:8">
      <c r="A66" s="66" t="s">
        <v>61</v>
      </c>
      <c r="B66" s="895">
        <v>0</v>
      </c>
      <c r="C66" s="895">
        <v>0</v>
      </c>
      <c r="D66" s="895">
        <v>0</v>
      </c>
      <c r="E66" s="896">
        <v>0</v>
      </c>
      <c r="F66" s="895">
        <v>0</v>
      </c>
      <c r="G66" s="17">
        <v>0</v>
      </c>
      <c r="H66" s="22">
        <f t="shared" si="0"/>
        <v>0</v>
      </c>
    </row>
    <row r="67" spans="1:8">
      <c r="A67" s="66" t="s">
        <v>62</v>
      </c>
      <c r="B67" s="895">
        <v>483430000</v>
      </c>
      <c r="C67" s="895">
        <v>483430000</v>
      </c>
      <c r="D67" s="895">
        <v>134251266.18000001</v>
      </c>
      <c r="E67" s="896">
        <v>27.770569923256726</v>
      </c>
      <c r="F67" s="895">
        <v>560271015.03000021</v>
      </c>
      <c r="G67" s="17">
        <v>115.89496204828005</v>
      </c>
      <c r="H67" s="22">
        <f t="shared" si="0"/>
        <v>-76841015.03000021</v>
      </c>
    </row>
    <row r="68" spans="1:8">
      <c r="A68" s="66" t="s">
        <v>63</v>
      </c>
      <c r="B68" s="895">
        <v>6288000</v>
      </c>
      <c r="C68" s="895">
        <v>6288000</v>
      </c>
      <c r="D68" s="895">
        <v>1522202.04</v>
      </c>
      <c r="E68" s="896">
        <v>24.208047709923662</v>
      </c>
      <c r="F68" s="895">
        <v>7897246.4300000006</v>
      </c>
      <c r="G68" s="17">
        <v>125.59234144402036</v>
      </c>
      <c r="H68" s="22">
        <f t="shared" si="0"/>
        <v>-1609246.4300000006</v>
      </c>
    </row>
    <row r="69" spans="1:8">
      <c r="A69" s="66" t="s">
        <v>64</v>
      </c>
      <c r="B69" s="895">
        <v>10042000</v>
      </c>
      <c r="C69" s="895">
        <v>10042000</v>
      </c>
      <c r="D69" s="895">
        <v>384512.70999999996</v>
      </c>
      <c r="E69" s="896">
        <v>3.8290451105357497</v>
      </c>
      <c r="F69" s="895">
        <v>2929773.1799999983</v>
      </c>
      <c r="G69" s="17">
        <v>29.175195976897015</v>
      </c>
      <c r="H69" s="22">
        <f t="shared" si="0"/>
        <v>7112226.8200000022</v>
      </c>
    </row>
    <row r="70" spans="1:8">
      <c r="A70" s="66" t="s">
        <v>65</v>
      </c>
      <c r="B70" s="895">
        <v>678240000</v>
      </c>
      <c r="C70" s="895">
        <v>678240000</v>
      </c>
      <c r="D70" s="895">
        <v>101130437.00999999</v>
      </c>
      <c r="E70" s="896">
        <v>14.910715529900919</v>
      </c>
      <c r="F70" s="895">
        <v>699287209.9799999</v>
      </c>
      <c r="G70" s="17">
        <v>103.10320977530077</v>
      </c>
      <c r="H70" s="22">
        <f t="shared" si="0"/>
        <v>-21047209.9799999</v>
      </c>
    </row>
    <row r="71" spans="1:8">
      <c r="A71" s="20"/>
      <c r="B71" s="23">
        <v>0</v>
      </c>
      <c r="C71" s="21">
        <v>0</v>
      </c>
      <c r="D71" s="21">
        <v>0</v>
      </c>
      <c r="E71" s="17">
        <v>0</v>
      </c>
      <c r="F71" s="21">
        <v>0</v>
      </c>
      <c r="G71" s="17">
        <v>0</v>
      </c>
      <c r="H71" s="22">
        <f t="shared" si="0"/>
        <v>0</v>
      </c>
    </row>
    <row r="72" spans="1:8">
      <c r="A72" s="37" t="s">
        <v>66</v>
      </c>
      <c r="B72" s="39">
        <v>10224000000</v>
      </c>
      <c r="C72" s="39">
        <v>11212469659.120001</v>
      </c>
      <c r="D72" s="39">
        <v>2117679570.6699996</v>
      </c>
      <c r="E72" s="40">
        <v>18.886825427862103</v>
      </c>
      <c r="F72" s="39">
        <v>11649577977.240005</v>
      </c>
      <c r="G72" s="40">
        <v>103.89841249438273</v>
      </c>
      <c r="H72" s="41">
        <f t="shared" si="0"/>
        <v>-437108318.12000465</v>
      </c>
    </row>
    <row r="73" spans="1:8">
      <c r="A73" s="42" t="s">
        <v>67</v>
      </c>
      <c r="B73" s="39">
        <v>0</v>
      </c>
      <c r="C73" s="39">
        <v>0</v>
      </c>
      <c r="D73" s="39">
        <v>0</v>
      </c>
      <c r="E73" s="39">
        <v>0</v>
      </c>
      <c r="F73" s="39">
        <v>0</v>
      </c>
      <c r="G73" s="39">
        <v>0</v>
      </c>
      <c r="H73" s="41">
        <f t="shared" si="0"/>
        <v>0</v>
      </c>
    </row>
    <row r="74" spans="1:8">
      <c r="A74" s="37" t="s">
        <v>68</v>
      </c>
      <c r="B74" s="39">
        <v>10224000000</v>
      </c>
      <c r="C74" s="39">
        <v>11212469659.120001</v>
      </c>
      <c r="D74" s="39">
        <v>2117679570.6699996</v>
      </c>
      <c r="E74" s="40">
        <v>18.886825427862103</v>
      </c>
      <c r="F74" s="39">
        <v>11649577977.240005</v>
      </c>
      <c r="G74" s="17">
        <v>103.89841249438273</v>
      </c>
      <c r="H74" s="41">
        <f t="shared" ref="H74:H76" si="1">C74-F74</f>
        <v>-437108318.12000465</v>
      </c>
    </row>
    <row r="75" spans="1:8">
      <c r="A75" s="42" t="s">
        <v>69</v>
      </c>
      <c r="B75" s="39">
        <v>0</v>
      </c>
      <c r="C75" s="39">
        <v>0</v>
      </c>
      <c r="D75" s="39">
        <v>0</v>
      </c>
      <c r="E75" s="39">
        <v>0</v>
      </c>
      <c r="F75" s="39">
        <v>0</v>
      </c>
      <c r="G75" s="39">
        <v>0</v>
      </c>
      <c r="H75" s="41">
        <f t="shared" si="1"/>
        <v>0</v>
      </c>
    </row>
    <row r="76" spans="1:8">
      <c r="A76" s="44" t="s">
        <v>70</v>
      </c>
      <c r="B76" s="46">
        <v>10224000000</v>
      </c>
      <c r="C76" s="46">
        <v>11212469659.120001</v>
      </c>
      <c r="D76" s="46">
        <v>2117679570.6699996</v>
      </c>
      <c r="E76" s="47">
        <v>18.886825427862103</v>
      </c>
      <c r="F76" s="46">
        <v>11649577977.240005</v>
      </c>
      <c r="G76" s="48">
        <v>103.89841249438273</v>
      </c>
      <c r="H76" s="49">
        <f t="shared" si="1"/>
        <v>-437108318.12000465</v>
      </c>
    </row>
    <row r="77" spans="1:8">
      <c r="A77" s="50" t="s">
        <v>71</v>
      </c>
      <c r="B77" s="12">
        <v>0</v>
      </c>
      <c r="C77" s="12">
        <v>1868496201.8499999</v>
      </c>
      <c r="D77" s="12"/>
      <c r="E77" s="12"/>
      <c r="F77" s="12">
        <v>1346661752.3700006</v>
      </c>
      <c r="G77" s="12"/>
      <c r="H77" s="14"/>
    </row>
    <row r="78" spans="1:8">
      <c r="A78" s="51" t="s">
        <v>72</v>
      </c>
      <c r="B78" s="21">
        <v>0</v>
      </c>
      <c r="C78" s="21">
        <v>1868496201.8499999</v>
      </c>
      <c r="D78" s="21"/>
      <c r="E78" s="21"/>
      <c r="F78" s="21">
        <v>1346661752.3700006</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44" t="s">
        <v>80</v>
      </c>
      <c r="B84" s="953" t="s">
        <v>81</v>
      </c>
      <c r="C84" s="953" t="s">
        <v>82</v>
      </c>
      <c r="D84" s="955" t="s">
        <v>83</v>
      </c>
      <c r="E84" s="956"/>
      <c r="F84" s="947" t="s">
        <v>84</v>
      </c>
      <c r="G84" s="949" t="s">
        <v>85</v>
      </c>
      <c r="H84" s="949"/>
      <c r="I84" s="947" t="s">
        <v>86</v>
      </c>
      <c r="J84" s="69" t="s">
        <v>87</v>
      </c>
      <c r="K84" s="947" t="s">
        <v>88</v>
      </c>
    </row>
    <row r="85" spans="1:11">
      <c r="A85" s="945"/>
      <c r="B85" s="954"/>
      <c r="C85" s="954"/>
      <c r="D85" s="6" t="s">
        <v>10</v>
      </c>
      <c r="E85" s="6" t="s">
        <v>10</v>
      </c>
      <c r="F85" s="948"/>
      <c r="G85" s="6" t="s">
        <v>10</v>
      </c>
      <c r="H85" s="6" t="s">
        <v>10</v>
      </c>
      <c r="I85" s="948"/>
      <c r="J85" s="70" t="s">
        <v>89</v>
      </c>
      <c r="K85" s="948"/>
    </row>
    <row r="86" spans="1:11" ht="22.5">
      <c r="A86" s="946"/>
      <c r="B86" s="7" t="s">
        <v>90</v>
      </c>
      <c r="C86" s="7" t="s">
        <v>91</v>
      </c>
      <c r="D86" s="7"/>
      <c r="E86" s="7" t="s">
        <v>92</v>
      </c>
      <c r="F86" s="8" t="s">
        <v>93</v>
      </c>
      <c r="G86" s="7"/>
      <c r="H86" s="7" t="s">
        <v>94</v>
      </c>
      <c r="I86" s="8" t="s">
        <v>95</v>
      </c>
      <c r="J86" s="8" t="s">
        <v>96</v>
      </c>
      <c r="K86" s="8" t="s">
        <v>97</v>
      </c>
    </row>
    <row r="87" spans="1:11">
      <c r="A87" s="71" t="s">
        <v>98</v>
      </c>
      <c r="B87" s="72">
        <v>9040039000</v>
      </c>
      <c r="C87" s="72">
        <v>11781277548.469995</v>
      </c>
      <c r="D87" s="72">
        <v>2187726085.8499999</v>
      </c>
      <c r="E87" s="72">
        <v>10063811867.340008</v>
      </c>
      <c r="F87" s="73">
        <f>C87-E87</f>
        <v>1717465681.1299877</v>
      </c>
      <c r="G87" s="72">
        <v>1954286373.6200008</v>
      </c>
      <c r="H87" s="72">
        <v>9033831883.2900047</v>
      </c>
      <c r="I87" s="73">
        <f>C87-H87</f>
        <v>2747445665.1799908</v>
      </c>
      <c r="J87" s="74">
        <v>8979546287.8299904</v>
      </c>
      <c r="K87" s="74">
        <v>1029979984.050004</v>
      </c>
    </row>
    <row r="88" spans="1:11">
      <c r="A88" s="19" t="s">
        <v>99</v>
      </c>
      <c r="B88" s="75">
        <v>7895399000</v>
      </c>
      <c r="C88" s="75">
        <v>9702623550.1099968</v>
      </c>
      <c r="D88" s="75">
        <v>1889368245.04</v>
      </c>
      <c r="E88" s="75">
        <v>8840187862.2500076</v>
      </c>
      <c r="F88" s="75">
        <f t="shared" ref="F88:F111" si="2">C88-E88</f>
        <v>862435687.85998917</v>
      </c>
      <c r="G88" s="75">
        <v>1776896256.4300008</v>
      </c>
      <c r="H88" s="75">
        <v>8233978241.6700039</v>
      </c>
      <c r="I88" s="30">
        <f t="shared" ref="I88:I110" si="3">C88-H88</f>
        <v>1468645308.4399929</v>
      </c>
      <c r="J88" s="76">
        <v>8196914772.1699905</v>
      </c>
      <c r="K88" s="77">
        <v>606209620.58000374</v>
      </c>
    </row>
    <row r="89" spans="1:11">
      <c r="A89" s="28" t="s">
        <v>100</v>
      </c>
      <c r="B89" s="78">
        <v>4271686000</v>
      </c>
      <c r="C89" s="78">
        <v>4897636893.9899998</v>
      </c>
      <c r="D89" s="78">
        <v>1016907885.3199999</v>
      </c>
      <c r="E89" s="78">
        <v>4796019785.8200083</v>
      </c>
      <c r="F89" s="78">
        <f t="shared" si="2"/>
        <v>101617108.16999149</v>
      </c>
      <c r="G89" s="78">
        <v>1016523920.25</v>
      </c>
      <c r="H89" s="78">
        <v>4793860381.7900076</v>
      </c>
      <c r="I89" s="17">
        <f t="shared" si="3"/>
        <v>103776512.19999218</v>
      </c>
      <c r="J89" s="79">
        <v>4788637637.6600037</v>
      </c>
      <c r="K89" s="80">
        <v>2159404.0300006866</v>
      </c>
    </row>
    <row r="90" spans="1:11">
      <c r="A90" s="28" t="s">
        <v>101</v>
      </c>
      <c r="B90" s="78">
        <v>63490000</v>
      </c>
      <c r="C90" s="78">
        <v>67908000</v>
      </c>
      <c r="D90" s="78">
        <v>9032011.4800000004</v>
      </c>
      <c r="E90" s="78">
        <v>63597395.999999978</v>
      </c>
      <c r="F90" s="78">
        <f t="shared" si="2"/>
        <v>4310604.0000000224</v>
      </c>
      <c r="G90" s="78">
        <v>9032011.4800000004</v>
      </c>
      <c r="H90" s="78">
        <v>63597395.999999978</v>
      </c>
      <c r="I90" s="17">
        <f t="shared" si="3"/>
        <v>4310604.0000000224</v>
      </c>
      <c r="J90" s="79">
        <v>63278998.609999985</v>
      </c>
      <c r="K90" s="80">
        <v>0</v>
      </c>
    </row>
    <row r="91" spans="1:11">
      <c r="A91" s="28" t="s">
        <v>102</v>
      </c>
      <c r="B91" s="78">
        <v>3560223000</v>
      </c>
      <c r="C91" s="78">
        <v>4737078656.119998</v>
      </c>
      <c r="D91" s="78">
        <v>863428348.24000001</v>
      </c>
      <c r="E91" s="78">
        <v>3980570680.4299994</v>
      </c>
      <c r="F91" s="78">
        <f t="shared" si="2"/>
        <v>756507975.68999863</v>
      </c>
      <c r="G91" s="78">
        <v>751340324.70000076</v>
      </c>
      <c r="H91" s="78">
        <v>3376520463.8799968</v>
      </c>
      <c r="I91" s="17">
        <f t="shared" si="3"/>
        <v>1360558192.2400012</v>
      </c>
      <c r="J91" s="79">
        <v>3344998135.8999877</v>
      </c>
      <c r="K91" s="80">
        <v>604050216.55000257</v>
      </c>
    </row>
    <row r="92" spans="1:11">
      <c r="A92" s="19" t="s">
        <v>103</v>
      </c>
      <c r="B92" s="75">
        <v>1103525000</v>
      </c>
      <c r="C92" s="75">
        <v>2078257669.8000002</v>
      </c>
      <c r="D92" s="75">
        <v>298357840.80999994</v>
      </c>
      <c r="E92" s="75">
        <v>1223624005.0900002</v>
      </c>
      <c r="F92" s="75">
        <f t="shared" si="2"/>
        <v>854633664.71000004</v>
      </c>
      <c r="G92" s="75">
        <v>177390117.19</v>
      </c>
      <c r="H92" s="75">
        <v>799853641.61999989</v>
      </c>
      <c r="I92" s="30">
        <f t="shared" si="3"/>
        <v>1278404028.1800003</v>
      </c>
      <c r="J92" s="76">
        <v>782631515.65999997</v>
      </c>
      <c r="K92" s="77">
        <v>423770363.47000027</v>
      </c>
    </row>
    <row r="93" spans="1:11">
      <c r="A93" s="28" t="s">
        <v>104</v>
      </c>
      <c r="B93" s="78">
        <v>598151000</v>
      </c>
      <c r="C93" s="78">
        <v>1433626425.4600003</v>
      </c>
      <c r="D93" s="78">
        <v>211180096.82999992</v>
      </c>
      <c r="E93" s="78">
        <v>692317529.84000015</v>
      </c>
      <c r="F93" s="78">
        <f t="shared" si="2"/>
        <v>741308895.62000012</v>
      </c>
      <c r="G93" s="78">
        <v>88187798.849999994</v>
      </c>
      <c r="H93" s="78">
        <v>308636695.26999992</v>
      </c>
      <c r="I93" s="17">
        <f t="shared" si="3"/>
        <v>1124989730.1900003</v>
      </c>
      <c r="J93" s="79">
        <v>298874185.2700001</v>
      </c>
      <c r="K93" s="80">
        <v>383680834.57000023</v>
      </c>
    </row>
    <row r="94" spans="1:11">
      <c r="A94" s="28" t="s">
        <v>105</v>
      </c>
      <c r="B94" s="78">
        <v>258525000</v>
      </c>
      <c r="C94" s="78">
        <v>312894398</v>
      </c>
      <c r="D94" s="78">
        <v>38539671.569999993</v>
      </c>
      <c r="E94" s="78">
        <v>206658771.84999999</v>
      </c>
      <c r="F94" s="78">
        <f t="shared" si="2"/>
        <v>106235626.15000001</v>
      </c>
      <c r="G94" s="78">
        <v>39188847.109999999</v>
      </c>
      <c r="H94" s="78">
        <v>166703797.43000001</v>
      </c>
      <c r="I94" s="17">
        <f t="shared" si="3"/>
        <v>146190600.56999999</v>
      </c>
      <c r="J94" s="79">
        <v>160775102.40000001</v>
      </c>
      <c r="K94" s="80">
        <v>39954974.419999987</v>
      </c>
    </row>
    <row r="95" spans="1:11">
      <c r="A95" s="28" t="s">
        <v>106</v>
      </c>
      <c r="B95" s="78">
        <v>246849000</v>
      </c>
      <c r="C95" s="78">
        <v>331736846.33999997</v>
      </c>
      <c r="D95" s="78">
        <v>48638072.409999996</v>
      </c>
      <c r="E95" s="78">
        <v>324647703.39999992</v>
      </c>
      <c r="F95" s="78">
        <f t="shared" si="2"/>
        <v>7089142.9400000572</v>
      </c>
      <c r="G95" s="78">
        <v>50013471.229999997</v>
      </c>
      <c r="H95" s="78">
        <v>324513148.9199999</v>
      </c>
      <c r="I95" s="17">
        <f t="shared" si="3"/>
        <v>7223697.4200000763</v>
      </c>
      <c r="J95" s="79">
        <v>322982227.98999989</v>
      </c>
      <c r="K95" s="80">
        <v>134554.48000001907</v>
      </c>
    </row>
    <row r="96" spans="1:11">
      <c r="A96" s="28"/>
      <c r="B96" s="78">
        <v>0</v>
      </c>
      <c r="C96" s="78">
        <v>0</v>
      </c>
      <c r="D96" s="78">
        <v>0</v>
      </c>
      <c r="E96" s="78">
        <v>0</v>
      </c>
      <c r="F96" s="78">
        <f t="shared" si="2"/>
        <v>0</v>
      </c>
      <c r="G96" s="78">
        <v>0</v>
      </c>
      <c r="H96" s="78">
        <v>0</v>
      </c>
      <c r="I96" s="81">
        <f t="shared" si="3"/>
        <v>0</v>
      </c>
      <c r="J96" s="79">
        <v>0</v>
      </c>
      <c r="K96" s="80">
        <v>0</v>
      </c>
    </row>
    <row r="97" spans="1:11">
      <c r="A97" s="19" t="s">
        <v>107</v>
      </c>
      <c r="B97" s="75">
        <v>41115000</v>
      </c>
      <c r="C97" s="75">
        <v>396328.56000000238</v>
      </c>
      <c r="D97" s="75">
        <v>0</v>
      </c>
      <c r="E97" s="75">
        <v>0</v>
      </c>
      <c r="F97" s="75">
        <f t="shared" si="2"/>
        <v>396328.56000000238</v>
      </c>
      <c r="G97" s="75">
        <v>0</v>
      </c>
      <c r="H97" s="75">
        <v>0</v>
      </c>
      <c r="I97" s="82">
        <f t="shared" si="3"/>
        <v>396328.56000000238</v>
      </c>
      <c r="J97" s="76">
        <v>0</v>
      </c>
      <c r="K97" s="77">
        <v>0</v>
      </c>
    </row>
    <row r="98" spans="1:11">
      <c r="A98" s="19"/>
      <c r="B98" s="75">
        <v>0</v>
      </c>
      <c r="C98" s="75">
        <v>0</v>
      </c>
      <c r="D98" s="75">
        <v>0</v>
      </c>
      <c r="E98" s="75">
        <v>0</v>
      </c>
      <c r="F98" s="75">
        <f t="shared" si="2"/>
        <v>0</v>
      </c>
      <c r="G98" s="75">
        <v>0</v>
      </c>
      <c r="H98" s="75">
        <v>0</v>
      </c>
      <c r="I98" s="82">
        <f t="shared" si="3"/>
        <v>0</v>
      </c>
      <c r="J98" s="76">
        <v>0</v>
      </c>
      <c r="K98" s="77">
        <v>0</v>
      </c>
    </row>
    <row r="99" spans="1:11">
      <c r="A99" s="27" t="s">
        <v>108</v>
      </c>
      <c r="B99" s="75">
        <v>1178000000</v>
      </c>
      <c r="C99" s="75">
        <v>1293727312.5</v>
      </c>
      <c r="D99" s="75">
        <v>234082120.32000002</v>
      </c>
      <c r="E99" s="75">
        <v>1274728502.7999995</v>
      </c>
      <c r="F99" s="75">
        <f t="shared" si="2"/>
        <v>18998809.700000525</v>
      </c>
      <c r="G99" s="75">
        <v>237364456.23000002</v>
      </c>
      <c r="H99" s="75">
        <v>1271495593.7399995</v>
      </c>
      <c r="I99" s="75">
        <f t="shared" si="3"/>
        <v>22231718.760000467</v>
      </c>
      <c r="J99" s="75">
        <v>1270997079.4999998</v>
      </c>
      <c r="K99" s="77">
        <v>3232909.0599999428</v>
      </c>
    </row>
    <row r="100" spans="1:11">
      <c r="A100" s="66" t="s">
        <v>100</v>
      </c>
      <c r="B100" s="78">
        <v>462309000</v>
      </c>
      <c r="C100" s="78">
        <v>546130016.25999999</v>
      </c>
      <c r="D100" s="78">
        <v>129015813.48000002</v>
      </c>
      <c r="E100" s="78">
        <v>539033390.74999964</v>
      </c>
      <c r="F100" s="78">
        <f t="shared" si="2"/>
        <v>7096625.5100003481</v>
      </c>
      <c r="G100" s="78">
        <v>130249269.98000002</v>
      </c>
      <c r="H100" s="78">
        <v>538937800.74999952</v>
      </c>
      <c r="I100" s="81">
        <f t="shared" si="3"/>
        <v>7192215.5100004673</v>
      </c>
      <c r="J100" s="79">
        <v>538937800.74999952</v>
      </c>
      <c r="K100" s="80">
        <v>95590.000000119209</v>
      </c>
    </row>
    <row r="101" spans="1:11">
      <c r="A101" s="66" t="s">
        <v>101</v>
      </c>
      <c r="B101" s="78">
        <v>15588000</v>
      </c>
      <c r="C101" s="78">
        <v>18138000</v>
      </c>
      <c r="D101" s="78">
        <v>3184604.63</v>
      </c>
      <c r="E101" s="78">
        <v>17717903.869999997</v>
      </c>
      <c r="F101" s="78">
        <f t="shared" si="2"/>
        <v>420096.13000000268</v>
      </c>
      <c r="G101" s="78">
        <v>3184604.63</v>
      </c>
      <c r="H101" s="78">
        <v>17717903.870000001</v>
      </c>
      <c r="I101" s="81">
        <f t="shared" si="3"/>
        <v>420096.12999999896</v>
      </c>
      <c r="J101" s="79">
        <v>17717903.870000001</v>
      </c>
      <c r="K101" s="80">
        <v>-3.7252902984619141E-9</v>
      </c>
    </row>
    <row r="102" spans="1:11">
      <c r="A102" s="66" t="s">
        <v>102</v>
      </c>
      <c r="B102" s="78">
        <v>673603000</v>
      </c>
      <c r="C102" s="78">
        <v>702959296.23999989</v>
      </c>
      <c r="D102" s="78">
        <v>97486211.25</v>
      </c>
      <c r="E102" s="78">
        <v>691604262.41999996</v>
      </c>
      <c r="F102" s="78">
        <f t="shared" si="2"/>
        <v>11355033.819999933</v>
      </c>
      <c r="G102" s="78">
        <v>99535090.659999996</v>
      </c>
      <c r="H102" s="78">
        <v>688466943.36000013</v>
      </c>
      <c r="I102" s="81">
        <f t="shared" si="3"/>
        <v>14492352.879999757</v>
      </c>
      <c r="J102" s="79">
        <v>687968429.12000012</v>
      </c>
      <c r="K102" s="80">
        <v>3137319.0599998236</v>
      </c>
    </row>
    <row r="103" spans="1:11">
      <c r="A103" s="66" t="s">
        <v>104</v>
      </c>
      <c r="B103" s="78">
        <v>0</v>
      </c>
      <c r="C103" s="78">
        <v>0</v>
      </c>
      <c r="D103" s="78">
        <v>0</v>
      </c>
      <c r="E103" s="78">
        <v>0</v>
      </c>
      <c r="F103" s="78">
        <f t="shared" si="2"/>
        <v>0</v>
      </c>
      <c r="G103" s="78">
        <v>0</v>
      </c>
      <c r="H103" s="78">
        <v>0</v>
      </c>
      <c r="I103" s="81">
        <f t="shared" si="3"/>
        <v>0</v>
      </c>
      <c r="J103" s="79">
        <v>0</v>
      </c>
      <c r="K103" s="80">
        <v>0</v>
      </c>
    </row>
    <row r="104" spans="1:11">
      <c r="A104" s="66" t="s">
        <v>106</v>
      </c>
      <c r="B104" s="78">
        <v>26500000</v>
      </c>
      <c r="C104" s="78">
        <v>26500000</v>
      </c>
      <c r="D104" s="78">
        <v>4395490.96</v>
      </c>
      <c r="E104" s="78">
        <v>26372945.760000002</v>
      </c>
      <c r="F104" s="78">
        <f t="shared" si="2"/>
        <v>127054.23999999836</v>
      </c>
      <c r="G104" s="78">
        <v>4395490.96</v>
      </c>
      <c r="H104" s="78">
        <v>26372945.760000002</v>
      </c>
      <c r="I104" s="81">
        <f t="shared" si="3"/>
        <v>127054.23999999836</v>
      </c>
      <c r="J104" s="79">
        <v>26372945.760000002</v>
      </c>
      <c r="K104" s="80">
        <v>0</v>
      </c>
    </row>
    <row r="105" spans="1:11">
      <c r="A105" s="20"/>
      <c r="B105" s="78">
        <v>0</v>
      </c>
      <c r="C105" s="78">
        <v>0</v>
      </c>
      <c r="D105" s="78">
        <v>0</v>
      </c>
      <c r="E105" s="78">
        <v>0</v>
      </c>
      <c r="F105" s="78">
        <f t="shared" si="2"/>
        <v>0</v>
      </c>
      <c r="G105" s="78">
        <v>0</v>
      </c>
      <c r="H105" s="78">
        <v>0</v>
      </c>
      <c r="I105" s="81">
        <f t="shared" si="3"/>
        <v>0</v>
      </c>
      <c r="J105" s="79">
        <v>0</v>
      </c>
      <c r="K105" s="80">
        <v>0</v>
      </c>
    </row>
    <row r="106" spans="1:11">
      <c r="A106" s="38" t="s">
        <v>109</v>
      </c>
      <c r="B106" s="83">
        <v>10218039000</v>
      </c>
      <c r="C106" s="83">
        <v>13075004860.969995</v>
      </c>
      <c r="D106" s="83">
        <v>2421808206.1700001</v>
      </c>
      <c r="E106" s="83">
        <v>11338540370.140007</v>
      </c>
      <c r="F106" s="83">
        <f t="shared" si="2"/>
        <v>1736464490.8299885</v>
      </c>
      <c r="G106" s="83">
        <v>2191650829.8500009</v>
      </c>
      <c r="H106" s="83">
        <v>10305327477.030005</v>
      </c>
      <c r="I106" s="63">
        <f t="shared" si="3"/>
        <v>2769677383.939991</v>
      </c>
      <c r="J106" s="84">
        <v>10250543367.32999</v>
      </c>
      <c r="K106" s="85">
        <v>1033212893.1100025</v>
      </c>
    </row>
    <row r="107" spans="1:11">
      <c r="A107" s="43" t="s">
        <v>110</v>
      </c>
      <c r="B107" s="83">
        <v>0</v>
      </c>
      <c r="C107" s="83">
        <v>0</v>
      </c>
      <c r="D107" s="83">
        <v>0</v>
      </c>
      <c r="E107" s="83">
        <v>0</v>
      </c>
      <c r="F107" s="83">
        <f t="shared" si="2"/>
        <v>0</v>
      </c>
      <c r="G107" s="83">
        <v>0</v>
      </c>
      <c r="H107" s="83">
        <v>0</v>
      </c>
      <c r="I107" s="83">
        <f t="shared" si="3"/>
        <v>0</v>
      </c>
      <c r="J107" s="84">
        <v>0</v>
      </c>
      <c r="K107" s="85">
        <v>0</v>
      </c>
    </row>
    <row r="108" spans="1:11">
      <c r="A108" s="38" t="s">
        <v>111</v>
      </c>
      <c r="B108" s="83">
        <v>10218039000</v>
      </c>
      <c r="C108" s="83">
        <v>13075004860.969995</v>
      </c>
      <c r="D108" s="83">
        <v>2421808206.1700001</v>
      </c>
      <c r="E108" s="83">
        <v>11338540370.140007</v>
      </c>
      <c r="F108" s="83">
        <f t="shared" si="2"/>
        <v>1736464490.8299885</v>
      </c>
      <c r="G108" s="83">
        <v>2191650829.8500009</v>
      </c>
      <c r="H108" s="83">
        <v>10305327477.030005</v>
      </c>
      <c r="I108" s="63">
        <f t="shared" si="3"/>
        <v>2769677383.939991</v>
      </c>
      <c r="J108" s="84">
        <v>10250543367.32999</v>
      </c>
      <c r="K108" s="85">
        <v>1033212893.1100025</v>
      </c>
    </row>
    <row r="109" spans="1:11">
      <c r="A109" s="43" t="s">
        <v>112</v>
      </c>
      <c r="B109" s="83">
        <v>0</v>
      </c>
      <c r="C109" s="83">
        <v>0</v>
      </c>
      <c r="D109" s="83">
        <v>0</v>
      </c>
      <c r="E109" s="83">
        <v>311037607.09999847</v>
      </c>
      <c r="F109" s="83">
        <v>0</v>
      </c>
      <c r="G109" s="83">
        <v>0</v>
      </c>
      <c r="H109" s="86">
        <v>1344250500.210001</v>
      </c>
      <c r="I109" s="83"/>
      <c r="J109" s="84">
        <v>1399034609.9100151</v>
      </c>
      <c r="K109" s="85">
        <v>0</v>
      </c>
    </row>
    <row r="110" spans="1:11">
      <c r="A110" s="45" t="s">
        <v>113</v>
      </c>
      <c r="B110" s="87">
        <v>10218039000</v>
      </c>
      <c r="C110" s="87">
        <v>13075004860.969995</v>
      </c>
      <c r="D110" s="87">
        <v>2421808206.1700001</v>
      </c>
      <c r="E110" s="87">
        <v>11649577977.240005</v>
      </c>
      <c r="F110" s="87">
        <f t="shared" si="2"/>
        <v>1425426883.72999</v>
      </c>
      <c r="G110" s="87">
        <v>2191650829.8500009</v>
      </c>
      <c r="H110" s="87">
        <v>11649577977.240005</v>
      </c>
      <c r="I110" s="88">
        <f t="shared" si="3"/>
        <v>1425426883.72999</v>
      </c>
      <c r="J110" s="89">
        <v>11649577977.240005</v>
      </c>
      <c r="K110" s="90">
        <v>0</v>
      </c>
    </row>
    <row r="111" spans="1:11">
      <c r="A111" s="45" t="s">
        <v>114</v>
      </c>
      <c r="B111" s="87">
        <v>5961000</v>
      </c>
      <c r="C111" s="87">
        <v>5961000</v>
      </c>
      <c r="D111" s="87">
        <v>0</v>
      </c>
      <c r="E111" s="87">
        <v>0</v>
      </c>
      <c r="F111" s="87">
        <f t="shared" si="2"/>
        <v>5961000</v>
      </c>
      <c r="G111" s="87">
        <v>0</v>
      </c>
      <c r="H111" s="87">
        <v>0</v>
      </c>
      <c r="I111" s="87">
        <f t="shared" ref="I111" si="4">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50" t="s">
        <v>1071</v>
      </c>
      <c r="B115" s="950"/>
      <c r="C115" s="950"/>
      <c r="D115" s="950"/>
      <c r="E115" s="950"/>
      <c r="F115" s="950"/>
      <c r="G115" s="950"/>
      <c r="H115" s="950"/>
      <c r="I115" s="950"/>
      <c r="J115" s="950"/>
      <c r="K115" s="950"/>
    </row>
    <row r="116" spans="1:11">
      <c r="A116" s="950"/>
      <c r="B116" s="950"/>
      <c r="C116" s="950"/>
      <c r="D116" s="950"/>
      <c r="E116" s="950"/>
      <c r="F116" s="950"/>
      <c r="G116" s="950"/>
      <c r="H116" s="950"/>
      <c r="I116" s="950"/>
      <c r="J116" s="950"/>
      <c r="K116" s="950"/>
    </row>
    <row r="117" spans="1:11">
      <c r="A117" s="950" t="str">
        <f>IF(A176="sim"," do superávit do RPPS visa padronizar com o entendimento adotado pelo Tribunal de Contas do Estado do Paraná.","")</f>
        <v/>
      </c>
      <c r="B117" s="950"/>
      <c r="C117" s="950"/>
      <c r="D117" s="950"/>
      <c r="E117" s="950"/>
      <c r="F117" s="950"/>
      <c r="G117" s="950"/>
      <c r="H117" s="950"/>
      <c r="I117" s="950"/>
      <c r="J117" s="950"/>
      <c r="K117" s="950"/>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Superávit do período</v>
      </c>
      <c r="B119" s="94"/>
      <c r="C119" s="94">
        <v>311037607.09999847</v>
      </c>
      <c r="D119" s="94">
        <f>H109</f>
        <v>1344250500.210001</v>
      </c>
      <c r="E119" s="93"/>
      <c r="F119" s="93"/>
      <c r="G119" s="93"/>
      <c r="H119" s="93"/>
      <c r="I119" s="93"/>
      <c r="J119" s="93"/>
      <c r="K119" s="93"/>
    </row>
    <row r="120" spans="1:11">
      <c r="A120" s="95" t="str">
        <f>IF(C120&lt;0,"Déficit do RPPS","Superávit do RPPS")</f>
        <v>Superávit do RPPS</v>
      </c>
      <c r="B120" s="93"/>
      <c r="C120" s="93">
        <v>58053744.190000534</v>
      </c>
      <c r="D120" s="93">
        <v>58301171.200000763</v>
      </c>
      <c r="E120" s="93"/>
      <c r="F120" s="93"/>
      <c r="G120" s="93"/>
      <c r="H120" s="93"/>
      <c r="I120" s="93"/>
      <c r="J120" s="93"/>
      <c r="K120" s="93"/>
    </row>
    <row r="121" spans="1:11">
      <c r="A121" s="95" t="s">
        <v>119</v>
      </c>
      <c r="B121" s="93"/>
      <c r="C121" s="96">
        <v>252983862.90999794</v>
      </c>
      <c r="D121" s="96">
        <f>D119-D120</f>
        <v>1285949329.0100002</v>
      </c>
      <c r="E121" s="93"/>
      <c r="F121" s="93"/>
      <c r="G121" s="93"/>
      <c r="H121" s="93"/>
      <c r="I121" s="93"/>
      <c r="J121" s="93"/>
      <c r="K121" s="93"/>
    </row>
    <row r="122" spans="1:11">
      <c r="A122" s="93"/>
      <c r="B122" s="93"/>
      <c r="C122" s="93"/>
      <c r="D122" s="93"/>
      <c r="E122" s="93"/>
      <c r="F122" s="93"/>
      <c r="G122" s="93"/>
      <c r="H122" s="93"/>
      <c r="I122" s="93"/>
      <c r="J122" s="93"/>
      <c r="K122" s="93"/>
    </row>
    <row r="123" spans="1:11">
      <c r="A123" s="951" t="s">
        <v>120</v>
      </c>
      <c r="B123" s="951"/>
      <c r="C123" s="951"/>
      <c r="D123" s="108">
        <v>1868496201.8499999</v>
      </c>
      <c r="E123" s="951" t="s">
        <v>121</v>
      </c>
      <c r="F123" s="951"/>
      <c r="G123" s="951"/>
      <c r="H123" s="951"/>
      <c r="I123" s="108">
        <v>1346661752.3700006</v>
      </c>
      <c r="J123" s="97" t="s">
        <v>122</v>
      </c>
    </row>
    <row r="124" spans="1:11">
      <c r="A124" s="952" t="s">
        <v>123</v>
      </c>
      <c r="B124" s="952"/>
      <c r="C124" s="952"/>
      <c r="D124" s="952"/>
      <c r="E124" s="952"/>
      <c r="F124" s="952"/>
      <c r="G124" s="952"/>
      <c r="H124" s="952"/>
      <c r="I124" s="952"/>
      <c r="J124" s="952"/>
      <c r="K124" s="98"/>
    </row>
    <row r="125" spans="1:11">
      <c r="B125" s="2"/>
      <c r="C125" s="57"/>
      <c r="D125" s="57"/>
      <c r="E125" s="57"/>
      <c r="F125" s="57"/>
      <c r="G125" s="57"/>
      <c r="H125" s="57"/>
      <c r="I125" s="57"/>
      <c r="J125" s="57"/>
      <c r="K125" s="57"/>
    </row>
    <row r="126" spans="1:11">
      <c r="A126" s="942" t="s">
        <v>124</v>
      </c>
      <c r="B126" s="942"/>
      <c r="C126" s="942"/>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11212469659.120001</v>
      </c>
      <c r="C128" s="3">
        <v>11649577977.240005</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13080965860.969995</v>
      </c>
      <c r="C131" s="102">
        <v>11338540370.140007</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-1868496201.8499947</v>
      </c>
      <c r="C133" s="3">
        <v>311037607.09999847</v>
      </c>
      <c r="D133" s="57"/>
      <c r="E133" s="57"/>
      <c r="F133" s="57"/>
      <c r="G133" s="57"/>
      <c r="H133" s="57"/>
      <c r="I133" s="57"/>
      <c r="J133" s="57"/>
      <c r="K133" s="57"/>
    </row>
    <row r="134" spans="1:11">
      <c r="A134" s="2" t="s">
        <v>132</v>
      </c>
      <c r="B134" s="3">
        <v>1868496201.8499999</v>
      </c>
      <c r="C134" s="102">
        <v>1346661752.3700006</v>
      </c>
      <c r="D134" s="57"/>
      <c r="E134" s="57"/>
      <c r="F134" s="57"/>
      <c r="G134" s="57"/>
      <c r="H134" s="57"/>
      <c r="I134" s="57"/>
      <c r="J134" s="57"/>
      <c r="K134" s="57"/>
    </row>
    <row r="135" spans="1:11">
      <c r="A135" s="103" t="s">
        <v>133</v>
      </c>
      <c r="B135" s="104">
        <v>0</v>
      </c>
      <c r="C135" s="104">
        <v>1657699359.4699991</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43" t="s">
        <v>135</v>
      </c>
      <c r="B139" s="943"/>
      <c r="C139" s="943"/>
      <c r="D139" s="943"/>
      <c r="E139" s="943"/>
      <c r="F139" s="943"/>
      <c r="G139" s="943"/>
      <c r="H139" s="943"/>
      <c r="I139" s="943"/>
      <c r="J139" s="943"/>
      <c r="K139" s="943"/>
    </row>
    <row r="140" spans="1:11">
      <c r="B140" s="26"/>
      <c r="C140" s="58"/>
      <c r="D140" s="57"/>
      <c r="E140" s="57"/>
      <c r="F140" s="57"/>
      <c r="G140" s="57"/>
      <c r="H140" s="57"/>
      <c r="I140" s="57"/>
      <c r="J140" s="57"/>
      <c r="K140" s="57"/>
    </row>
    <row r="141" spans="1:11" ht="34.5" customHeight="1">
      <c r="A141" s="943" t="s">
        <v>136</v>
      </c>
      <c r="B141" s="943"/>
      <c r="C141" s="943"/>
      <c r="D141" s="943"/>
      <c r="E141" s="943"/>
      <c r="F141" s="943"/>
      <c r="G141" s="943"/>
      <c r="H141" s="943"/>
      <c r="I141" s="943"/>
      <c r="J141" s="943"/>
      <c r="K141" s="943"/>
    </row>
    <row r="142" spans="1:11">
      <c r="B142" s="105"/>
      <c r="D142" s="106"/>
      <c r="F142" s="58"/>
      <c r="H142" s="58"/>
      <c r="K142" s="107"/>
    </row>
    <row r="143" spans="1:11">
      <c r="A143" s="2" t="s">
        <v>1072</v>
      </c>
      <c r="B143" s="2"/>
      <c r="D143" s="58"/>
    </row>
    <row r="144" spans="1:11">
      <c r="A144" s="2" t="s">
        <v>1073</v>
      </c>
      <c r="B144" s="2"/>
    </row>
    <row r="145" spans="1:4">
      <c r="A145" s="2" t="s">
        <v>1074</v>
      </c>
      <c r="B145" s="2"/>
    </row>
    <row r="146" spans="1:4">
      <c r="A146" s="2" t="s">
        <v>1075</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65:D65">
    <cfRule type="expression" dxfId="6" priority="8" stopIfTrue="1">
      <formula>B65&lt;&gt;SUM(B66:B70)</formula>
    </cfRule>
  </conditionalFormatting>
  <conditionalFormatting sqref="F65">
    <cfRule type="expression" dxfId="5" priority="4" stopIfTrue="1">
      <formula>F65&lt;&gt;SUM(F66:F70)</formula>
    </cfRule>
  </conditionalFormatting>
  <conditionalFormatting sqref="B99">
    <cfRule type="expression" dxfId="4" priority="2" stopIfTrue="1">
      <formula>B99&lt;&gt;SUM(B100:B104)</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sheetPr codeName="Planilha10"/>
  <dimension ref="A1:H50"/>
  <sheetViews>
    <sheetView workbookViewId="0">
      <selection activeCell="F27" sqref="F27"/>
    </sheetView>
  </sheetViews>
  <sheetFormatPr defaultRowHeight="11.25"/>
  <cols>
    <col min="1" max="1" width="44.5703125" style="2" customWidth="1"/>
    <col min="2" max="7" width="16" style="2" customWidth="1"/>
    <col min="8" max="8" width="14.7109375" style="2" customWidth="1"/>
    <col min="9" max="16384" width="9.140625" style="2"/>
  </cols>
  <sheetData>
    <row r="1" spans="1:8">
      <c r="A1" s="960" t="s">
        <v>0</v>
      </c>
      <c r="B1" s="960"/>
      <c r="C1" s="960"/>
      <c r="D1" s="960"/>
      <c r="E1" s="960"/>
      <c r="F1" s="960"/>
      <c r="G1" s="960"/>
      <c r="H1" s="960"/>
    </row>
    <row r="2" spans="1:8">
      <c r="A2" s="961" t="s">
        <v>1</v>
      </c>
      <c r="B2" s="961"/>
      <c r="C2" s="961"/>
      <c r="D2" s="961"/>
      <c r="E2" s="961"/>
      <c r="F2" s="961"/>
      <c r="G2" s="961"/>
      <c r="H2" s="961"/>
    </row>
    <row r="3" spans="1:8">
      <c r="A3" s="960" t="s">
        <v>587</v>
      </c>
      <c r="B3" s="960"/>
      <c r="C3" s="960"/>
      <c r="D3" s="960"/>
      <c r="E3" s="960"/>
      <c r="F3" s="960"/>
      <c r="G3" s="960"/>
      <c r="H3" s="960"/>
    </row>
    <row r="4" spans="1:8">
      <c r="A4" s="961" t="s">
        <v>407</v>
      </c>
      <c r="B4" s="961"/>
      <c r="C4" s="961"/>
      <c r="D4" s="961"/>
      <c r="E4" s="961"/>
      <c r="F4" s="961"/>
      <c r="G4" s="961"/>
      <c r="H4" s="961"/>
    </row>
    <row r="5" spans="1:8">
      <c r="A5" s="961" t="s">
        <v>1069</v>
      </c>
      <c r="B5" s="961"/>
      <c r="C5" s="961"/>
      <c r="D5" s="961"/>
      <c r="E5" s="961"/>
      <c r="F5" s="961"/>
      <c r="G5" s="961"/>
      <c r="H5" s="961"/>
    </row>
    <row r="6" spans="1:8">
      <c r="A6" s="1"/>
      <c r="B6" s="1"/>
      <c r="C6" s="1"/>
      <c r="D6" s="1"/>
      <c r="E6" s="1"/>
      <c r="F6" s="1"/>
      <c r="G6" s="1"/>
      <c r="H6" s="1"/>
    </row>
    <row r="7" spans="1:8">
      <c r="A7" s="2" t="s">
        <v>588</v>
      </c>
      <c r="H7" s="5">
        <v>1</v>
      </c>
    </row>
    <row r="8" spans="1:8" s="55" customFormat="1">
      <c r="A8" s="110" t="s">
        <v>589</v>
      </c>
      <c r="B8" s="1061" t="s">
        <v>411</v>
      </c>
      <c r="C8" s="1062"/>
      <c r="D8" s="1061" t="s">
        <v>8</v>
      </c>
      <c r="E8" s="1062"/>
      <c r="F8" s="1063"/>
      <c r="G8" s="1061" t="s">
        <v>9</v>
      </c>
      <c r="H8" s="1062"/>
    </row>
    <row r="9" spans="1:8" s="55" customFormat="1">
      <c r="A9" s="111"/>
      <c r="B9" s="1064" t="s">
        <v>469</v>
      </c>
      <c r="C9" s="1111"/>
      <c r="D9" s="1064" t="s">
        <v>470</v>
      </c>
      <c r="E9" s="1111"/>
      <c r="F9" s="1110"/>
      <c r="G9" s="1064" t="s">
        <v>590</v>
      </c>
      <c r="H9" s="1111"/>
    </row>
    <row r="10" spans="1:8">
      <c r="A10" s="434"/>
      <c r="B10" s="509"/>
      <c r="C10" s="510"/>
      <c r="D10" s="434"/>
      <c r="E10" s="434"/>
      <c r="F10" s="166"/>
      <c r="G10" s="268"/>
      <c r="H10" s="511"/>
    </row>
    <row r="11" spans="1:8">
      <c r="A11" s="2" t="s">
        <v>591</v>
      </c>
      <c r="B11" s="512"/>
      <c r="C11" s="513">
        <v>602.24</v>
      </c>
      <c r="D11" s="60"/>
      <c r="E11" s="60"/>
      <c r="F11" s="513">
        <v>1775041.68</v>
      </c>
      <c r="G11" s="512"/>
      <c r="H11" s="60">
        <f>C11-F11</f>
        <v>-1774439.44</v>
      </c>
    </row>
    <row r="12" spans="1:8" hidden="1">
      <c r="A12" s="202" t="s">
        <v>592</v>
      </c>
      <c r="B12" s="512"/>
      <c r="C12" s="513">
        <f>C13+C14</f>
        <v>0</v>
      </c>
      <c r="D12" s="60"/>
      <c r="E12" s="60"/>
      <c r="F12" s="513">
        <v>623149</v>
      </c>
      <c r="G12" s="512"/>
      <c r="H12" s="60">
        <f>H13+H14</f>
        <v>-623149</v>
      </c>
    </row>
    <row r="13" spans="1:8">
      <c r="A13" s="202" t="s">
        <v>593</v>
      </c>
      <c r="B13" s="512"/>
      <c r="C13" s="513">
        <v>0</v>
      </c>
      <c r="D13" s="60"/>
      <c r="E13" s="60"/>
      <c r="F13" s="513">
        <v>526149</v>
      </c>
      <c r="G13" s="512"/>
      <c r="H13" s="60">
        <f>C13-F13</f>
        <v>-526149</v>
      </c>
    </row>
    <row r="14" spans="1:8">
      <c r="A14" s="202" t="s">
        <v>594</v>
      </c>
      <c r="B14" s="512"/>
      <c r="C14" s="513">
        <v>0</v>
      </c>
      <c r="D14" s="60"/>
      <c r="E14" s="60"/>
      <c r="F14" s="513">
        <v>97000</v>
      </c>
      <c r="G14" s="512"/>
      <c r="H14" s="60">
        <f>C14-F14</f>
        <v>-97000</v>
      </c>
    </row>
    <row r="15" spans="1:8">
      <c r="A15" s="202" t="s">
        <v>595</v>
      </c>
      <c r="B15" s="512"/>
      <c r="C15" s="513">
        <v>0</v>
      </c>
      <c r="D15" s="60"/>
      <c r="E15" s="60"/>
      <c r="F15" s="513">
        <v>0</v>
      </c>
      <c r="G15" s="512"/>
      <c r="H15" s="60"/>
    </row>
    <row r="16" spans="1:8">
      <c r="A16" s="514" t="s">
        <v>596</v>
      </c>
      <c r="B16" s="512"/>
      <c r="C16" s="513">
        <v>602.24</v>
      </c>
      <c r="D16" s="60"/>
      <c r="E16" s="60"/>
      <c r="F16" s="513">
        <v>1151892.68</v>
      </c>
      <c r="G16" s="512"/>
      <c r="H16" s="60">
        <f>C16-F16</f>
        <v>-1151290.44</v>
      </c>
    </row>
    <row r="17" spans="1:8">
      <c r="A17" s="98"/>
      <c r="B17" s="515"/>
      <c r="C17" s="516"/>
      <c r="D17" s="517"/>
      <c r="E17" s="517"/>
      <c r="F17" s="516"/>
      <c r="G17" s="515"/>
      <c r="H17" s="517"/>
    </row>
    <row r="18" spans="1:8" hidden="1">
      <c r="A18" s="442"/>
      <c r="B18" s="518"/>
      <c r="C18" s="519"/>
      <c r="D18" s="150"/>
      <c r="E18" s="150"/>
      <c r="F18" s="520"/>
      <c r="G18" s="521"/>
      <c r="H18" s="522"/>
    </row>
    <row r="19" spans="1:8">
      <c r="A19" s="160" t="s">
        <v>597</v>
      </c>
      <c r="B19" s="89"/>
      <c r="C19" s="523">
        <f>SUM(C13:C18)</f>
        <v>602.24</v>
      </c>
      <c r="D19" s="524"/>
      <c r="E19" s="524"/>
      <c r="F19" s="523">
        <f>SUM(F13:F18)</f>
        <v>1775041.68</v>
      </c>
      <c r="G19" s="89"/>
      <c r="H19" s="524">
        <f>SUM(H13:H18)</f>
        <v>-1774439.44</v>
      </c>
    </row>
    <row r="20" spans="1:8">
      <c r="B20" s="152"/>
      <c r="C20" s="152"/>
      <c r="D20" s="152"/>
      <c r="E20" s="152"/>
      <c r="F20" s="152"/>
      <c r="G20" s="152"/>
      <c r="H20" s="152"/>
    </row>
    <row r="21" spans="1:8">
      <c r="A21" s="110"/>
      <c r="B21" s="1153" t="s">
        <v>82</v>
      </c>
      <c r="C21" s="1061" t="s">
        <v>83</v>
      </c>
      <c r="D21" s="1153" t="s">
        <v>85</v>
      </c>
      <c r="E21" s="1061" t="s">
        <v>87</v>
      </c>
      <c r="F21" s="1153" t="s">
        <v>598</v>
      </c>
      <c r="G21" s="1153" t="s">
        <v>599</v>
      </c>
      <c r="H21" s="1062" t="s">
        <v>600</v>
      </c>
    </row>
    <row r="22" spans="1:8">
      <c r="A22" s="1143" t="s">
        <v>601</v>
      </c>
      <c r="B22" s="1154"/>
      <c r="C22" s="1095"/>
      <c r="D22" s="1154"/>
      <c r="E22" s="1095"/>
      <c r="F22" s="1154"/>
      <c r="G22" s="1154"/>
      <c r="H22" s="1155"/>
    </row>
    <row r="23" spans="1:8">
      <c r="A23" s="1143"/>
      <c r="B23" s="1154"/>
      <c r="C23" s="1095"/>
      <c r="D23" s="1154"/>
      <c r="E23" s="1095"/>
      <c r="F23" s="1154"/>
      <c r="G23" s="1154"/>
      <c r="H23" s="1155"/>
    </row>
    <row r="24" spans="1:8">
      <c r="A24" s="111"/>
      <c r="B24" s="462" t="s">
        <v>535</v>
      </c>
      <c r="C24" s="525" t="s">
        <v>536</v>
      </c>
      <c r="D24" s="462"/>
      <c r="E24" s="462" t="s">
        <v>602</v>
      </c>
      <c r="F24" s="462"/>
      <c r="G24" s="462" t="s">
        <v>537</v>
      </c>
      <c r="H24" s="526" t="s">
        <v>603</v>
      </c>
    </row>
    <row r="25" spans="1:8">
      <c r="A25" s="166" t="s">
        <v>604</v>
      </c>
      <c r="B25" s="527">
        <v>7759169.2399999993</v>
      </c>
      <c r="C25" s="527">
        <v>1168800</v>
      </c>
      <c r="D25" s="527">
        <v>1160000</v>
      </c>
      <c r="E25" s="527">
        <v>1160000</v>
      </c>
      <c r="F25" s="527">
        <v>8800</v>
      </c>
      <c r="G25" s="527">
        <v>0</v>
      </c>
      <c r="H25" s="319">
        <v>6590369.2399999993</v>
      </c>
    </row>
    <row r="26" spans="1:8">
      <c r="A26" s="66" t="s">
        <v>605</v>
      </c>
      <c r="B26" s="528">
        <v>7759169.2399999993</v>
      </c>
      <c r="C26" s="528">
        <v>1168800</v>
      </c>
      <c r="D26" s="528">
        <v>1160000</v>
      </c>
      <c r="E26" s="528">
        <v>1160000</v>
      </c>
      <c r="F26" s="528">
        <v>8800</v>
      </c>
      <c r="G26" s="515">
        <v>0</v>
      </c>
      <c r="H26" s="515">
        <v>6590369.2399999993</v>
      </c>
    </row>
    <row r="27" spans="1:8">
      <c r="A27" s="66" t="s">
        <v>606</v>
      </c>
      <c r="B27" s="528">
        <v>0</v>
      </c>
      <c r="C27" s="528">
        <v>0</v>
      </c>
      <c r="D27" s="528">
        <v>0</v>
      </c>
      <c r="E27" s="528">
        <v>0</v>
      </c>
      <c r="F27" s="528">
        <v>0</v>
      </c>
      <c r="G27" s="515">
        <v>0</v>
      </c>
      <c r="H27" s="515">
        <v>0</v>
      </c>
    </row>
    <row r="28" spans="1:8">
      <c r="A28" s="66" t="s">
        <v>607</v>
      </c>
      <c r="B28" s="528">
        <v>0</v>
      </c>
      <c r="C28" s="528">
        <v>0</v>
      </c>
      <c r="D28" s="528">
        <v>0</v>
      </c>
      <c r="E28" s="528">
        <v>0</v>
      </c>
      <c r="F28" s="528">
        <v>0</v>
      </c>
      <c r="G28" s="515">
        <v>0</v>
      </c>
      <c r="H28" s="512">
        <v>0</v>
      </c>
    </row>
    <row r="29" spans="1:8">
      <c r="A29" s="36" t="s">
        <v>608</v>
      </c>
      <c r="B29" s="78">
        <v>0</v>
      </c>
      <c r="C29" s="78">
        <v>0</v>
      </c>
      <c r="D29" s="78">
        <v>0</v>
      </c>
      <c r="E29" s="78">
        <v>0</v>
      </c>
      <c r="F29" s="78">
        <v>0</v>
      </c>
      <c r="G29" s="78">
        <v>0</v>
      </c>
      <c r="H29" s="512">
        <v>0</v>
      </c>
    </row>
    <row r="30" spans="1:8" hidden="1">
      <c r="A30" s="66" t="s">
        <v>609</v>
      </c>
      <c r="B30" s="78">
        <v>0</v>
      </c>
      <c r="C30" s="78">
        <v>0</v>
      </c>
      <c r="D30" s="78">
        <v>0</v>
      </c>
      <c r="E30" s="78">
        <v>0</v>
      </c>
      <c r="F30" s="78">
        <v>0</v>
      </c>
      <c r="G30" s="512">
        <v>0</v>
      </c>
      <c r="H30" s="512">
        <v>0</v>
      </c>
    </row>
    <row r="31" spans="1:8">
      <c r="A31" s="66" t="s">
        <v>610</v>
      </c>
      <c r="B31" s="78">
        <v>0</v>
      </c>
      <c r="C31" s="78">
        <v>0</v>
      </c>
      <c r="D31" s="78">
        <v>0</v>
      </c>
      <c r="E31" s="78">
        <v>0</v>
      </c>
      <c r="F31" s="78">
        <v>0</v>
      </c>
      <c r="G31" s="512">
        <v>0</v>
      </c>
      <c r="H31" s="512">
        <v>0</v>
      </c>
    </row>
    <row r="32" spans="1:8">
      <c r="A32" s="443"/>
      <c r="B32" s="529"/>
      <c r="C32" s="529"/>
      <c r="D32" s="529"/>
      <c r="E32" s="529"/>
      <c r="F32" s="530"/>
      <c r="G32" s="530"/>
      <c r="H32" s="530"/>
    </row>
    <row r="33" spans="1:8">
      <c r="A33" s="161" t="s">
        <v>597</v>
      </c>
      <c r="B33" s="87">
        <f>B29+B25</f>
        <v>7759169.2399999993</v>
      </c>
      <c r="C33" s="87">
        <f t="shared" ref="C33:H33" si="0">C29+C25</f>
        <v>1168800</v>
      </c>
      <c r="D33" s="87">
        <f t="shared" si="0"/>
        <v>1160000</v>
      </c>
      <c r="E33" s="87">
        <f t="shared" si="0"/>
        <v>1160000</v>
      </c>
      <c r="F33" s="87">
        <f t="shared" si="0"/>
        <v>8800</v>
      </c>
      <c r="G33" s="87">
        <f t="shared" si="0"/>
        <v>0</v>
      </c>
      <c r="H33" s="87">
        <f t="shared" si="0"/>
        <v>6590369.2399999993</v>
      </c>
    </row>
    <row r="35" spans="1:8">
      <c r="A35" s="944" t="s">
        <v>611</v>
      </c>
      <c r="B35" s="1061" t="s">
        <v>612</v>
      </c>
      <c r="C35" s="1063"/>
      <c r="D35" s="1061" t="s">
        <v>613</v>
      </c>
      <c r="E35" s="1062"/>
      <c r="F35" s="1063"/>
      <c r="G35" s="1061" t="s">
        <v>614</v>
      </c>
      <c r="H35" s="1062"/>
    </row>
    <row r="36" spans="1:8">
      <c r="A36" s="1092"/>
      <c r="B36" s="1064" t="s">
        <v>615</v>
      </c>
      <c r="C36" s="1110"/>
      <c r="D36" s="1064" t="s">
        <v>616</v>
      </c>
      <c r="E36" s="1111"/>
      <c r="F36" s="1110"/>
      <c r="G36" s="1064" t="s">
        <v>617</v>
      </c>
      <c r="H36" s="1111"/>
    </row>
    <row r="37" spans="1:8">
      <c r="A37" s="1144" t="s">
        <v>499</v>
      </c>
      <c r="B37" s="1146">
        <v>19855497.509999998</v>
      </c>
      <c r="C37" s="1147">
        <v>0</v>
      </c>
      <c r="D37" s="531"/>
      <c r="E37" s="1150">
        <f>F19-E33-G33</f>
        <v>615041.67999999993</v>
      </c>
      <c r="F37" s="532"/>
      <c r="G37" s="533"/>
      <c r="H37" s="1152">
        <f>B37+E37</f>
        <v>20470539.189999998</v>
      </c>
    </row>
    <row r="38" spans="1:8">
      <c r="A38" s="1145"/>
      <c r="B38" s="1148">
        <v>0</v>
      </c>
      <c r="C38" s="1149">
        <v>0</v>
      </c>
      <c r="D38" s="534"/>
      <c r="E38" s="1151"/>
      <c r="F38" s="535"/>
      <c r="G38" s="536"/>
      <c r="H38" s="1152"/>
    </row>
    <row r="39" spans="1:8">
      <c r="A39" s="426" t="s">
        <v>115</v>
      </c>
    </row>
    <row r="40" spans="1:8">
      <c r="A40" s="377" t="s">
        <v>544</v>
      </c>
    </row>
    <row r="41" spans="1:8">
      <c r="A41" s="377" t="s">
        <v>618</v>
      </c>
    </row>
    <row r="42" spans="1:8">
      <c r="A42" s="1109" t="s">
        <v>619</v>
      </c>
      <c r="B42" s="1109"/>
      <c r="C42" s="1109"/>
      <c r="D42" s="1109"/>
      <c r="E42" s="1109"/>
      <c r="F42" s="1109"/>
      <c r="G42" s="1109"/>
      <c r="H42" s="1109"/>
    </row>
    <row r="43" spans="1:8">
      <c r="A43" s="377" t="s">
        <v>620</v>
      </c>
      <c r="B43" s="377"/>
      <c r="C43" s="377"/>
      <c r="D43" s="377"/>
      <c r="E43" s="377"/>
      <c r="F43" s="377"/>
      <c r="G43" s="377"/>
      <c r="H43" s="377"/>
    </row>
    <row r="44" spans="1:8">
      <c r="A44" s="1142" t="s">
        <v>621</v>
      </c>
      <c r="B44" s="1142"/>
      <c r="C44" s="1142"/>
      <c r="D44" s="1142"/>
      <c r="E44" s="1142"/>
      <c r="F44" s="1142"/>
      <c r="G44" s="1142"/>
      <c r="H44" s="1142"/>
    </row>
    <row r="45" spans="1:8">
      <c r="A45" s="377"/>
    </row>
    <row r="46" spans="1:8">
      <c r="A46" s="377"/>
    </row>
    <row r="47" spans="1:8">
      <c r="A47" s="2" t="s">
        <v>1072</v>
      </c>
    </row>
    <row r="48" spans="1:8">
      <c r="A48" s="2" t="s">
        <v>1073</v>
      </c>
    </row>
    <row r="49" spans="1:1">
      <c r="A49" s="2" t="s">
        <v>1074</v>
      </c>
    </row>
    <row r="50" spans="1:1">
      <c r="A50" s="2" t="s">
        <v>1075</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sheetPr codeName="Planilha11"/>
  <dimension ref="A1:K167"/>
  <sheetViews>
    <sheetView workbookViewId="0">
      <selection activeCell="A26" sqref="A26:D26"/>
    </sheetView>
  </sheetViews>
  <sheetFormatPr defaultColWidth="6.85546875" defaultRowHeight="11.25"/>
  <cols>
    <col min="1" max="1" width="43.42578125" style="433" customWidth="1"/>
    <col min="2" max="2" width="17.85546875" style="433" customWidth="1"/>
    <col min="3" max="4" width="16.85546875" style="433" customWidth="1"/>
    <col min="5" max="7" width="16.85546875" style="538" customWidth="1"/>
    <col min="8" max="9" width="16.85546875" style="433" customWidth="1"/>
    <col min="10" max="11" width="16.85546875" style="538" customWidth="1"/>
    <col min="12" max="16384" width="6.85546875" style="433"/>
  </cols>
  <sheetData>
    <row r="1" spans="1:11" s="537" customFormat="1" ht="12" customHeight="1">
      <c r="A1" s="1200" t="s">
        <v>622</v>
      </c>
      <c r="B1" s="1200"/>
      <c r="C1" s="1200"/>
      <c r="D1" s="1200"/>
      <c r="E1" s="1200"/>
      <c r="F1" s="1200"/>
      <c r="G1" s="1200"/>
      <c r="H1" s="1200"/>
      <c r="I1" s="1200"/>
      <c r="J1" s="1200"/>
      <c r="K1" s="1200"/>
    </row>
    <row r="2" spans="1:11" s="537" customFormat="1" ht="12" customHeight="1">
      <c r="A2" s="1200" t="s">
        <v>1</v>
      </c>
      <c r="B2" s="1200"/>
      <c r="C2" s="1200"/>
      <c r="D2" s="1200"/>
      <c r="E2" s="1200"/>
      <c r="F2" s="1200"/>
      <c r="G2" s="1200"/>
      <c r="H2" s="1200"/>
      <c r="I2" s="1200"/>
      <c r="J2" s="1200"/>
      <c r="K2" s="1200"/>
    </row>
    <row r="3" spans="1:11" s="537" customFormat="1" ht="12" customHeight="1">
      <c r="A3" s="1201" t="s">
        <v>623</v>
      </c>
      <c r="B3" s="1201"/>
      <c r="C3" s="1201"/>
      <c r="D3" s="1201"/>
      <c r="E3" s="1201"/>
      <c r="F3" s="1201"/>
      <c r="G3" s="1201"/>
      <c r="H3" s="1201"/>
      <c r="I3" s="1201"/>
      <c r="J3" s="1201"/>
      <c r="K3" s="1201"/>
    </row>
    <row r="4" spans="1:11" s="537" customFormat="1" ht="12" customHeight="1">
      <c r="A4" s="1200" t="s">
        <v>3</v>
      </c>
      <c r="B4" s="1200"/>
      <c r="C4" s="1200"/>
      <c r="D4" s="1200"/>
      <c r="E4" s="1200"/>
      <c r="F4" s="1200"/>
      <c r="G4" s="1200"/>
      <c r="H4" s="1200"/>
      <c r="I4" s="1200"/>
      <c r="J4" s="1200"/>
      <c r="K4" s="1200"/>
    </row>
    <row r="5" spans="1:11" s="537" customFormat="1" ht="12" customHeight="1">
      <c r="A5" s="1200" t="s">
        <v>1069</v>
      </c>
      <c r="B5" s="1200"/>
      <c r="C5" s="1200"/>
      <c r="D5" s="1200"/>
      <c r="E5" s="1200"/>
      <c r="F5" s="1200"/>
      <c r="G5" s="1200"/>
      <c r="H5" s="1200"/>
      <c r="I5" s="1200"/>
      <c r="J5" s="1200"/>
      <c r="K5" s="1200"/>
    </row>
    <row r="6" spans="1:11" ht="11.25" customHeight="1">
      <c r="A6" s="1202"/>
      <c r="B6" s="1202"/>
      <c r="C6" s="1202"/>
      <c r="D6" s="1202"/>
      <c r="E6" s="1202"/>
      <c r="F6" s="1202"/>
      <c r="G6" s="1202"/>
    </row>
    <row r="7" spans="1:11" ht="12" customHeight="1">
      <c r="A7" s="377" t="s">
        <v>624</v>
      </c>
      <c r="B7" s="377"/>
      <c r="C7" s="539"/>
      <c r="D7" s="539"/>
      <c r="E7" s="540"/>
      <c r="F7" s="540"/>
      <c r="I7" s="541"/>
      <c r="J7" s="542"/>
      <c r="K7" s="5">
        <v>1</v>
      </c>
    </row>
    <row r="8" spans="1:11" ht="11.25" customHeight="1">
      <c r="A8" s="1062" t="s">
        <v>548</v>
      </c>
      <c r="B8" s="1062"/>
      <c r="C8" s="1062"/>
      <c r="D8" s="1063"/>
      <c r="E8" s="1061" t="s">
        <v>6</v>
      </c>
      <c r="F8" s="1063"/>
      <c r="G8" s="1061" t="s">
        <v>411</v>
      </c>
      <c r="H8" s="1063"/>
      <c r="I8" s="1067" t="s">
        <v>8</v>
      </c>
      <c r="J8" s="1068"/>
      <c r="K8" s="1068"/>
    </row>
    <row r="9" spans="1:11" ht="12.95" customHeight="1">
      <c r="A9" s="1155"/>
      <c r="B9" s="1155"/>
      <c r="C9" s="1155"/>
      <c r="D9" s="1143"/>
      <c r="E9" s="1095"/>
      <c r="F9" s="1143"/>
      <c r="G9" s="1095"/>
      <c r="H9" s="1143"/>
      <c r="I9" s="947" t="s">
        <v>523</v>
      </c>
      <c r="J9" s="1176"/>
      <c r="K9" s="543" t="s">
        <v>11</v>
      </c>
    </row>
    <row r="10" spans="1:11" ht="15.75" customHeight="1">
      <c r="A10" s="1111"/>
      <c r="B10" s="1111"/>
      <c r="C10" s="1111"/>
      <c r="D10" s="1110"/>
      <c r="E10" s="1064"/>
      <c r="F10" s="1110"/>
      <c r="G10" s="1064" t="s">
        <v>469</v>
      </c>
      <c r="H10" s="1110"/>
      <c r="I10" s="1064" t="s">
        <v>470</v>
      </c>
      <c r="J10" s="1110"/>
      <c r="K10" s="525" t="s">
        <v>625</v>
      </c>
    </row>
    <row r="11" spans="1:11" s="266" customFormat="1" ht="12.95" customHeight="1">
      <c r="A11" s="544" t="s">
        <v>626</v>
      </c>
      <c r="B11" s="544"/>
      <c r="C11" s="545"/>
      <c r="D11" s="546"/>
      <c r="E11" s="907"/>
      <c r="F11" s="908">
        <v>3479606000</v>
      </c>
      <c r="G11" s="907"/>
      <c r="H11" s="908">
        <v>3628754100</v>
      </c>
      <c r="I11" s="907"/>
      <c r="J11" s="908">
        <v>4008066074.2099991</v>
      </c>
      <c r="K11" s="547">
        <v>110.45295337620146</v>
      </c>
    </row>
    <row r="12" spans="1:11" ht="12.95" customHeight="1">
      <c r="A12" s="1196" t="s">
        <v>627</v>
      </c>
      <c r="B12" s="1196"/>
      <c r="C12" s="1196"/>
      <c r="D12" s="1197"/>
      <c r="E12" s="906"/>
      <c r="F12" s="480">
        <v>1051900000</v>
      </c>
      <c r="G12" s="906"/>
      <c r="H12" s="480">
        <v>1064300000</v>
      </c>
      <c r="I12" s="906"/>
      <c r="J12" s="480">
        <v>1136868499.6700003</v>
      </c>
      <c r="K12" s="549">
        <v>106.81842522503055</v>
      </c>
    </row>
    <row r="13" spans="1:11" ht="12.95" customHeight="1">
      <c r="A13" s="1198" t="s">
        <v>74</v>
      </c>
      <c r="B13" s="1198"/>
      <c r="C13" s="1198"/>
      <c r="D13" s="1199"/>
      <c r="E13" s="901"/>
      <c r="F13" s="902">
        <v>947000000</v>
      </c>
      <c r="G13" s="901"/>
      <c r="H13" s="902">
        <v>947000000</v>
      </c>
      <c r="I13" s="901"/>
      <c r="J13" s="902">
        <v>971264889.48000026</v>
      </c>
      <c r="K13" s="549">
        <v>102.56229033579729</v>
      </c>
    </row>
    <row r="14" spans="1:11" ht="12.95" customHeight="1">
      <c r="A14" s="1198" t="s">
        <v>628</v>
      </c>
      <c r="B14" s="1198"/>
      <c r="C14" s="1198"/>
      <c r="D14" s="1199"/>
      <c r="E14" s="901"/>
      <c r="F14" s="902">
        <v>104900000</v>
      </c>
      <c r="G14" s="901"/>
      <c r="H14" s="902">
        <v>117300000</v>
      </c>
      <c r="I14" s="901"/>
      <c r="J14" s="902">
        <v>165603610.19000003</v>
      </c>
      <c r="K14" s="549">
        <v>141.17954832907077</v>
      </c>
    </row>
    <row r="15" spans="1:11" ht="12.95" customHeight="1">
      <c r="A15" s="1196" t="s">
        <v>629</v>
      </c>
      <c r="B15" s="1196"/>
      <c r="C15" s="1196"/>
      <c r="D15" s="1197"/>
      <c r="E15" s="906"/>
      <c r="F15" s="480">
        <v>437606000</v>
      </c>
      <c r="G15" s="906"/>
      <c r="H15" s="480">
        <v>437606000</v>
      </c>
      <c r="I15" s="906"/>
      <c r="J15" s="480">
        <v>466451244.36000001</v>
      </c>
      <c r="K15" s="549">
        <v>106.59160165994068</v>
      </c>
    </row>
    <row r="16" spans="1:11" ht="12.95" customHeight="1">
      <c r="A16" s="1198" t="s">
        <v>75</v>
      </c>
      <c r="B16" s="1198"/>
      <c r="C16" s="1198"/>
      <c r="D16" s="1199"/>
      <c r="E16" s="901"/>
      <c r="F16" s="902">
        <v>437000000</v>
      </c>
      <c r="G16" s="901"/>
      <c r="H16" s="902">
        <v>437000000</v>
      </c>
      <c r="I16" s="901"/>
      <c r="J16" s="902">
        <v>465836644.25</v>
      </c>
      <c r="K16" s="549">
        <v>106.59877442791763</v>
      </c>
    </row>
    <row r="17" spans="1:11" ht="12.95" customHeight="1">
      <c r="A17" s="1198" t="s">
        <v>630</v>
      </c>
      <c r="B17" s="1198"/>
      <c r="C17" s="1198"/>
      <c r="D17" s="1199"/>
      <c r="E17" s="901"/>
      <c r="F17" s="902">
        <v>606000</v>
      </c>
      <c r="G17" s="901"/>
      <c r="H17" s="902">
        <v>606000</v>
      </c>
      <c r="I17" s="901"/>
      <c r="J17" s="902">
        <v>614600.10999999987</v>
      </c>
      <c r="K17" s="549">
        <v>101.41916006600657</v>
      </c>
    </row>
    <row r="18" spans="1:11" ht="12.95" customHeight="1">
      <c r="A18" s="1196" t="s">
        <v>631</v>
      </c>
      <c r="B18" s="1196"/>
      <c r="C18" s="1196"/>
      <c r="D18" s="1197"/>
      <c r="E18" s="906"/>
      <c r="F18" s="480">
        <v>1548100000</v>
      </c>
      <c r="G18" s="906"/>
      <c r="H18" s="480">
        <v>1667900000</v>
      </c>
      <c r="I18" s="906"/>
      <c r="J18" s="480">
        <v>1874902885.7299988</v>
      </c>
      <c r="K18" s="549">
        <v>112.41098901193109</v>
      </c>
    </row>
    <row r="19" spans="1:11" ht="12.95" customHeight="1">
      <c r="A19" s="1198" t="s">
        <v>76</v>
      </c>
      <c r="B19" s="1198"/>
      <c r="C19" s="1198"/>
      <c r="D19" s="1199"/>
      <c r="E19" s="901"/>
      <c r="F19" s="902">
        <v>1472000000</v>
      </c>
      <c r="G19" s="901"/>
      <c r="H19" s="902">
        <v>1588000000</v>
      </c>
      <c r="I19" s="901"/>
      <c r="J19" s="902">
        <v>1774632153.5499988</v>
      </c>
      <c r="K19" s="549">
        <v>111.75265450566742</v>
      </c>
    </row>
    <row r="20" spans="1:11" ht="12.95" customHeight="1">
      <c r="A20" s="1198" t="s">
        <v>632</v>
      </c>
      <c r="B20" s="1198"/>
      <c r="C20" s="1198"/>
      <c r="D20" s="1199"/>
      <c r="E20" s="901"/>
      <c r="F20" s="902">
        <v>76100000</v>
      </c>
      <c r="G20" s="901"/>
      <c r="H20" s="902">
        <v>79900000</v>
      </c>
      <c r="I20" s="901"/>
      <c r="J20" s="902">
        <v>100270732.18000001</v>
      </c>
      <c r="K20" s="549">
        <v>125.49528433041301</v>
      </c>
    </row>
    <row r="21" spans="1:11" ht="12.95" customHeight="1">
      <c r="A21" s="1196" t="s">
        <v>633</v>
      </c>
      <c r="B21" s="1196"/>
      <c r="C21" s="1196"/>
      <c r="D21" s="1197"/>
      <c r="E21" s="906"/>
      <c r="F21" s="480">
        <v>442000000</v>
      </c>
      <c r="G21" s="906"/>
      <c r="H21" s="909">
        <v>458948100</v>
      </c>
      <c r="I21" s="906"/>
      <c r="J21" s="480">
        <v>529843444.44999957</v>
      </c>
      <c r="K21" s="549">
        <v>115.44735547439886</v>
      </c>
    </row>
    <row r="22" spans="1:11" s="266" customFormat="1" ht="12.75" customHeight="1">
      <c r="A22" s="1166" t="s">
        <v>634</v>
      </c>
      <c r="B22" s="1166"/>
      <c r="C22" s="1166"/>
      <c r="D22" s="1167"/>
      <c r="E22" s="907"/>
      <c r="F22" s="908">
        <v>1829098000</v>
      </c>
      <c r="G22" s="907"/>
      <c r="H22" s="911">
        <v>1864098000</v>
      </c>
      <c r="I22" s="907"/>
      <c r="J22" s="908">
        <v>2106471694.3299999</v>
      </c>
      <c r="K22" s="547">
        <v>113.00219700520036</v>
      </c>
    </row>
    <row r="23" spans="1:11" ht="18" customHeight="1">
      <c r="A23" s="1196" t="s">
        <v>635</v>
      </c>
      <c r="B23" s="1196"/>
      <c r="C23" s="1196"/>
      <c r="D23" s="1197"/>
      <c r="E23" s="906"/>
      <c r="F23" s="480">
        <v>411000000</v>
      </c>
      <c r="G23" s="906"/>
      <c r="H23" s="909">
        <v>411000000</v>
      </c>
      <c r="I23" s="906"/>
      <c r="J23" s="480">
        <v>509510708.69000006</v>
      </c>
      <c r="K23" s="549">
        <v>123.96854226034064</v>
      </c>
    </row>
    <row r="24" spans="1:11" ht="12" customHeight="1">
      <c r="A24" s="1196" t="s">
        <v>636</v>
      </c>
      <c r="B24" s="1196"/>
      <c r="C24" s="1196"/>
      <c r="D24" s="1197"/>
      <c r="E24" s="906"/>
      <c r="F24" s="480">
        <v>168000</v>
      </c>
      <c r="G24" s="906"/>
      <c r="H24" s="909">
        <v>168000</v>
      </c>
      <c r="I24" s="906"/>
      <c r="J24" s="480">
        <v>632135.88</v>
      </c>
      <c r="K24" s="549">
        <v>376.27135714285714</v>
      </c>
    </row>
    <row r="25" spans="1:11" ht="12" customHeight="1">
      <c r="A25" s="1196" t="s">
        <v>637</v>
      </c>
      <c r="B25" s="1196"/>
      <c r="C25" s="1196"/>
      <c r="D25" s="1197"/>
      <c r="E25" s="906"/>
      <c r="F25" s="480">
        <v>577000000</v>
      </c>
      <c r="G25" s="906"/>
      <c r="H25" s="909">
        <v>600000000</v>
      </c>
      <c r="I25" s="906"/>
      <c r="J25" s="480">
        <v>677875879.04999995</v>
      </c>
      <c r="K25" s="549">
        <v>112.97931317499999</v>
      </c>
    </row>
    <row r="26" spans="1:11" ht="12" customHeight="1">
      <c r="A26" s="1196" t="s">
        <v>638</v>
      </c>
      <c r="B26" s="1196"/>
      <c r="C26" s="1196"/>
      <c r="D26" s="1197"/>
      <c r="E26" s="906"/>
      <c r="F26" s="480">
        <v>828000000</v>
      </c>
      <c r="G26" s="906"/>
      <c r="H26" s="909">
        <v>840000000</v>
      </c>
      <c r="I26" s="906"/>
      <c r="J26" s="480">
        <v>907973298.98000002</v>
      </c>
      <c r="K26" s="549">
        <v>108.09205940238095</v>
      </c>
    </row>
    <row r="27" spans="1:11" s="266" customFormat="1" ht="11.25" customHeight="1">
      <c r="A27" s="1196" t="s">
        <v>639</v>
      </c>
      <c r="B27" s="1196"/>
      <c r="C27" s="1196"/>
      <c r="D27" s="1197"/>
      <c r="E27" s="906"/>
      <c r="F27" s="480">
        <v>12930000</v>
      </c>
      <c r="G27" s="906"/>
      <c r="H27" s="909">
        <v>12930000</v>
      </c>
      <c r="I27" s="906"/>
      <c r="J27" s="480">
        <v>10479671.73</v>
      </c>
      <c r="K27" s="549">
        <v>81.049278654292351</v>
      </c>
    </row>
    <row r="28" spans="1:11" s="266" customFormat="1" ht="12.95" customHeight="1">
      <c r="A28" s="1196" t="s">
        <v>640</v>
      </c>
      <c r="B28" s="1196"/>
      <c r="C28" s="1196"/>
      <c r="D28" s="1197"/>
      <c r="E28" s="906"/>
      <c r="F28" s="902">
        <v>0</v>
      </c>
      <c r="G28" s="906"/>
      <c r="H28" s="909">
        <v>0</v>
      </c>
      <c r="I28" s="906"/>
      <c r="J28" s="480">
        <v>0</v>
      </c>
      <c r="K28" s="549">
        <v>0</v>
      </c>
    </row>
    <row r="29" spans="1:11" s="266" customFormat="1" ht="12.95" customHeight="1">
      <c r="A29" s="1196" t="s">
        <v>641</v>
      </c>
      <c r="B29" s="1196"/>
      <c r="C29" s="1196"/>
      <c r="D29" s="1197"/>
      <c r="E29" s="906"/>
      <c r="F29" s="902">
        <v>0</v>
      </c>
      <c r="G29" s="906"/>
      <c r="H29" s="909">
        <v>0</v>
      </c>
      <c r="I29" s="906"/>
      <c r="J29" s="480">
        <v>0</v>
      </c>
      <c r="K29" s="549">
        <v>0</v>
      </c>
    </row>
    <row r="30" spans="1:11" s="266" customFormat="1" ht="15" customHeight="1">
      <c r="A30" s="1196" t="s">
        <v>642</v>
      </c>
      <c r="B30" s="1196"/>
      <c r="C30" s="1196"/>
      <c r="D30" s="1197"/>
      <c r="E30" s="906"/>
      <c r="F30" s="902">
        <v>0</v>
      </c>
      <c r="G30" s="906"/>
      <c r="H30" s="909">
        <v>0</v>
      </c>
      <c r="I30" s="906"/>
      <c r="J30" s="480">
        <v>0</v>
      </c>
      <c r="K30" s="549">
        <v>0</v>
      </c>
    </row>
    <row r="31" spans="1:11" s="266" customFormat="1" ht="27" customHeight="1">
      <c r="A31" s="1021" t="s">
        <v>643</v>
      </c>
      <c r="B31" s="1021"/>
      <c r="C31" s="1021"/>
      <c r="D31" s="1157"/>
      <c r="E31" s="496"/>
      <c r="F31" s="492">
        <v>5308704000</v>
      </c>
      <c r="G31" s="496"/>
      <c r="H31" s="910">
        <v>5492852100</v>
      </c>
      <c r="I31" s="496"/>
      <c r="J31" s="492">
        <v>6114537768.539999</v>
      </c>
      <c r="K31" s="551">
        <v>111.31808498066059</v>
      </c>
    </row>
    <row r="32" spans="1:11" ht="15.75" customHeight="1">
      <c r="A32" s="1170"/>
      <c r="B32" s="1170"/>
      <c r="C32" s="1170"/>
      <c r="D32" s="1170"/>
      <c r="E32" s="470"/>
      <c r="F32" s="433"/>
      <c r="G32" s="470"/>
      <c r="I32" s="541"/>
      <c r="J32" s="470"/>
      <c r="K32" s="552"/>
    </row>
    <row r="33" spans="1:11" ht="19.5" customHeight="1">
      <c r="A33" s="1062" t="s">
        <v>644</v>
      </c>
      <c r="B33" s="1063"/>
      <c r="C33" s="1161" t="s">
        <v>81</v>
      </c>
      <c r="D33" s="1161" t="s">
        <v>82</v>
      </c>
      <c r="E33" s="1163" t="s">
        <v>83</v>
      </c>
      <c r="F33" s="1164"/>
      <c r="G33" s="1163" t="s">
        <v>85</v>
      </c>
      <c r="H33" s="1164"/>
      <c r="I33" s="1163" t="s">
        <v>87</v>
      </c>
      <c r="J33" s="1165"/>
      <c r="K33" s="1159" t="s">
        <v>534</v>
      </c>
    </row>
    <row r="34" spans="1:11" ht="15.75" customHeight="1">
      <c r="A34" s="1155"/>
      <c r="B34" s="1143"/>
      <c r="C34" s="1162"/>
      <c r="D34" s="1162"/>
      <c r="E34" s="553" t="s">
        <v>523</v>
      </c>
      <c r="F34" s="554" t="s">
        <v>11</v>
      </c>
      <c r="G34" s="553" t="str">
        <f>E34</f>
        <v>Até o Bimestre</v>
      </c>
      <c r="H34" s="554" t="s">
        <v>11</v>
      </c>
      <c r="I34" s="553" t="str">
        <f>G34</f>
        <v>Até o Bimestre</v>
      </c>
      <c r="J34" s="554" t="s">
        <v>11</v>
      </c>
      <c r="K34" s="1160"/>
    </row>
    <row r="35" spans="1:11" ht="15.75" customHeight="1">
      <c r="A35" s="1111"/>
      <c r="B35" s="1110"/>
      <c r="C35" s="555"/>
      <c r="D35" s="555" t="s">
        <v>645</v>
      </c>
      <c r="E35" s="556" t="s">
        <v>535</v>
      </c>
      <c r="F35" s="557" t="s">
        <v>646</v>
      </c>
      <c r="G35" s="556" t="s">
        <v>536</v>
      </c>
      <c r="H35" s="557" t="s">
        <v>647</v>
      </c>
      <c r="I35" s="556" t="s">
        <v>602</v>
      </c>
      <c r="J35" s="557" t="s">
        <v>648</v>
      </c>
      <c r="K35" s="432" t="s">
        <v>537</v>
      </c>
    </row>
    <row r="36" spans="1:11" ht="15.75" customHeight="1">
      <c r="A36" s="558" t="s">
        <v>649</v>
      </c>
      <c r="B36" s="558"/>
      <c r="C36" s="559">
        <v>789674000</v>
      </c>
      <c r="D36" s="559">
        <v>790585100</v>
      </c>
      <c r="E36" s="559">
        <v>774162703.59000003</v>
      </c>
      <c r="F36" s="560">
        <v>97.922754120966871</v>
      </c>
      <c r="G36" s="559">
        <v>764306736.51999974</v>
      </c>
      <c r="H36" s="560">
        <v>96.676086675552028</v>
      </c>
      <c r="I36" s="559">
        <v>762891471.90999985</v>
      </c>
      <c r="J36" s="560">
        <v>96.497071840842921</v>
      </c>
      <c r="K36" s="561">
        <v>9855967.0700002145</v>
      </c>
    </row>
    <row r="37" spans="1:11" ht="15.75" customHeight="1">
      <c r="A37" s="562" t="s">
        <v>650</v>
      </c>
      <c r="B37" s="562"/>
      <c r="C37" s="563">
        <v>784445000</v>
      </c>
      <c r="D37" s="563">
        <v>784431100</v>
      </c>
      <c r="E37" s="563">
        <v>770501590.75</v>
      </c>
      <c r="F37" s="564">
        <v>98.2242533155557</v>
      </c>
      <c r="G37" s="563">
        <v>761867567.09999979</v>
      </c>
      <c r="H37" s="564">
        <v>97.123580018691229</v>
      </c>
      <c r="I37" s="563">
        <v>760452302.48999989</v>
      </c>
      <c r="J37" s="564">
        <v>96.943160781106201</v>
      </c>
      <c r="K37" s="561">
        <v>8634023.6500002146</v>
      </c>
    </row>
    <row r="38" spans="1:11" ht="15.75" customHeight="1">
      <c r="A38" s="562" t="s">
        <v>651</v>
      </c>
      <c r="B38" s="562"/>
      <c r="C38" s="563">
        <v>5229000</v>
      </c>
      <c r="D38" s="563">
        <v>6154000</v>
      </c>
      <c r="E38" s="563">
        <v>3661112.84</v>
      </c>
      <c r="F38" s="564">
        <v>59.491596360090995</v>
      </c>
      <c r="G38" s="563">
        <v>2439169.42</v>
      </c>
      <c r="H38" s="564">
        <v>39.635512187195317</v>
      </c>
      <c r="I38" s="563">
        <v>2439169.42</v>
      </c>
      <c r="J38" s="564">
        <v>39.635512187195317</v>
      </c>
      <c r="K38" s="561">
        <v>1221943.42</v>
      </c>
    </row>
    <row r="39" spans="1:11" ht="15.75" customHeight="1">
      <c r="A39" s="558" t="s">
        <v>652</v>
      </c>
      <c r="B39" s="558"/>
      <c r="C39" s="563">
        <v>402121000</v>
      </c>
      <c r="D39" s="563">
        <v>515236115.25</v>
      </c>
      <c r="E39" s="563">
        <v>498369883.13999993</v>
      </c>
      <c r="F39" s="564">
        <v>96.72650429370303</v>
      </c>
      <c r="G39" s="563">
        <v>488304225.96999985</v>
      </c>
      <c r="H39" s="564">
        <v>94.772903435363332</v>
      </c>
      <c r="I39" s="563">
        <v>486181491.55999964</v>
      </c>
      <c r="J39" s="564">
        <v>94.36091088531272</v>
      </c>
      <c r="K39" s="561">
        <v>10065657.170000043</v>
      </c>
    </row>
    <row r="40" spans="1:11" ht="15.75" customHeight="1">
      <c r="A40" s="562" t="s">
        <v>650</v>
      </c>
      <c r="B40" s="562"/>
      <c r="C40" s="563">
        <v>385059000</v>
      </c>
      <c r="D40" s="563">
        <v>497694115.25</v>
      </c>
      <c r="E40" s="563">
        <v>485508502.27999991</v>
      </c>
      <c r="F40" s="564">
        <v>97.551585884458561</v>
      </c>
      <c r="G40" s="563">
        <v>478912003.44999987</v>
      </c>
      <c r="H40" s="564">
        <v>96.226173622614454</v>
      </c>
      <c r="I40" s="563">
        <v>477085269.03999966</v>
      </c>
      <c r="J40" s="564">
        <v>95.85913403865581</v>
      </c>
      <c r="K40" s="561">
        <v>6596498.8300000429</v>
      </c>
    </row>
    <row r="41" spans="1:11" ht="15.75" customHeight="1">
      <c r="A41" s="562" t="s">
        <v>651</v>
      </c>
      <c r="B41" s="562"/>
      <c r="C41" s="563">
        <v>17062000</v>
      </c>
      <c r="D41" s="563">
        <v>17542000</v>
      </c>
      <c r="E41" s="563">
        <v>12861380.859999999</v>
      </c>
      <c r="F41" s="564">
        <v>73.317642572112646</v>
      </c>
      <c r="G41" s="563">
        <v>9392222.5199999996</v>
      </c>
      <c r="H41" s="564">
        <v>53.541343746437121</v>
      </c>
      <c r="I41" s="563">
        <v>9096222.5199999996</v>
      </c>
      <c r="J41" s="564">
        <v>51.853964884277723</v>
      </c>
      <c r="K41" s="561">
        <v>3469158.34</v>
      </c>
    </row>
    <row r="42" spans="1:11" ht="15.75" customHeight="1">
      <c r="A42" s="558" t="s">
        <v>653</v>
      </c>
      <c r="B42" s="558"/>
      <c r="C42" s="563">
        <v>0</v>
      </c>
      <c r="D42" s="563">
        <v>0</v>
      </c>
      <c r="E42" s="563">
        <v>0</v>
      </c>
      <c r="F42" s="564">
        <v>0</v>
      </c>
      <c r="G42" s="563">
        <v>0</v>
      </c>
      <c r="H42" s="564">
        <v>0</v>
      </c>
      <c r="I42" s="563">
        <v>0</v>
      </c>
      <c r="J42" s="564">
        <v>0</v>
      </c>
      <c r="K42" s="561">
        <v>0</v>
      </c>
    </row>
    <row r="43" spans="1:11" ht="15.75" customHeight="1">
      <c r="A43" s="562" t="s">
        <v>650</v>
      </c>
      <c r="B43" s="562"/>
      <c r="C43" s="563">
        <v>0</v>
      </c>
      <c r="D43" s="563">
        <v>0</v>
      </c>
      <c r="E43" s="563">
        <v>0</v>
      </c>
      <c r="F43" s="564">
        <v>0</v>
      </c>
      <c r="G43" s="563">
        <v>0</v>
      </c>
      <c r="H43" s="564">
        <v>0</v>
      </c>
      <c r="I43" s="563">
        <v>0</v>
      </c>
      <c r="J43" s="564">
        <v>0</v>
      </c>
      <c r="K43" s="561">
        <v>0</v>
      </c>
    </row>
    <row r="44" spans="1:11" ht="15.75" customHeight="1">
      <c r="A44" s="562" t="s">
        <v>651</v>
      </c>
      <c r="B44" s="562"/>
      <c r="C44" s="563">
        <v>0</v>
      </c>
      <c r="D44" s="563">
        <v>0</v>
      </c>
      <c r="E44" s="563">
        <v>0</v>
      </c>
      <c r="F44" s="564">
        <v>0</v>
      </c>
      <c r="G44" s="563">
        <v>0</v>
      </c>
      <c r="H44" s="564">
        <v>0</v>
      </c>
      <c r="I44" s="563">
        <v>0</v>
      </c>
      <c r="J44" s="564">
        <v>0</v>
      </c>
      <c r="K44" s="561">
        <v>0</v>
      </c>
    </row>
    <row r="45" spans="1:11" ht="15.75" customHeight="1">
      <c r="A45" s="558" t="s">
        <v>654</v>
      </c>
      <c r="B45" s="558"/>
      <c r="C45" s="563">
        <v>8848000</v>
      </c>
      <c r="D45" s="563">
        <v>9188000</v>
      </c>
      <c r="E45" s="563">
        <v>8964671.9500000011</v>
      </c>
      <c r="F45" s="564">
        <v>97.569350783630838</v>
      </c>
      <c r="G45" s="563">
        <v>8964671.9500000011</v>
      </c>
      <c r="H45" s="564">
        <v>97.569350783630838</v>
      </c>
      <c r="I45" s="563">
        <v>8942784.1199999992</v>
      </c>
      <c r="J45" s="564">
        <v>97.331128863735302</v>
      </c>
      <c r="K45" s="561">
        <v>0</v>
      </c>
    </row>
    <row r="46" spans="1:11" ht="15.75" customHeight="1">
      <c r="A46" s="562" t="s">
        <v>650</v>
      </c>
      <c r="B46" s="562"/>
      <c r="C46" s="563">
        <v>8848000</v>
      </c>
      <c r="D46" s="563">
        <v>9188000</v>
      </c>
      <c r="E46" s="563">
        <v>8964671.9500000011</v>
      </c>
      <c r="F46" s="564">
        <v>97.569350783630838</v>
      </c>
      <c r="G46" s="563">
        <v>8964671.9500000011</v>
      </c>
      <c r="H46" s="564">
        <v>97.569350783630838</v>
      </c>
      <c r="I46" s="563">
        <v>8942784.1199999992</v>
      </c>
      <c r="J46" s="564">
        <v>97.331128863735302</v>
      </c>
      <c r="K46" s="561">
        <v>0</v>
      </c>
    </row>
    <row r="47" spans="1:11" ht="15.75" customHeight="1">
      <c r="A47" s="562" t="s">
        <v>651</v>
      </c>
      <c r="B47" s="562"/>
      <c r="C47" s="563">
        <v>0</v>
      </c>
      <c r="D47" s="563">
        <v>0</v>
      </c>
      <c r="E47" s="563">
        <v>0</v>
      </c>
      <c r="F47" s="564">
        <v>0</v>
      </c>
      <c r="G47" s="563">
        <v>0</v>
      </c>
      <c r="H47" s="564">
        <v>0</v>
      </c>
      <c r="I47" s="563">
        <v>0</v>
      </c>
      <c r="J47" s="564">
        <v>0</v>
      </c>
      <c r="K47" s="561">
        <v>0</v>
      </c>
    </row>
    <row r="48" spans="1:11" ht="15.75" customHeight="1">
      <c r="A48" s="558" t="s">
        <v>655</v>
      </c>
      <c r="B48" s="558"/>
      <c r="C48" s="563">
        <v>11779000</v>
      </c>
      <c r="D48" s="563">
        <v>12989000</v>
      </c>
      <c r="E48" s="563">
        <v>12652495.080000002</v>
      </c>
      <c r="F48" s="564">
        <v>97.409308491800772</v>
      </c>
      <c r="G48" s="563">
        <v>12652495.080000002</v>
      </c>
      <c r="H48" s="564">
        <v>97.409308491800772</v>
      </c>
      <c r="I48" s="563">
        <v>12652495.080000002</v>
      </c>
      <c r="J48" s="564">
        <v>97.409308491800772</v>
      </c>
      <c r="K48" s="561">
        <v>0</v>
      </c>
    </row>
    <row r="49" spans="1:11" ht="15.75" customHeight="1">
      <c r="A49" s="562" t="s">
        <v>650</v>
      </c>
      <c r="B49" s="562"/>
      <c r="C49" s="563">
        <v>11779000</v>
      </c>
      <c r="D49" s="563">
        <v>12989000</v>
      </c>
      <c r="E49" s="563">
        <v>12652495.080000002</v>
      </c>
      <c r="F49" s="564">
        <v>97.409308491800772</v>
      </c>
      <c r="G49" s="563">
        <v>12652495.080000002</v>
      </c>
      <c r="H49" s="564">
        <v>97.409308491800772</v>
      </c>
      <c r="I49" s="563">
        <v>12652495.080000002</v>
      </c>
      <c r="J49" s="564">
        <v>97.409308491800772</v>
      </c>
      <c r="K49" s="561">
        <v>0</v>
      </c>
    </row>
    <row r="50" spans="1:11" ht="15.75" customHeight="1">
      <c r="A50" s="562" t="s">
        <v>651</v>
      </c>
      <c r="B50" s="562"/>
      <c r="C50" s="563">
        <v>0</v>
      </c>
      <c r="D50" s="563">
        <v>0</v>
      </c>
      <c r="E50" s="563">
        <v>0</v>
      </c>
      <c r="F50" s="564">
        <v>0</v>
      </c>
      <c r="G50" s="563">
        <v>0</v>
      </c>
      <c r="H50" s="564">
        <v>0</v>
      </c>
      <c r="I50" s="563">
        <v>0</v>
      </c>
      <c r="J50" s="564">
        <v>0</v>
      </c>
      <c r="K50" s="561">
        <v>0</v>
      </c>
    </row>
    <row r="51" spans="1:11" ht="15.75" customHeight="1">
      <c r="A51" s="558" t="s">
        <v>656</v>
      </c>
      <c r="B51" s="558"/>
      <c r="C51" s="563">
        <v>0</v>
      </c>
      <c r="D51" s="563">
        <v>0</v>
      </c>
      <c r="E51" s="563">
        <v>0</v>
      </c>
      <c r="F51" s="564">
        <v>0</v>
      </c>
      <c r="G51" s="563">
        <v>0</v>
      </c>
      <c r="H51" s="564">
        <v>0</v>
      </c>
      <c r="I51" s="563">
        <v>0</v>
      </c>
      <c r="J51" s="564">
        <v>0</v>
      </c>
      <c r="K51" s="561">
        <v>0</v>
      </c>
    </row>
    <row r="52" spans="1:11" ht="15.75" customHeight="1">
      <c r="A52" s="562" t="s">
        <v>650</v>
      </c>
      <c r="B52" s="562"/>
      <c r="C52" s="563">
        <v>0</v>
      </c>
      <c r="D52" s="563">
        <v>0</v>
      </c>
      <c r="E52" s="563">
        <v>0</v>
      </c>
      <c r="F52" s="564">
        <v>0</v>
      </c>
      <c r="G52" s="563">
        <v>0</v>
      </c>
      <c r="H52" s="564">
        <v>0</v>
      </c>
      <c r="I52" s="563">
        <v>0</v>
      </c>
      <c r="J52" s="564">
        <v>0</v>
      </c>
      <c r="K52" s="561">
        <v>0</v>
      </c>
    </row>
    <row r="53" spans="1:11" ht="15.75" customHeight="1">
      <c r="A53" s="562" t="s">
        <v>651</v>
      </c>
      <c r="B53" s="562"/>
      <c r="C53" s="563">
        <v>0</v>
      </c>
      <c r="D53" s="563">
        <v>0</v>
      </c>
      <c r="E53" s="563">
        <v>0</v>
      </c>
      <c r="F53" s="564">
        <v>0</v>
      </c>
      <c r="G53" s="563">
        <v>0</v>
      </c>
      <c r="H53" s="564">
        <v>0</v>
      </c>
      <c r="I53" s="563">
        <v>0</v>
      </c>
      <c r="J53" s="564">
        <v>0</v>
      </c>
      <c r="K53" s="561">
        <v>0</v>
      </c>
    </row>
    <row r="54" spans="1:11" ht="15.75" customHeight="1">
      <c r="A54" s="558" t="s">
        <v>657</v>
      </c>
      <c r="B54" s="558"/>
      <c r="C54" s="563">
        <v>0</v>
      </c>
      <c r="D54" s="563">
        <v>0</v>
      </c>
      <c r="E54" s="563">
        <v>0</v>
      </c>
      <c r="F54" s="564">
        <v>0</v>
      </c>
      <c r="G54" s="563">
        <v>0</v>
      </c>
      <c r="H54" s="564">
        <v>0</v>
      </c>
      <c r="I54" s="563">
        <v>0</v>
      </c>
      <c r="J54" s="564">
        <v>0</v>
      </c>
      <c r="K54" s="561">
        <v>0</v>
      </c>
    </row>
    <row r="55" spans="1:11" ht="15.75" customHeight="1">
      <c r="A55" s="562" t="s">
        <v>650</v>
      </c>
      <c r="B55" s="562"/>
      <c r="C55" s="563">
        <v>0</v>
      </c>
      <c r="D55" s="563">
        <v>0</v>
      </c>
      <c r="E55" s="563">
        <v>0</v>
      </c>
      <c r="F55" s="564">
        <v>0</v>
      </c>
      <c r="G55" s="563">
        <v>0</v>
      </c>
      <c r="H55" s="564">
        <v>0</v>
      </c>
      <c r="I55" s="563">
        <v>0</v>
      </c>
      <c r="J55" s="564">
        <v>0</v>
      </c>
      <c r="K55" s="561">
        <v>0</v>
      </c>
    </row>
    <row r="56" spans="1:11" ht="15.75" customHeight="1">
      <c r="A56" s="562" t="s">
        <v>651</v>
      </c>
      <c r="B56" s="562"/>
      <c r="C56" s="563">
        <v>0</v>
      </c>
      <c r="D56" s="563">
        <v>0</v>
      </c>
      <c r="E56" s="563">
        <v>0</v>
      </c>
      <c r="F56" s="564">
        <v>0</v>
      </c>
      <c r="G56" s="563">
        <v>0</v>
      </c>
      <c r="H56" s="564">
        <v>0</v>
      </c>
      <c r="I56" s="563">
        <v>0</v>
      </c>
      <c r="J56" s="564">
        <v>0</v>
      </c>
      <c r="K56" s="561">
        <v>0</v>
      </c>
    </row>
    <row r="57" spans="1:11" ht="15.75" customHeight="1">
      <c r="A57" s="565" t="s">
        <v>658</v>
      </c>
      <c r="B57" s="565"/>
      <c r="C57" s="566">
        <v>1212422000</v>
      </c>
      <c r="D57" s="566">
        <v>1327998215.25</v>
      </c>
      <c r="E57" s="566">
        <v>1294149753.76</v>
      </c>
      <c r="F57" s="566">
        <v>97.451166643049447</v>
      </c>
      <c r="G57" s="566">
        <v>1274228129.5199995</v>
      </c>
      <c r="H57" s="566">
        <v>95.951042319746023</v>
      </c>
      <c r="I57" s="566">
        <v>1270668242.6699996</v>
      </c>
      <c r="J57" s="566">
        <v>95.682978190659099</v>
      </c>
      <c r="K57" s="567">
        <v>19921624.240000255</v>
      </c>
    </row>
    <row r="58" spans="1:11" ht="15.75" customHeight="1">
      <c r="A58" s="568"/>
      <c r="B58" s="568"/>
      <c r="C58" s="568"/>
      <c r="D58" s="568"/>
      <c r="E58" s="470"/>
      <c r="F58" s="433"/>
      <c r="G58" s="470"/>
      <c r="I58" s="541"/>
      <c r="J58" s="470"/>
      <c r="K58" s="552"/>
    </row>
    <row r="59" spans="1:11" ht="15.75" customHeight="1">
      <c r="A59" s="1062" t="s">
        <v>659</v>
      </c>
      <c r="B59" s="1062"/>
      <c r="C59" s="1062"/>
      <c r="D59" s="1062"/>
      <c r="E59" s="1063"/>
      <c r="F59" s="1112" t="s">
        <v>83</v>
      </c>
      <c r="G59" s="1113"/>
      <c r="H59" s="1112" t="s">
        <v>85</v>
      </c>
      <c r="I59" s="1113"/>
      <c r="J59" s="1112" t="s">
        <v>87</v>
      </c>
      <c r="K59" s="1192"/>
    </row>
    <row r="60" spans="1:11" ht="15.75" customHeight="1">
      <c r="A60" s="1111"/>
      <c r="B60" s="1111"/>
      <c r="C60" s="1111"/>
      <c r="D60" s="1111"/>
      <c r="E60" s="1110"/>
      <c r="F60" s="1193" t="s">
        <v>535</v>
      </c>
      <c r="G60" s="1194"/>
      <c r="H60" s="1193" t="s">
        <v>536</v>
      </c>
      <c r="I60" s="1194"/>
      <c r="J60" s="1193" t="s">
        <v>602</v>
      </c>
      <c r="K60" s="1195"/>
    </row>
    <row r="61" spans="1:11" ht="15.75" customHeight="1">
      <c r="A61" s="1189" t="s">
        <v>660</v>
      </c>
      <c r="B61" s="1189"/>
      <c r="C61" s="1189"/>
      <c r="D61" s="1189"/>
      <c r="E61" s="1189"/>
      <c r="F61" s="879"/>
      <c r="G61" s="880">
        <v>1294149753.76</v>
      </c>
      <c r="H61" s="879"/>
      <c r="I61" s="881">
        <v>1274228129.5199995</v>
      </c>
      <c r="J61" s="882"/>
      <c r="K61" s="882">
        <v>1270668242.6699996</v>
      </c>
    </row>
    <row r="62" spans="1:11" ht="15.75" customHeight="1">
      <c r="A62" s="1190" t="s">
        <v>661</v>
      </c>
      <c r="B62" s="1190"/>
      <c r="C62" s="1190"/>
      <c r="D62" s="1190"/>
      <c r="E62" s="1190"/>
      <c r="F62" s="883"/>
      <c r="G62" s="891">
        <v>0</v>
      </c>
      <c r="H62" s="892"/>
      <c r="I62" s="893">
        <v>0</v>
      </c>
      <c r="J62" s="894"/>
      <c r="K62" s="894">
        <v>0</v>
      </c>
    </row>
    <row r="63" spans="1:11" ht="21" customHeight="1">
      <c r="A63" s="1190" t="s">
        <v>662</v>
      </c>
      <c r="B63" s="1190"/>
      <c r="C63" s="1190"/>
      <c r="D63" s="1190"/>
      <c r="E63" s="1190"/>
      <c r="F63" s="883"/>
      <c r="G63" s="891">
        <v>0</v>
      </c>
      <c r="H63" s="892"/>
      <c r="I63" s="893">
        <v>0</v>
      </c>
      <c r="J63" s="894"/>
      <c r="K63" s="894">
        <v>0</v>
      </c>
    </row>
    <row r="64" spans="1:11" ht="15.75" customHeight="1">
      <c r="A64" s="1190" t="s">
        <v>663</v>
      </c>
      <c r="B64" s="1190"/>
      <c r="C64" s="1190"/>
      <c r="D64" s="1190"/>
      <c r="E64" s="1190"/>
      <c r="F64" s="883"/>
      <c r="G64" s="897">
        <v>-9650673.910000002</v>
      </c>
      <c r="H64" s="898"/>
      <c r="I64" s="899">
        <v>-9650673.910000002</v>
      </c>
      <c r="J64" s="900"/>
      <c r="K64" s="900">
        <v>-9650673.910000002</v>
      </c>
    </row>
    <row r="65" spans="1:11" ht="15.75" customHeight="1">
      <c r="A65" s="1191" t="s">
        <v>664</v>
      </c>
      <c r="B65" s="1191"/>
      <c r="C65" s="1191"/>
      <c r="D65" s="1191"/>
      <c r="E65" s="1191"/>
      <c r="F65" s="570"/>
      <c r="G65" s="571">
        <v>1284499079.8499999</v>
      </c>
      <c r="H65" s="570"/>
      <c r="I65" s="572">
        <v>1264577455.6099994</v>
      </c>
      <c r="J65" s="573"/>
      <c r="K65" s="573">
        <v>1261017568.7599995</v>
      </c>
    </row>
    <row r="66" spans="1:11" ht="15.75" customHeight="1">
      <c r="A66" s="1188" t="s">
        <v>665</v>
      </c>
      <c r="B66" s="1188"/>
      <c r="C66" s="1188"/>
      <c r="D66" s="1188"/>
      <c r="E66" s="1188"/>
      <c r="F66" s="574"/>
      <c r="G66" s="575"/>
      <c r="H66" s="903"/>
      <c r="I66" s="903">
        <v>917180665.28099978</v>
      </c>
      <c r="J66" s="575"/>
      <c r="K66" s="575"/>
    </row>
    <row r="67" spans="1:11" ht="15.75" customHeight="1">
      <c r="A67" s="1188" t="s">
        <v>666</v>
      </c>
      <c r="B67" s="1188"/>
      <c r="C67" s="1188"/>
      <c r="D67" s="1188"/>
      <c r="E67" s="1188"/>
      <c r="F67" s="574"/>
      <c r="G67" s="575"/>
      <c r="H67" s="903"/>
      <c r="I67" s="903">
        <v>917180665.28099978</v>
      </c>
      <c r="J67" s="575"/>
      <c r="K67" s="575"/>
    </row>
    <row r="68" spans="1:11" ht="15.75" customHeight="1">
      <c r="A68" s="1188" t="s">
        <v>667</v>
      </c>
      <c r="B68" s="1188"/>
      <c r="C68" s="1188"/>
      <c r="D68" s="1188"/>
      <c r="E68" s="1188"/>
      <c r="F68" s="576"/>
      <c r="G68" s="577">
        <v>367318414.56900012</v>
      </c>
      <c r="H68" s="576"/>
      <c r="I68" s="577">
        <v>347396790.32899964</v>
      </c>
      <c r="J68" s="578"/>
      <c r="K68" s="579">
        <v>343836903.47899973</v>
      </c>
    </row>
    <row r="69" spans="1:11" ht="15.75" customHeight="1">
      <c r="A69" s="951" t="s">
        <v>668</v>
      </c>
      <c r="B69" s="951"/>
      <c r="C69" s="951"/>
      <c r="D69" s="951"/>
      <c r="E69" s="951"/>
      <c r="F69" s="466"/>
      <c r="G69" s="469">
        <v>0</v>
      </c>
      <c r="H69" s="580"/>
      <c r="I69" s="581"/>
      <c r="J69" s="582"/>
      <c r="K69" s="583"/>
    </row>
    <row r="70" spans="1:11" ht="27" customHeight="1">
      <c r="A70" s="1021" t="s">
        <v>669</v>
      </c>
      <c r="B70" s="1021"/>
      <c r="C70" s="1021"/>
      <c r="D70" s="1021"/>
      <c r="E70" s="1021"/>
      <c r="F70" s="584"/>
      <c r="G70" s="585">
        <v>21.007296519761407</v>
      </c>
      <c r="H70" s="584"/>
      <c r="I70" s="585">
        <v>0</v>
      </c>
      <c r="J70" s="586"/>
      <c r="K70" s="587"/>
    </row>
    <row r="71" spans="1:11" ht="15.75" customHeight="1">
      <c r="A71" s="568"/>
      <c r="B71" s="568"/>
      <c r="C71" s="568"/>
      <c r="D71" s="568"/>
      <c r="E71" s="470"/>
      <c r="F71" s="433"/>
      <c r="G71" s="470"/>
      <c r="I71" s="541"/>
      <c r="J71" s="470"/>
      <c r="K71" s="552"/>
    </row>
    <row r="72" spans="1:11" ht="15.75" customHeight="1">
      <c r="A72" s="1062" t="s">
        <v>670</v>
      </c>
      <c r="B72" s="1062"/>
      <c r="C72" s="1062"/>
      <c r="D72" s="1062"/>
      <c r="E72" s="1062"/>
      <c r="F72" s="1063"/>
      <c r="G72" s="1068" t="s">
        <v>671</v>
      </c>
      <c r="H72" s="1068"/>
      <c r="I72" s="1068"/>
      <c r="J72" s="1068"/>
      <c r="K72" s="1068"/>
    </row>
    <row r="73" spans="1:11" ht="15.75" customHeight="1">
      <c r="A73" s="1155"/>
      <c r="B73" s="1155"/>
      <c r="C73" s="1155"/>
      <c r="D73" s="1155"/>
      <c r="E73" s="1155"/>
      <c r="F73" s="1143"/>
      <c r="G73" s="588" t="s">
        <v>672</v>
      </c>
      <c r="H73" s="1155" t="s">
        <v>673</v>
      </c>
      <c r="I73" s="1155"/>
      <c r="J73" s="1155"/>
      <c r="K73" s="589" t="s">
        <v>674</v>
      </c>
    </row>
    <row r="74" spans="1:11" ht="15.75" customHeight="1">
      <c r="A74" s="1155"/>
      <c r="B74" s="1155"/>
      <c r="C74" s="1155"/>
      <c r="D74" s="1155"/>
      <c r="E74" s="1155"/>
      <c r="F74" s="1143"/>
      <c r="G74" s="590" t="s">
        <v>675</v>
      </c>
      <c r="H74" s="460" t="s">
        <v>676</v>
      </c>
      <c r="I74" s="591" t="s">
        <v>677</v>
      </c>
      <c r="J74" s="592" t="s">
        <v>678</v>
      </c>
      <c r="K74" s="593" t="s">
        <v>679</v>
      </c>
    </row>
    <row r="75" spans="1:11" ht="15.75" customHeight="1">
      <c r="A75" s="1111"/>
      <c r="B75" s="1111"/>
      <c r="C75" s="1111"/>
      <c r="D75" s="1111"/>
      <c r="E75" s="1111"/>
      <c r="F75" s="1110"/>
      <c r="G75" s="594" t="s">
        <v>615</v>
      </c>
      <c r="H75" s="462" t="s">
        <v>538</v>
      </c>
      <c r="I75" s="595" t="s">
        <v>680</v>
      </c>
      <c r="J75" s="596" t="s">
        <v>681</v>
      </c>
      <c r="K75" s="597" t="s">
        <v>682</v>
      </c>
    </row>
    <row r="76" spans="1:11" ht="15.75" customHeight="1">
      <c r="A76" s="1177">
        <v>0</v>
      </c>
      <c r="B76" s="1177" t="s">
        <v>1066</v>
      </c>
      <c r="C76" s="1177">
        <v>0</v>
      </c>
      <c r="D76" s="1177">
        <v>0</v>
      </c>
      <c r="E76" s="1177">
        <v>0</v>
      </c>
      <c r="F76" s="1178">
        <v>0</v>
      </c>
      <c r="G76" s="598"/>
      <c r="H76" s="599"/>
      <c r="I76" s="600"/>
      <c r="J76" s="598"/>
      <c r="K76" s="569">
        <v>0</v>
      </c>
    </row>
    <row r="77" spans="1:11" ht="15.75" customHeight="1">
      <c r="A77" s="951">
        <v>0</v>
      </c>
      <c r="B77" s="951" t="s">
        <v>1067</v>
      </c>
      <c r="C77" s="951">
        <v>0</v>
      </c>
      <c r="D77" s="951">
        <v>0</v>
      </c>
      <c r="E77" s="951">
        <v>0</v>
      </c>
      <c r="F77" s="1179">
        <v>0</v>
      </c>
      <c r="G77" s="601">
        <v>0</v>
      </c>
      <c r="H77" s="602">
        <v>0</v>
      </c>
      <c r="I77" s="603">
        <v>0</v>
      </c>
      <c r="J77" s="601">
        <v>0</v>
      </c>
      <c r="K77" s="569">
        <v>0</v>
      </c>
    </row>
    <row r="78" spans="1:11" ht="15.75" customHeight="1">
      <c r="A78" s="1180">
        <v>0</v>
      </c>
      <c r="B78" s="1180" t="s">
        <v>1068</v>
      </c>
      <c r="C78" s="1180">
        <v>0</v>
      </c>
      <c r="D78" s="1180">
        <v>0</v>
      </c>
      <c r="E78" s="1180">
        <v>0</v>
      </c>
      <c r="F78" s="1181">
        <v>0</v>
      </c>
      <c r="G78" s="604">
        <v>0</v>
      </c>
      <c r="H78" s="605">
        <v>0</v>
      </c>
      <c r="I78" s="606">
        <v>0</v>
      </c>
      <c r="J78" s="604">
        <v>0</v>
      </c>
      <c r="K78" s="569">
        <v>0</v>
      </c>
    </row>
    <row r="79" spans="1:11" ht="15.75" customHeight="1">
      <c r="A79" s="1021" t="s">
        <v>683</v>
      </c>
      <c r="B79" s="1021"/>
      <c r="C79" s="1021"/>
      <c r="D79" s="1021"/>
      <c r="E79" s="1021"/>
      <c r="F79" s="1157"/>
      <c r="G79" s="607">
        <v>0</v>
      </c>
      <c r="H79" s="607">
        <v>0</v>
      </c>
      <c r="I79" s="607">
        <v>0</v>
      </c>
      <c r="J79" s="607">
        <v>0</v>
      </c>
      <c r="K79" s="567">
        <v>0</v>
      </c>
    </row>
    <row r="80" spans="1:11" ht="15.75" hidden="1" customHeight="1">
      <c r="A80" s="568"/>
      <c r="B80" s="568"/>
      <c r="C80" s="568"/>
      <c r="D80" s="568"/>
      <c r="E80" s="470"/>
      <c r="F80" s="433"/>
      <c r="G80" s="470"/>
      <c r="I80" s="541"/>
      <c r="J80" s="470"/>
      <c r="K80" s="552"/>
    </row>
    <row r="81" spans="1:11" ht="15.75" hidden="1" customHeight="1">
      <c r="A81" s="568"/>
      <c r="B81" s="568"/>
      <c r="C81" s="568"/>
      <c r="D81" s="568"/>
      <c r="E81" s="470"/>
      <c r="F81" s="433"/>
      <c r="G81" s="470"/>
      <c r="I81" s="541"/>
      <c r="J81" s="470"/>
      <c r="K81" s="552"/>
    </row>
    <row r="82" spans="1:11" ht="15.75" customHeight="1">
      <c r="A82" s="568"/>
      <c r="B82" s="568"/>
      <c r="C82" s="568"/>
      <c r="D82" s="568"/>
      <c r="E82" s="470"/>
      <c r="F82" s="433"/>
      <c r="G82" s="470"/>
      <c r="I82" s="541"/>
      <c r="J82" s="470"/>
      <c r="K82" s="552"/>
    </row>
    <row r="83" spans="1:11" ht="15.75" customHeight="1">
      <c r="A83" s="1068" t="s">
        <v>684</v>
      </c>
      <c r="B83" s="1068"/>
      <c r="C83" s="1068"/>
      <c r="D83" s="1068"/>
      <c r="E83" s="1068"/>
      <c r="F83" s="1068"/>
      <c r="G83" s="1068"/>
      <c r="H83" s="1068"/>
      <c r="I83" s="1068"/>
      <c r="J83" s="1068"/>
      <c r="K83" s="1068"/>
    </row>
    <row r="84" spans="1:11" ht="62.25" customHeight="1">
      <c r="A84" s="1062" t="s">
        <v>685</v>
      </c>
      <c r="B84" s="460" t="s">
        <v>686</v>
      </c>
      <c r="C84" s="460" t="s">
        <v>687</v>
      </c>
      <c r="D84" s="460" t="s">
        <v>688</v>
      </c>
      <c r="E84" s="608" t="s">
        <v>689</v>
      </c>
      <c r="F84" s="460" t="s">
        <v>690</v>
      </c>
      <c r="G84" s="608" t="s">
        <v>691</v>
      </c>
      <c r="H84" s="460" t="s">
        <v>692</v>
      </c>
      <c r="I84" s="609" t="s">
        <v>693</v>
      </c>
      <c r="J84" s="608" t="s">
        <v>694</v>
      </c>
      <c r="K84" s="610" t="s">
        <v>695</v>
      </c>
    </row>
    <row r="85" spans="1:11" ht="24.75" customHeight="1">
      <c r="A85" s="1111"/>
      <c r="B85" s="462" t="s">
        <v>696</v>
      </c>
      <c r="C85" s="462" t="s">
        <v>697</v>
      </c>
      <c r="D85" s="462" t="s">
        <v>698</v>
      </c>
      <c r="E85" s="611" t="s">
        <v>699</v>
      </c>
      <c r="F85" s="462" t="s">
        <v>700</v>
      </c>
      <c r="G85" s="611" t="s">
        <v>701</v>
      </c>
      <c r="H85" s="462" t="s">
        <v>702</v>
      </c>
      <c r="I85" s="612" t="s">
        <v>703</v>
      </c>
      <c r="J85" s="611" t="s">
        <v>704</v>
      </c>
      <c r="K85" s="613" t="s">
        <v>705</v>
      </c>
    </row>
    <row r="86" spans="1:11" ht="15.75" customHeight="1">
      <c r="A86" s="614" t="s">
        <v>1348</v>
      </c>
      <c r="B86" s="615">
        <v>837548343.62</v>
      </c>
      <c r="C86" s="616">
        <v>1163124948.1400001</v>
      </c>
      <c r="D86" s="615">
        <v>325576604.5200001</v>
      </c>
      <c r="E86" s="476">
        <v>8530049.6699999999</v>
      </c>
      <c r="F86" s="617">
        <v>0</v>
      </c>
      <c r="G86" s="476">
        <v>0</v>
      </c>
      <c r="H86" s="602">
        <v>6041868.2599999998</v>
      </c>
      <c r="I86" s="603">
        <v>115924.75999999978</v>
      </c>
      <c r="J86" s="467">
        <v>2372256.6500000004</v>
      </c>
      <c r="K86" s="619">
        <v>323204347.87000012</v>
      </c>
    </row>
    <row r="87" spans="1:11" ht="15.75" customHeight="1">
      <c r="A87" s="568" t="s">
        <v>1349</v>
      </c>
      <c r="B87" s="620">
        <v>681653754.16999996</v>
      </c>
      <c r="C87" s="620">
        <v>914026528.03999996</v>
      </c>
      <c r="D87" s="620">
        <v>232372773.87</v>
      </c>
      <c r="E87" s="601">
        <v>7545142.0600000015</v>
      </c>
      <c r="F87" s="602">
        <v>0</v>
      </c>
      <c r="G87" s="601">
        <v>0</v>
      </c>
      <c r="H87" s="602">
        <v>270327.11</v>
      </c>
      <c r="I87" s="603">
        <v>497084.14000000153</v>
      </c>
      <c r="J87" s="467">
        <v>6777730.8099999996</v>
      </c>
      <c r="K87" s="569">
        <v>225595043.06</v>
      </c>
    </row>
    <row r="88" spans="1:11" ht="15.75" customHeight="1">
      <c r="A88" s="568" t="s">
        <v>1350</v>
      </c>
      <c r="B88" s="620">
        <v>682169754.66299999</v>
      </c>
      <c r="C88" s="620">
        <v>993440951.00999999</v>
      </c>
      <c r="D88" s="620">
        <v>311271196.347</v>
      </c>
      <c r="E88" s="601">
        <v>65810.5</v>
      </c>
      <c r="F88" s="602">
        <v>0</v>
      </c>
      <c r="G88" s="601">
        <v>0</v>
      </c>
      <c r="H88" s="602">
        <v>0</v>
      </c>
      <c r="I88" s="603">
        <v>0</v>
      </c>
      <c r="J88" s="467">
        <v>65810.5</v>
      </c>
      <c r="K88" s="569">
        <v>311205385.847</v>
      </c>
    </row>
    <row r="89" spans="1:11" ht="15.75" customHeight="1">
      <c r="A89" s="568" t="s">
        <v>1351</v>
      </c>
      <c r="B89" s="620">
        <v>635078720.41799998</v>
      </c>
      <c r="C89" s="620">
        <v>926580189.41999996</v>
      </c>
      <c r="D89" s="620">
        <v>291501469.00199997</v>
      </c>
      <c r="E89" s="601">
        <v>250879.96</v>
      </c>
      <c r="F89" s="602">
        <v>0</v>
      </c>
      <c r="G89" s="601">
        <v>0</v>
      </c>
      <c r="H89" s="602">
        <v>0</v>
      </c>
      <c r="I89" s="603">
        <v>0</v>
      </c>
      <c r="J89" s="467">
        <v>250879.96</v>
      </c>
      <c r="K89" s="569">
        <v>291250589.042</v>
      </c>
    </row>
    <row r="90" spans="1:11" ht="15.75" customHeight="1">
      <c r="A90" s="621" t="s">
        <v>1352</v>
      </c>
      <c r="B90" s="622">
        <v>608739707.20050001</v>
      </c>
      <c r="C90" s="622">
        <v>893300371.99000001</v>
      </c>
      <c r="D90" s="622">
        <v>284560664.7895</v>
      </c>
      <c r="E90" s="604">
        <v>183995.99</v>
      </c>
      <c r="F90" s="605">
        <v>0</v>
      </c>
      <c r="G90" s="604">
        <v>0</v>
      </c>
      <c r="H90" s="605">
        <v>0</v>
      </c>
      <c r="I90" s="606">
        <v>0</v>
      </c>
      <c r="J90" s="623">
        <v>183995.99</v>
      </c>
      <c r="K90" s="624">
        <v>284376668.79949999</v>
      </c>
    </row>
    <row r="91" spans="1:11" ht="15.75" customHeight="1">
      <c r="A91" s="1182" t="s">
        <v>706</v>
      </c>
      <c r="B91" s="1183"/>
      <c r="C91" s="1183"/>
      <c r="D91" s="1183"/>
      <c r="E91" s="1183"/>
      <c r="F91" s="1183"/>
      <c r="G91" s="1183"/>
      <c r="H91" s="1183"/>
      <c r="I91" s="1183"/>
      <c r="J91" s="1184">
        <v>0</v>
      </c>
      <c r="K91" s="1185">
        <v>0</v>
      </c>
    </row>
    <row r="92" spans="1:11" ht="15.75" customHeight="1">
      <c r="A92" s="1182" t="s">
        <v>707</v>
      </c>
      <c r="B92" s="1183"/>
      <c r="C92" s="1183"/>
      <c r="D92" s="1183"/>
      <c r="E92" s="1183"/>
      <c r="F92" s="1183"/>
      <c r="G92" s="1183"/>
      <c r="H92" s="1183"/>
      <c r="I92" s="1183"/>
      <c r="J92" s="1184">
        <v>0</v>
      </c>
      <c r="K92" s="1185">
        <v>0</v>
      </c>
    </row>
    <row r="93" spans="1:11" ht="15.75" customHeight="1">
      <c r="A93" s="1182" t="s">
        <v>708</v>
      </c>
      <c r="B93" s="1183"/>
      <c r="C93" s="1183"/>
      <c r="D93" s="1183"/>
      <c r="E93" s="1183"/>
      <c r="F93" s="1183"/>
      <c r="G93" s="1183"/>
      <c r="H93" s="1183"/>
      <c r="I93" s="1183"/>
      <c r="J93" s="1184">
        <v>0</v>
      </c>
      <c r="K93" s="1185">
        <v>0</v>
      </c>
    </row>
    <row r="94" spans="1:11" ht="15.75" customHeight="1">
      <c r="A94" s="568"/>
      <c r="B94" s="568"/>
      <c r="C94" s="568"/>
      <c r="D94" s="568"/>
      <c r="E94" s="470"/>
      <c r="F94" s="433"/>
      <c r="G94" s="470"/>
      <c r="I94" s="541"/>
      <c r="J94" s="470"/>
      <c r="K94" s="552"/>
    </row>
    <row r="95" spans="1:11" ht="15.75" customHeight="1">
      <c r="A95" s="1062" t="s">
        <v>709</v>
      </c>
      <c r="B95" s="1062"/>
      <c r="C95" s="1062"/>
      <c r="D95" s="1062"/>
      <c r="E95" s="1062"/>
      <c r="F95" s="1063"/>
      <c r="G95" s="1068" t="s">
        <v>710</v>
      </c>
      <c r="H95" s="1068"/>
      <c r="I95" s="1068"/>
      <c r="J95" s="1068"/>
      <c r="K95" s="1068"/>
    </row>
    <row r="96" spans="1:11" ht="15.75" customHeight="1">
      <c r="A96" s="1155"/>
      <c r="B96" s="1155"/>
      <c r="C96" s="1155"/>
      <c r="D96" s="1155"/>
      <c r="E96" s="1155"/>
      <c r="F96" s="1143"/>
      <c r="G96" s="1186" t="s">
        <v>672</v>
      </c>
      <c r="H96" s="1155" t="s">
        <v>673</v>
      </c>
      <c r="I96" s="1155"/>
      <c r="J96" s="1155"/>
      <c r="K96" s="589" t="s">
        <v>674</v>
      </c>
    </row>
    <row r="97" spans="1:11" ht="15.75" customHeight="1">
      <c r="A97" s="1155"/>
      <c r="B97" s="1155"/>
      <c r="C97" s="1155"/>
      <c r="D97" s="1155"/>
      <c r="E97" s="1155"/>
      <c r="F97" s="1143"/>
      <c r="G97" s="1187"/>
      <c r="H97" s="460" t="s">
        <v>676</v>
      </c>
      <c r="I97" s="591" t="s">
        <v>677</v>
      </c>
      <c r="J97" s="592" t="s">
        <v>678</v>
      </c>
      <c r="K97" s="593" t="s">
        <v>679</v>
      </c>
    </row>
    <row r="98" spans="1:11" ht="15.75" customHeight="1">
      <c r="A98" s="1111"/>
      <c r="B98" s="1111"/>
      <c r="C98" s="1111"/>
      <c r="D98" s="1111"/>
      <c r="E98" s="1111"/>
      <c r="F98" s="1110"/>
      <c r="G98" s="594" t="s">
        <v>711</v>
      </c>
      <c r="H98" s="462" t="s">
        <v>712</v>
      </c>
      <c r="I98" s="595" t="s">
        <v>713</v>
      </c>
      <c r="J98" s="596" t="s">
        <v>714</v>
      </c>
      <c r="K98" s="597" t="s">
        <v>715</v>
      </c>
    </row>
    <row r="99" spans="1:11" ht="15.75" customHeight="1">
      <c r="A99" s="1177" t="s">
        <v>716</v>
      </c>
      <c r="B99" s="1177"/>
      <c r="C99" s="1177"/>
      <c r="D99" s="1177"/>
      <c r="E99" s="1177"/>
      <c r="F99" s="1178"/>
      <c r="G99" s="625">
        <v>0</v>
      </c>
      <c r="H99" s="617">
        <v>0</v>
      </c>
      <c r="I99" s="618">
        <v>0</v>
      </c>
      <c r="J99" s="625">
        <v>0</v>
      </c>
      <c r="K99" s="569">
        <v>0</v>
      </c>
    </row>
    <row r="100" spans="1:11" ht="15.75" customHeight="1">
      <c r="A100" s="951" t="s">
        <v>717</v>
      </c>
      <c r="B100" s="951"/>
      <c r="C100" s="951"/>
      <c r="D100" s="951"/>
      <c r="E100" s="951"/>
      <c r="F100" s="1179"/>
      <c r="G100" s="601">
        <v>0</v>
      </c>
      <c r="H100" s="602">
        <v>0</v>
      </c>
      <c r="I100" s="603">
        <v>0</v>
      </c>
      <c r="J100" s="601">
        <v>0</v>
      </c>
      <c r="K100" s="569">
        <v>0</v>
      </c>
    </row>
    <row r="101" spans="1:11" ht="15.75" customHeight="1">
      <c r="A101" s="1180" t="s">
        <v>718</v>
      </c>
      <c r="B101" s="1180"/>
      <c r="C101" s="1180"/>
      <c r="D101" s="1180"/>
      <c r="E101" s="1180"/>
      <c r="F101" s="1181"/>
      <c r="G101" s="604">
        <v>0</v>
      </c>
      <c r="H101" s="605">
        <v>0</v>
      </c>
      <c r="I101" s="606">
        <v>0</v>
      </c>
      <c r="J101" s="604">
        <v>0</v>
      </c>
      <c r="K101" s="569">
        <v>0</v>
      </c>
    </row>
    <row r="102" spans="1:11" ht="15.75" customHeight="1">
      <c r="A102" s="1021" t="s">
        <v>719</v>
      </c>
      <c r="B102" s="1021"/>
      <c r="C102" s="1021"/>
      <c r="D102" s="1021"/>
      <c r="E102" s="1021"/>
      <c r="F102" s="1157"/>
      <c r="G102" s="566">
        <v>0</v>
      </c>
      <c r="H102" s="642">
        <v>0</v>
      </c>
      <c r="I102" s="643">
        <v>0</v>
      </c>
      <c r="J102" s="566">
        <v>0</v>
      </c>
      <c r="K102" s="567">
        <v>0</v>
      </c>
    </row>
    <row r="103" spans="1:11" ht="15.75" customHeight="1">
      <c r="A103" s="621"/>
      <c r="B103" s="621"/>
      <c r="C103" s="621"/>
      <c r="D103" s="621"/>
      <c r="E103" s="470"/>
      <c r="F103" s="433"/>
      <c r="G103" s="470"/>
      <c r="I103" s="541"/>
      <c r="J103" s="470"/>
      <c r="K103" s="552" t="s">
        <v>394</v>
      </c>
    </row>
    <row r="104" spans="1:11" ht="12" customHeight="1">
      <c r="A104" s="1062" t="s">
        <v>720</v>
      </c>
      <c r="B104" s="1062"/>
      <c r="C104" s="1062"/>
      <c r="D104" s="1063"/>
      <c r="E104" s="1061" t="s">
        <v>6</v>
      </c>
      <c r="F104" s="1063"/>
      <c r="G104" s="1061" t="s">
        <v>411</v>
      </c>
      <c r="H104" s="1063"/>
      <c r="I104" s="1067" t="s">
        <v>8</v>
      </c>
      <c r="J104" s="1068"/>
      <c r="K104" s="1068"/>
    </row>
    <row r="105" spans="1:11" ht="12" customHeight="1">
      <c r="A105" s="1155"/>
      <c r="B105" s="1155"/>
      <c r="C105" s="1155"/>
      <c r="D105" s="1143"/>
      <c r="E105" s="1095"/>
      <c r="F105" s="1143"/>
      <c r="G105" s="1095"/>
      <c r="H105" s="1143"/>
      <c r="I105" s="947" t="s">
        <v>523</v>
      </c>
      <c r="J105" s="1176"/>
      <c r="K105" s="543" t="s">
        <v>11</v>
      </c>
    </row>
    <row r="106" spans="1:11" ht="12" customHeight="1">
      <c r="A106" s="1111"/>
      <c r="B106" s="1111"/>
      <c r="C106" s="1111"/>
      <c r="D106" s="1110"/>
      <c r="E106" s="1064"/>
      <c r="F106" s="1110"/>
      <c r="G106" s="1064" t="s">
        <v>469</v>
      </c>
      <c r="H106" s="1110"/>
      <c r="I106" s="1064" t="s">
        <v>470</v>
      </c>
      <c r="J106" s="1110"/>
      <c r="K106" s="525" t="s">
        <v>721</v>
      </c>
    </row>
    <row r="107" spans="1:11" ht="12" customHeight="1">
      <c r="A107" s="1170"/>
      <c r="B107" s="1170"/>
      <c r="C107" s="1170"/>
      <c r="D107" s="1171"/>
      <c r="E107" s="914"/>
      <c r="F107" s="477"/>
      <c r="G107" s="1172"/>
      <c r="H107" s="1173"/>
      <c r="I107" s="1174"/>
      <c r="J107" s="1175"/>
      <c r="K107" s="549"/>
    </row>
    <row r="108" spans="1:11" ht="12" customHeight="1">
      <c r="A108" s="1166" t="s">
        <v>722</v>
      </c>
      <c r="B108" s="1166"/>
      <c r="C108" s="1166"/>
      <c r="D108" s="1167"/>
      <c r="E108" s="907"/>
      <c r="F108" s="908">
        <v>968476000</v>
      </c>
      <c r="G108" s="907"/>
      <c r="H108" s="911">
        <v>1160947734.3299999</v>
      </c>
      <c r="I108" s="907"/>
      <c r="J108" s="908">
        <v>1218210345.7800002</v>
      </c>
      <c r="K108" s="547">
        <v>104.93240218803194</v>
      </c>
    </row>
    <row r="109" spans="1:11" ht="12" customHeight="1">
      <c r="A109" s="1168" t="s">
        <v>723</v>
      </c>
      <c r="B109" s="1168"/>
      <c r="C109" s="1168"/>
      <c r="D109" s="1169"/>
      <c r="E109" s="906"/>
      <c r="F109" s="480">
        <v>917026000</v>
      </c>
      <c r="G109" s="906"/>
      <c r="H109" s="480">
        <v>1082659234.3299999</v>
      </c>
      <c r="I109" s="906"/>
      <c r="J109" s="480">
        <v>1078916506.8700004</v>
      </c>
      <c r="K109" s="549">
        <v>99.654302356519793</v>
      </c>
    </row>
    <row r="110" spans="1:11" ht="12" customHeight="1">
      <c r="A110" s="1168" t="s">
        <v>724</v>
      </c>
      <c r="B110" s="1168"/>
      <c r="C110" s="1168"/>
      <c r="D110" s="1169"/>
      <c r="E110" s="906"/>
      <c r="F110" s="480">
        <v>51450000</v>
      </c>
      <c r="G110" s="906"/>
      <c r="H110" s="480">
        <v>78288500</v>
      </c>
      <c r="I110" s="906"/>
      <c r="J110" s="480">
        <v>139293838.90999997</v>
      </c>
      <c r="K110" s="549">
        <v>177.92375497039791</v>
      </c>
    </row>
    <row r="111" spans="1:11" ht="12" customHeight="1">
      <c r="A111" s="1168" t="s">
        <v>725</v>
      </c>
      <c r="B111" s="1168"/>
      <c r="C111" s="1168"/>
      <c r="D111" s="1169"/>
      <c r="E111" s="906"/>
      <c r="F111" s="480">
        <v>0</v>
      </c>
      <c r="G111" s="906"/>
      <c r="H111" s="480">
        <v>0</v>
      </c>
      <c r="I111" s="906"/>
      <c r="J111" s="480">
        <v>0</v>
      </c>
      <c r="K111" s="549">
        <v>0</v>
      </c>
    </row>
    <row r="112" spans="1:11" ht="12" customHeight="1">
      <c r="A112" s="1166" t="s">
        <v>726</v>
      </c>
      <c r="B112" s="1166"/>
      <c r="C112" s="1166"/>
      <c r="D112" s="1167"/>
      <c r="E112" s="907"/>
      <c r="F112" s="908">
        <v>0</v>
      </c>
      <c r="G112" s="907"/>
      <c r="H112" s="908">
        <v>0</v>
      </c>
      <c r="I112" s="907"/>
      <c r="J112" s="908">
        <v>0</v>
      </c>
      <c r="K112" s="547">
        <v>0</v>
      </c>
    </row>
    <row r="113" spans="1:11" ht="12" customHeight="1">
      <c r="A113" s="1166" t="s">
        <v>727</v>
      </c>
      <c r="B113" s="1166"/>
      <c r="C113" s="1166"/>
      <c r="D113" s="1167"/>
      <c r="E113" s="915"/>
      <c r="F113" s="916">
        <v>845000</v>
      </c>
      <c r="G113" s="915"/>
      <c r="H113" s="916">
        <v>195813565.60999998</v>
      </c>
      <c r="I113" s="915"/>
      <c r="J113" s="916">
        <v>25982418.930001259</v>
      </c>
      <c r="K113" s="547">
        <v>13.268957566377292</v>
      </c>
    </row>
    <row r="114" spans="1:11" ht="12" customHeight="1">
      <c r="A114" s="1021" t="s">
        <v>728</v>
      </c>
      <c r="B114" s="1021"/>
      <c r="C114" s="1021"/>
      <c r="D114" s="1157"/>
      <c r="E114" s="912"/>
      <c r="F114" s="913">
        <v>969321000</v>
      </c>
      <c r="G114" s="912"/>
      <c r="H114" s="913">
        <v>1356761299.9399998</v>
      </c>
      <c r="I114" s="912"/>
      <c r="J114" s="913">
        <v>1244192764.7100015</v>
      </c>
      <c r="K114" s="551">
        <v>91.703143711795406</v>
      </c>
    </row>
    <row r="115" spans="1:11" s="266" customFormat="1" ht="12.75" customHeight="1">
      <c r="A115" s="627"/>
      <c r="B115" s="627"/>
      <c r="C115" s="627"/>
      <c r="D115" s="627"/>
      <c r="E115" s="628"/>
      <c r="F115" s="628"/>
      <c r="G115" s="628"/>
      <c r="H115" s="629"/>
      <c r="I115" s="630"/>
    </row>
    <row r="116" spans="1:11" s="266" customFormat="1" ht="16.5" customHeight="1">
      <c r="A116" s="1062" t="s">
        <v>729</v>
      </c>
      <c r="B116" s="1063"/>
      <c r="C116" s="1161" t="s">
        <v>81</v>
      </c>
      <c r="D116" s="1161" t="s">
        <v>82</v>
      </c>
      <c r="E116" s="1163" t="s">
        <v>83</v>
      </c>
      <c r="F116" s="1164"/>
      <c r="G116" s="1163" t="s">
        <v>85</v>
      </c>
      <c r="H116" s="1164"/>
      <c r="I116" s="1163" t="s">
        <v>87</v>
      </c>
      <c r="J116" s="1165"/>
      <c r="K116" s="1159" t="s">
        <v>534</v>
      </c>
    </row>
    <row r="117" spans="1:11" s="266" customFormat="1" ht="12.75" customHeight="1">
      <c r="A117" s="1155"/>
      <c r="B117" s="1143"/>
      <c r="C117" s="1162"/>
      <c r="D117" s="1162"/>
      <c r="E117" s="553" t="s">
        <v>523</v>
      </c>
      <c r="F117" s="554" t="s">
        <v>11</v>
      </c>
      <c r="G117" s="553" t="str">
        <f>E117</f>
        <v>Até o Bimestre</v>
      </c>
      <c r="H117" s="554" t="s">
        <v>11</v>
      </c>
      <c r="I117" s="553" t="str">
        <f>G117</f>
        <v>Até o Bimestre</v>
      </c>
      <c r="J117" s="554" t="s">
        <v>11</v>
      </c>
      <c r="K117" s="1160"/>
    </row>
    <row r="118" spans="1:11" s="266" customFormat="1" ht="12.75" customHeight="1">
      <c r="A118" s="1111"/>
      <c r="B118" s="1110"/>
      <c r="C118" s="555"/>
      <c r="D118" s="555" t="s">
        <v>645</v>
      </c>
      <c r="E118" s="556" t="s">
        <v>535</v>
      </c>
      <c r="F118" s="557" t="s">
        <v>646</v>
      </c>
      <c r="G118" s="556" t="s">
        <v>536</v>
      </c>
      <c r="H118" s="557" t="s">
        <v>647</v>
      </c>
      <c r="I118" s="556" t="s">
        <v>602</v>
      </c>
      <c r="J118" s="557" t="s">
        <v>648</v>
      </c>
      <c r="K118" s="432" t="s">
        <v>537</v>
      </c>
    </row>
    <row r="119" spans="1:11" s="266" customFormat="1" ht="12.75" customHeight="1">
      <c r="A119" s="558" t="s">
        <v>730</v>
      </c>
      <c r="B119" s="558"/>
      <c r="C119" s="559">
        <v>122729027.12</v>
      </c>
      <c r="D119" s="559">
        <v>170321892.24000001</v>
      </c>
      <c r="E119" s="559">
        <v>158665590.73999992</v>
      </c>
      <c r="F119" s="560">
        <v>93.156310473831965</v>
      </c>
      <c r="G119" s="559">
        <v>136430730.36000001</v>
      </c>
      <c r="H119" s="560">
        <v>80.101699532410038</v>
      </c>
      <c r="I119" s="559">
        <v>135603931.69999999</v>
      </c>
      <c r="J119" s="560">
        <v>79.616266538960787</v>
      </c>
      <c r="K119" s="561">
        <v>22234860.379999902</v>
      </c>
    </row>
    <row r="120" spans="1:11" s="266" customFormat="1" ht="12.75" customHeight="1">
      <c r="A120" s="562" t="s">
        <v>650</v>
      </c>
      <c r="B120" s="562"/>
      <c r="C120" s="563">
        <v>120039027.12</v>
      </c>
      <c r="D120" s="563">
        <v>162719357.99000001</v>
      </c>
      <c r="E120" s="563">
        <v>153160920.22999993</v>
      </c>
      <c r="F120" s="564">
        <v>94.125813991604176</v>
      </c>
      <c r="G120" s="563">
        <v>134336098.91000003</v>
      </c>
      <c r="H120" s="564">
        <v>82.556925352578958</v>
      </c>
      <c r="I120" s="563">
        <v>133558300.24999999</v>
      </c>
      <c r="J120" s="564">
        <v>82.078925273419443</v>
      </c>
      <c r="K120" s="561">
        <v>18824821.319999903</v>
      </c>
    </row>
    <row r="121" spans="1:11" s="266" customFormat="1" ht="12.75" customHeight="1">
      <c r="A121" s="562" t="s">
        <v>651</v>
      </c>
      <c r="B121" s="562"/>
      <c r="C121" s="563">
        <v>2690000</v>
      </c>
      <c r="D121" s="563">
        <v>7602534.25</v>
      </c>
      <c r="E121" s="563">
        <v>5504670.5099999998</v>
      </c>
      <c r="F121" s="564">
        <v>72.405731154713308</v>
      </c>
      <c r="G121" s="563">
        <v>2094631.4500000002</v>
      </c>
      <c r="H121" s="564">
        <v>27.551752890820584</v>
      </c>
      <c r="I121" s="563">
        <v>2045631.4500000002</v>
      </c>
      <c r="J121" s="564">
        <v>26.907230967094954</v>
      </c>
      <c r="K121" s="561">
        <v>3410039.0599999996</v>
      </c>
    </row>
    <row r="122" spans="1:11" s="266" customFormat="1" ht="12.75" customHeight="1">
      <c r="A122" s="558" t="s">
        <v>731</v>
      </c>
      <c r="B122" s="558"/>
      <c r="C122" s="563">
        <v>847658488</v>
      </c>
      <c r="D122" s="563">
        <v>1087116183.25</v>
      </c>
      <c r="E122" s="563">
        <v>1065123323.91</v>
      </c>
      <c r="F122" s="564">
        <v>97.976954103079308</v>
      </c>
      <c r="G122" s="563">
        <v>1043576416.74</v>
      </c>
      <c r="H122" s="564">
        <v>95.994929780197438</v>
      </c>
      <c r="I122" s="563">
        <v>1043355422.8100001</v>
      </c>
      <c r="J122" s="564">
        <v>95.974601324655623</v>
      </c>
      <c r="K122" s="561">
        <v>21546907.169999957</v>
      </c>
    </row>
    <row r="123" spans="1:11" s="266" customFormat="1" ht="12.75" customHeight="1">
      <c r="A123" s="562" t="s">
        <v>650</v>
      </c>
      <c r="B123" s="562"/>
      <c r="C123" s="563">
        <v>847343488</v>
      </c>
      <c r="D123" s="563">
        <v>1086533414.8800001</v>
      </c>
      <c r="E123" s="563">
        <v>1065123323.91</v>
      </c>
      <c r="F123" s="564">
        <v>98.029504599049559</v>
      </c>
      <c r="G123" s="563">
        <v>1043576416.74</v>
      </c>
      <c r="H123" s="564">
        <v>96.046417206161635</v>
      </c>
      <c r="I123" s="563">
        <v>1043355422.8100001</v>
      </c>
      <c r="J123" s="564">
        <v>96.026077847337191</v>
      </c>
      <c r="K123" s="561">
        <v>21546907.169999957</v>
      </c>
    </row>
    <row r="124" spans="1:11" s="266" customFormat="1" ht="12.75" customHeight="1">
      <c r="A124" s="562" t="s">
        <v>651</v>
      </c>
      <c r="B124" s="562"/>
      <c r="C124" s="563">
        <v>315000</v>
      </c>
      <c r="D124" s="563">
        <v>582768.37</v>
      </c>
      <c r="E124" s="563">
        <v>0</v>
      </c>
      <c r="F124" s="564">
        <v>0</v>
      </c>
      <c r="G124" s="563">
        <v>0</v>
      </c>
      <c r="H124" s="564">
        <v>0</v>
      </c>
      <c r="I124" s="563">
        <v>0</v>
      </c>
      <c r="J124" s="564">
        <v>0</v>
      </c>
      <c r="K124" s="561">
        <v>0</v>
      </c>
    </row>
    <row r="125" spans="1:11" s="266" customFormat="1" ht="12.75" customHeight="1">
      <c r="A125" s="558" t="s">
        <v>732</v>
      </c>
      <c r="B125" s="558"/>
      <c r="C125" s="563">
        <v>0</v>
      </c>
      <c r="D125" s="563">
        <v>0</v>
      </c>
      <c r="E125" s="563">
        <v>0</v>
      </c>
      <c r="F125" s="564">
        <v>0</v>
      </c>
      <c r="G125" s="563">
        <v>0</v>
      </c>
      <c r="H125" s="564">
        <v>0</v>
      </c>
      <c r="I125" s="563">
        <v>0</v>
      </c>
      <c r="J125" s="564">
        <v>0</v>
      </c>
      <c r="K125" s="561">
        <v>0</v>
      </c>
    </row>
    <row r="126" spans="1:11" s="266" customFormat="1" ht="12.75" customHeight="1">
      <c r="A126" s="562" t="s">
        <v>650</v>
      </c>
      <c r="B126" s="562"/>
      <c r="C126" s="563">
        <v>0</v>
      </c>
      <c r="D126" s="563">
        <v>0</v>
      </c>
      <c r="E126" s="563">
        <v>0</v>
      </c>
      <c r="F126" s="564">
        <v>0</v>
      </c>
      <c r="G126" s="563">
        <v>0</v>
      </c>
      <c r="H126" s="564">
        <v>0</v>
      </c>
      <c r="I126" s="563">
        <v>0</v>
      </c>
      <c r="J126" s="564">
        <v>0</v>
      </c>
      <c r="K126" s="561">
        <v>0</v>
      </c>
    </row>
    <row r="127" spans="1:11" s="266" customFormat="1" ht="12.75" customHeight="1">
      <c r="A127" s="562" t="s">
        <v>651</v>
      </c>
      <c r="B127" s="562"/>
      <c r="C127" s="563">
        <v>0</v>
      </c>
      <c r="D127" s="563">
        <v>0</v>
      </c>
      <c r="E127" s="563">
        <v>0</v>
      </c>
      <c r="F127" s="564">
        <v>0</v>
      </c>
      <c r="G127" s="563">
        <v>0</v>
      </c>
      <c r="H127" s="564">
        <v>0</v>
      </c>
      <c r="I127" s="563">
        <v>0</v>
      </c>
      <c r="J127" s="564">
        <v>0</v>
      </c>
      <c r="K127" s="561">
        <v>0</v>
      </c>
    </row>
    <row r="128" spans="1:11" s="266" customFormat="1" ht="12.75" customHeight="1">
      <c r="A128" s="558" t="s">
        <v>733</v>
      </c>
      <c r="B128" s="558"/>
      <c r="C128" s="563">
        <v>12730000</v>
      </c>
      <c r="D128" s="563">
        <v>11765293.619999999</v>
      </c>
      <c r="E128" s="563">
        <v>9680937.5399999991</v>
      </c>
      <c r="F128" s="564">
        <v>82.283858377688318</v>
      </c>
      <c r="G128" s="563">
        <v>8267949.0999999987</v>
      </c>
      <c r="H128" s="564">
        <v>70.274056619761609</v>
      </c>
      <c r="I128" s="563">
        <v>7775402.629999999</v>
      </c>
      <c r="J128" s="564">
        <v>66.087620769467875</v>
      </c>
      <c r="K128" s="561">
        <v>1412988.4400000004</v>
      </c>
    </row>
    <row r="129" spans="1:11" s="266" customFormat="1" ht="12.75" customHeight="1">
      <c r="A129" s="562" t="s">
        <v>650</v>
      </c>
      <c r="B129" s="562"/>
      <c r="C129" s="563">
        <v>12180000</v>
      </c>
      <c r="D129" s="563">
        <v>11215293.619999999</v>
      </c>
      <c r="E129" s="563">
        <v>9505868.5399999991</v>
      </c>
      <c r="F129" s="564">
        <v>84.758088928214789</v>
      </c>
      <c r="G129" s="563">
        <v>8143497.0999999987</v>
      </c>
      <c r="H129" s="564">
        <v>72.610645569527222</v>
      </c>
      <c r="I129" s="563">
        <v>7664435.629999999</v>
      </c>
      <c r="J129" s="564">
        <v>68.33914375930533</v>
      </c>
      <c r="K129" s="561">
        <v>1362371.4400000004</v>
      </c>
    </row>
    <row r="130" spans="1:11" s="266" customFormat="1" ht="12.75" customHeight="1">
      <c r="A130" s="562" t="s">
        <v>651</v>
      </c>
      <c r="B130" s="562"/>
      <c r="C130" s="563">
        <v>550000</v>
      </c>
      <c r="D130" s="563">
        <v>550000</v>
      </c>
      <c r="E130" s="563">
        <v>175069</v>
      </c>
      <c r="F130" s="564">
        <v>31.830727272727273</v>
      </c>
      <c r="G130" s="563">
        <v>124452</v>
      </c>
      <c r="H130" s="564">
        <v>22.627636363636363</v>
      </c>
      <c r="I130" s="563">
        <v>110967</v>
      </c>
      <c r="J130" s="564">
        <v>20.17581818181818</v>
      </c>
      <c r="K130" s="561">
        <v>50617</v>
      </c>
    </row>
    <row r="131" spans="1:11" s="266" customFormat="1" ht="12.75" customHeight="1">
      <c r="A131" s="558" t="s">
        <v>734</v>
      </c>
      <c r="B131" s="558"/>
      <c r="C131" s="563">
        <v>2670000</v>
      </c>
      <c r="D131" s="563">
        <v>3351978.27</v>
      </c>
      <c r="E131" s="563">
        <v>2757334.8099999991</v>
      </c>
      <c r="F131" s="564">
        <v>82.259924972604281</v>
      </c>
      <c r="G131" s="563">
        <v>2341472.0399999996</v>
      </c>
      <c r="H131" s="564">
        <v>69.853437325534912</v>
      </c>
      <c r="I131" s="563">
        <v>2341472.0399999996</v>
      </c>
      <c r="J131" s="564">
        <v>69.853437325534912</v>
      </c>
      <c r="K131" s="561">
        <v>415862.76999999979</v>
      </c>
    </row>
    <row r="132" spans="1:11" s="266" customFormat="1" ht="12.75" customHeight="1">
      <c r="A132" s="562" t="s">
        <v>650</v>
      </c>
      <c r="B132" s="562"/>
      <c r="C132" s="563">
        <v>2220000</v>
      </c>
      <c r="D132" s="563">
        <v>2901978.27</v>
      </c>
      <c r="E132" s="563">
        <v>2701488.2799999993</v>
      </c>
      <c r="F132" s="564">
        <v>93.091264945963886</v>
      </c>
      <c r="G132" s="563">
        <v>2341472.0399999996</v>
      </c>
      <c r="H132" s="564">
        <v>80.685374670293427</v>
      </c>
      <c r="I132" s="563">
        <v>2341472.0399999996</v>
      </c>
      <c r="J132" s="564">
        <v>80.685374670293427</v>
      </c>
      <c r="K132" s="561">
        <v>360016.23999999976</v>
      </c>
    </row>
    <row r="133" spans="1:11" s="266" customFormat="1" ht="12.75" customHeight="1">
      <c r="A133" s="562" t="s">
        <v>651</v>
      </c>
      <c r="B133" s="562"/>
      <c r="C133" s="563">
        <v>450000</v>
      </c>
      <c r="D133" s="563">
        <v>450000</v>
      </c>
      <c r="E133" s="563">
        <v>55846.53</v>
      </c>
      <c r="F133" s="564">
        <v>12.41034</v>
      </c>
      <c r="G133" s="563">
        <v>0</v>
      </c>
      <c r="H133" s="564">
        <v>0</v>
      </c>
      <c r="I133" s="563">
        <v>0</v>
      </c>
      <c r="J133" s="564">
        <v>0</v>
      </c>
      <c r="K133" s="561">
        <v>55846.53</v>
      </c>
    </row>
    <row r="134" spans="1:11" s="266" customFormat="1" ht="12.75" customHeight="1">
      <c r="A134" s="558" t="s">
        <v>735</v>
      </c>
      <c r="B134" s="558"/>
      <c r="C134" s="563">
        <v>0</v>
      </c>
      <c r="D134" s="563">
        <v>0</v>
      </c>
      <c r="E134" s="563">
        <v>0</v>
      </c>
      <c r="F134" s="564">
        <v>0</v>
      </c>
      <c r="G134" s="563">
        <v>0</v>
      </c>
      <c r="H134" s="564">
        <v>0</v>
      </c>
      <c r="I134" s="563">
        <v>0</v>
      </c>
      <c r="J134" s="564">
        <v>0</v>
      </c>
      <c r="K134" s="561">
        <v>0</v>
      </c>
    </row>
    <row r="135" spans="1:11" s="266" customFormat="1" ht="12.75" customHeight="1">
      <c r="A135" s="562" t="s">
        <v>650</v>
      </c>
      <c r="B135" s="562"/>
      <c r="C135" s="563">
        <v>0</v>
      </c>
      <c r="D135" s="563">
        <v>0</v>
      </c>
      <c r="E135" s="563">
        <v>0</v>
      </c>
      <c r="F135" s="564">
        <v>0</v>
      </c>
      <c r="G135" s="563">
        <v>0</v>
      </c>
      <c r="H135" s="564">
        <v>0</v>
      </c>
      <c r="I135" s="563">
        <v>0</v>
      </c>
      <c r="J135" s="564">
        <v>0</v>
      </c>
      <c r="K135" s="561">
        <v>0</v>
      </c>
    </row>
    <row r="136" spans="1:11" s="266" customFormat="1" ht="12.75" customHeight="1">
      <c r="A136" s="562" t="s">
        <v>651</v>
      </c>
      <c r="B136" s="562"/>
      <c r="C136" s="563">
        <v>0</v>
      </c>
      <c r="D136" s="563">
        <v>0</v>
      </c>
      <c r="E136" s="563">
        <v>0</v>
      </c>
      <c r="F136" s="564">
        <v>0</v>
      </c>
      <c r="G136" s="563">
        <v>0</v>
      </c>
      <c r="H136" s="564">
        <v>0</v>
      </c>
      <c r="I136" s="563">
        <v>0</v>
      </c>
      <c r="J136" s="564">
        <v>0</v>
      </c>
      <c r="K136" s="561">
        <v>0</v>
      </c>
    </row>
    <row r="137" spans="1:11" s="266" customFormat="1" ht="12.75" customHeight="1">
      <c r="A137" s="558" t="s">
        <v>736</v>
      </c>
      <c r="B137" s="558"/>
      <c r="C137" s="563">
        <v>0</v>
      </c>
      <c r="D137" s="563">
        <v>0</v>
      </c>
      <c r="E137" s="563">
        <v>0</v>
      </c>
      <c r="F137" s="564">
        <v>0</v>
      </c>
      <c r="G137" s="563">
        <v>0</v>
      </c>
      <c r="H137" s="564">
        <v>0</v>
      </c>
      <c r="I137" s="563">
        <v>0</v>
      </c>
      <c r="J137" s="564">
        <v>0</v>
      </c>
      <c r="K137" s="561">
        <v>0</v>
      </c>
    </row>
    <row r="138" spans="1:11" s="266" customFormat="1" ht="12.75" customHeight="1">
      <c r="A138" s="562" t="s">
        <v>650</v>
      </c>
      <c r="B138" s="562"/>
      <c r="C138" s="563">
        <v>0</v>
      </c>
      <c r="D138" s="563">
        <v>0</v>
      </c>
      <c r="E138" s="563">
        <v>0</v>
      </c>
      <c r="F138" s="564">
        <v>0</v>
      </c>
      <c r="G138" s="563">
        <v>0</v>
      </c>
      <c r="H138" s="564">
        <v>0</v>
      </c>
      <c r="I138" s="563">
        <v>0</v>
      </c>
      <c r="J138" s="564">
        <v>0</v>
      </c>
      <c r="K138" s="561">
        <v>0</v>
      </c>
    </row>
    <row r="139" spans="1:11" s="266" customFormat="1" ht="12.75" customHeight="1">
      <c r="A139" s="562" t="s">
        <v>651</v>
      </c>
      <c r="B139" s="562"/>
      <c r="C139" s="563">
        <v>0</v>
      </c>
      <c r="D139" s="563">
        <v>0</v>
      </c>
      <c r="E139" s="563">
        <v>0</v>
      </c>
      <c r="F139" s="564">
        <v>0</v>
      </c>
      <c r="G139" s="563">
        <v>0</v>
      </c>
      <c r="H139" s="564">
        <v>0</v>
      </c>
      <c r="I139" s="563">
        <v>0</v>
      </c>
      <c r="J139" s="564">
        <v>0</v>
      </c>
      <c r="K139" s="561">
        <v>0</v>
      </c>
    </row>
    <row r="140" spans="1:11" s="266" customFormat="1" ht="37.5" customHeight="1">
      <c r="A140" s="1021" t="s">
        <v>737</v>
      </c>
      <c r="B140" s="1157"/>
      <c r="C140" s="566">
        <v>985787515.12</v>
      </c>
      <c r="D140" s="566">
        <v>1272555347.3800001</v>
      </c>
      <c r="E140" s="566">
        <v>1236227187</v>
      </c>
      <c r="F140" s="566">
        <v>97.145258911151146</v>
      </c>
      <c r="G140" s="566">
        <v>1190616568.24</v>
      </c>
      <c r="H140" s="566">
        <v>93.561083271647107</v>
      </c>
      <c r="I140" s="566">
        <v>1189076229.1800001</v>
      </c>
      <c r="J140" s="566">
        <v>93.440040280222703</v>
      </c>
      <c r="K140" s="567">
        <v>45610618.759999856</v>
      </c>
    </row>
    <row r="141" spans="1:11" s="266" customFormat="1" ht="12.75" customHeight="1">
      <c r="A141" s="631"/>
      <c r="B141" s="631"/>
      <c r="C141" s="631"/>
      <c r="D141" s="631"/>
      <c r="E141" s="632"/>
      <c r="F141" s="632"/>
      <c r="G141" s="632"/>
      <c r="H141" s="630"/>
      <c r="I141" s="630"/>
    </row>
    <row r="142" spans="1:11" s="266" customFormat="1" ht="12.75" customHeight="1">
      <c r="A142" s="1062" t="s">
        <v>738</v>
      </c>
      <c r="B142" s="1063"/>
      <c r="C142" s="1161" t="s">
        <v>81</v>
      </c>
      <c r="D142" s="1161" t="s">
        <v>82</v>
      </c>
      <c r="E142" s="1163" t="s">
        <v>83</v>
      </c>
      <c r="F142" s="1164"/>
      <c r="G142" s="1163" t="s">
        <v>85</v>
      </c>
      <c r="H142" s="1164"/>
      <c r="I142" s="1163" t="s">
        <v>87</v>
      </c>
      <c r="J142" s="1165"/>
      <c r="K142" s="1159" t="s">
        <v>534</v>
      </c>
    </row>
    <row r="143" spans="1:11" s="266" customFormat="1" ht="12.75" customHeight="1">
      <c r="A143" s="1155"/>
      <c r="B143" s="1143"/>
      <c r="C143" s="1162"/>
      <c r="D143" s="1162"/>
      <c r="E143" s="553" t="s">
        <v>523</v>
      </c>
      <c r="F143" s="554" t="s">
        <v>11</v>
      </c>
      <c r="G143" s="553" t="str">
        <f>E143</f>
        <v>Até o Bimestre</v>
      </c>
      <c r="H143" s="554" t="s">
        <v>11</v>
      </c>
      <c r="I143" s="553" t="str">
        <f>G143</f>
        <v>Até o Bimestre</v>
      </c>
      <c r="J143" s="554" t="s">
        <v>11</v>
      </c>
      <c r="K143" s="1160"/>
    </row>
    <row r="144" spans="1:11" s="266" customFormat="1" ht="12.75" customHeight="1">
      <c r="A144" s="1111"/>
      <c r="B144" s="1110"/>
      <c r="C144" s="555"/>
      <c r="D144" s="555" t="s">
        <v>645</v>
      </c>
      <c r="E144" s="556" t="s">
        <v>535</v>
      </c>
      <c r="F144" s="557" t="s">
        <v>646</v>
      </c>
      <c r="G144" s="556" t="s">
        <v>536</v>
      </c>
      <c r="H144" s="557" t="s">
        <v>647</v>
      </c>
      <c r="I144" s="556" t="s">
        <v>602</v>
      </c>
      <c r="J144" s="557" t="s">
        <v>648</v>
      </c>
      <c r="K144" s="432" t="s">
        <v>537</v>
      </c>
    </row>
    <row r="145" spans="1:11" s="266" customFormat="1" ht="12.75" customHeight="1">
      <c r="A145" s="558" t="s">
        <v>739</v>
      </c>
      <c r="B145" s="558"/>
      <c r="C145" s="559">
        <v>912403027.12</v>
      </c>
      <c r="D145" s="559">
        <v>960906992.24000001</v>
      </c>
      <c r="E145" s="559">
        <v>932828294.32999992</v>
      </c>
      <c r="F145" s="560">
        <v>97.077896389894619</v>
      </c>
      <c r="G145" s="559">
        <v>900737466.87999976</v>
      </c>
      <c r="H145" s="560">
        <v>93.738257100228068</v>
      </c>
      <c r="I145" s="559">
        <v>898495403.6099999</v>
      </c>
      <c r="J145" s="560">
        <v>93.504929287223675</v>
      </c>
      <c r="K145" s="633">
        <v>32090827.450000167</v>
      </c>
    </row>
    <row r="146" spans="1:11" s="266" customFormat="1" ht="12.75" customHeight="1">
      <c r="A146" s="558" t="s">
        <v>740</v>
      </c>
      <c r="B146" s="558"/>
      <c r="C146" s="563">
        <v>1249779488</v>
      </c>
      <c r="D146" s="563">
        <v>1602352298.5</v>
      </c>
      <c r="E146" s="563">
        <v>1563493207.05</v>
      </c>
      <c r="F146" s="564">
        <v>97.574872174716077</v>
      </c>
      <c r="G146" s="563">
        <v>1531880642.7099998</v>
      </c>
      <c r="H146" s="564">
        <v>95.601987412133369</v>
      </c>
      <c r="I146" s="563">
        <v>1529536914.3699996</v>
      </c>
      <c r="J146" s="564">
        <v>95.455719432102129</v>
      </c>
      <c r="K146" s="633">
        <v>31612564.340000153</v>
      </c>
    </row>
    <row r="147" spans="1:11" s="266" customFormat="1" ht="12.75" customHeight="1">
      <c r="A147" s="558" t="s">
        <v>741</v>
      </c>
      <c r="B147" s="558"/>
      <c r="C147" s="563">
        <v>0</v>
      </c>
      <c r="D147" s="563">
        <v>0</v>
      </c>
      <c r="E147" s="563">
        <v>0</v>
      </c>
      <c r="F147" s="564">
        <v>0</v>
      </c>
      <c r="G147" s="563">
        <v>0</v>
      </c>
      <c r="H147" s="564">
        <v>0</v>
      </c>
      <c r="I147" s="563">
        <v>0</v>
      </c>
      <c r="J147" s="564">
        <v>0</v>
      </c>
      <c r="K147" s="633">
        <v>0</v>
      </c>
    </row>
    <row r="148" spans="1:11" s="266" customFormat="1" ht="12.75" customHeight="1">
      <c r="A148" s="558" t="s">
        <v>742</v>
      </c>
      <c r="B148" s="558"/>
      <c r="C148" s="563">
        <v>21578000</v>
      </c>
      <c r="D148" s="563">
        <v>20953293.619999997</v>
      </c>
      <c r="E148" s="563">
        <v>18645609.490000002</v>
      </c>
      <c r="F148" s="564">
        <v>88.986532753030758</v>
      </c>
      <c r="G148" s="563">
        <v>17232621.050000001</v>
      </c>
      <c r="H148" s="564">
        <v>82.243018031071742</v>
      </c>
      <c r="I148" s="563">
        <v>16718186.749999998</v>
      </c>
      <c r="J148" s="564">
        <v>79.78787036154749</v>
      </c>
      <c r="K148" s="633">
        <v>1412988.4400000013</v>
      </c>
    </row>
    <row r="149" spans="1:11" s="266" customFormat="1" ht="12.75" customHeight="1">
      <c r="A149" s="558" t="s">
        <v>743</v>
      </c>
      <c r="B149" s="558"/>
      <c r="C149" s="563">
        <v>14449000</v>
      </c>
      <c r="D149" s="563">
        <v>16340978.27</v>
      </c>
      <c r="E149" s="563">
        <v>15409829.890000001</v>
      </c>
      <c r="F149" s="564">
        <v>94.301758654746692</v>
      </c>
      <c r="G149" s="563">
        <v>14993967.120000001</v>
      </c>
      <c r="H149" s="564">
        <v>91.756851225529473</v>
      </c>
      <c r="I149" s="563">
        <v>14993967.120000001</v>
      </c>
      <c r="J149" s="564">
        <v>91.756851225529473</v>
      </c>
      <c r="K149" s="633">
        <v>415862.76999999955</v>
      </c>
    </row>
    <row r="150" spans="1:11" s="266" customFormat="1" ht="12.75" customHeight="1">
      <c r="A150" s="558" t="s">
        <v>744</v>
      </c>
      <c r="B150" s="558"/>
      <c r="C150" s="563">
        <v>0</v>
      </c>
      <c r="D150" s="563">
        <v>0</v>
      </c>
      <c r="E150" s="563">
        <v>0</v>
      </c>
      <c r="F150" s="564">
        <v>0</v>
      </c>
      <c r="G150" s="563">
        <v>0</v>
      </c>
      <c r="H150" s="564">
        <v>0</v>
      </c>
      <c r="I150" s="563">
        <v>0</v>
      </c>
      <c r="J150" s="564">
        <v>0</v>
      </c>
      <c r="K150" s="633">
        <v>0</v>
      </c>
    </row>
    <row r="151" spans="1:11" s="266" customFormat="1" ht="12.75" customHeight="1">
      <c r="A151" s="558" t="s">
        <v>745</v>
      </c>
      <c r="B151" s="558"/>
      <c r="C151" s="563">
        <v>0</v>
      </c>
      <c r="D151" s="563">
        <v>0</v>
      </c>
      <c r="E151" s="563">
        <v>0</v>
      </c>
      <c r="F151" s="564">
        <v>0</v>
      </c>
      <c r="G151" s="563">
        <v>0</v>
      </c>
      <c r="H151" s="564">
        <v>0</v>
      </c>
      <c r="I151" s="563">
        <v>0</v>
      </c>
      <c r="J151" s="564">
        <v>0</v>
      </c>
      <c r="K151" s="633">
        <v>0</v>
      </c>
    </row>
    <row r="152" spans="1:11" s="266" customFormat="1" ht="22.5">
      <c r="A152" s="565" t="s">
        <v>746</v>
      </c>
      <c r="B152" s="565"/>
      <c r="C152" s="566">
        <v>2198209515.1199999</v>
      </c>
      <c r="D152" s="566">
        <v>2600553562.6300001</v>
      </c>
      <c r="E152" s="566">
        <v>2530376940.7600002</v>
      </c>
      <c r="F152" s="566">
        <v>97.30147369858328</v>
      </c>
      <c r="G152" s="566">
        <v>2464844697.7599998</v>
      </c>
      <c r="H152" s="566">
        <v>94.781539329928094</v>
      </c>
      <c r="I152" s="566">
        <v>2459744471.8499994</v>
      </c>
      <c r="J152" s="566">
        <v>94.585418550748969</v>
      </c>
      <c r="K152" s="567">
        <v>65532243.00000032</v>
      </c>
    </row>
    <row r="153" spans="1:11" s="266" customFormat="1" ht="21" customHeight="1">
      <c r="A153" s="1156" t="s">
        <v>747</v>
      </c>
      <c r="B153" s="1156"/>
      <c r="C153" s="634">
        <v>985787515.12</v>
      </c>
      <c r="D153" s="634">
        <v>1272555347.3800001</v>
      </c>
      <c r="E153" s="634">
        <v>1236227187</v>
      </c>
      <c r="F153" s="635">
        <v>97.145258911151146</v>
      </c>
      <c r="G153" s="634">
        <v>1190616568.24</v>
      </c>
      <c r="H153" s="634">
        <v>93.561083271647107</v>
      </c>
      <c r="I153" s="634">
        <v>1189076229.1800001</v>
      </c>
      <c r="J153" s="634">
        <v>93.440040280222703</v>
      </c>
      <c r="K153" s="548">
        <v>45610618.75999999</v>
      </c>
    </row>
    <row r="154" spans="1:11" s="266" customFormat="1" ht="22.5" customHeight="1">
      <c r="A154" s="1021" t="s">
        <v>748</v>
      </c>
      <c r="B154" s="1157"/>
      <c r="C154" s="566">
        <v>1212422000</v>
      </c>
      <c r="D154" s="566">
        <v>1327998215.25</v>
      </c>
      <c r="E154" s="566">
        <v>1294149753.7600002</v>
      </c>
      <c r="F154" s="566">
        <v>97.451166643049476</v>
      </c>
      <c r="G154" s="566">
        <v>1274228129.5199997</v>
      </c>
      <c r="H154" s="566">
        <v>95.951042319746051</v>
      </c>
      <c r="I154" s="566">
        <v>1270668242.6699994</v>
      </c>
      <c r="J154" s="566">
        <v>95.682978190659085</v>
      </c>
      <c r="K154" s="567">
        <v>19921624.24000033</v>
      </c>
    </row>
    <row r="155" spans="1:11" s="266" customFormat="1" ht="12.75" hidden="1" customHeight="1">
      <c r="A155" s="636"/>
      <c r="B155" s="636"/>
      <c r="C155" s="637">
        <f>C152-C140-C57</f>
        <v>0</v>
      </c>
      <c r="D155" s="637">
        <f t="shared" ref="D155:E155" si="0">D152-D140-D57</f>
        <v>0</v>
      </c>
      <c r="E155" s="637">
        <f t="shared" si="0"/>
        <v>0</v>
      </c>
      <c r="F155" s="638"/>
      <c r="G155" s="637">
        <f>G152-G140-G57</f>
        <v>0</v>
      </c>
      <c r="H155" s="639"/>
      <c r="I155" s="637">
        <f>I152-I140-I57</f>
        <v>0</v>
      </c>
      <c r="J155" s="640"/>
      <c r="K155" s="637">
        <f>K152-K140-K57</f>
        <v>2.0861625671386719E-7</v>
      </c>
    </row>
    <row r="156" spans="1:11">
      <c r="A156" s="426" t="s">
        <v>115</v>
      </c>
      <c r="B156" s="426"/>
    </row>
    <row r="157" spans="1:11">
      <c r="A157" s="963" t="s">
        <v>1353</v>
      </c>
      <c r="B157" s="963"/>
      <c r="C157" s="963"/>
      <c r="D157" s="963"/>
      <c r="E157" s="963"/>
      <c r="F157" s="963"/>
      <c r="G157" s="963"/>
      <c r="H157" s="963"/>
      <c r="I157" s="641"/>
    </row>
    <row r="158" spans="1:11" ht="11.25" customHeight="1">
      <c r="A158" s="963" t="s">
        <v>1354</v>
      </c>
      <c r="B158" s="963"/>
      <c r="C158" s="963"/>
      <c r="D158" s="931">
        <v>0.2068148899359811</v>
      </c>
      <c r="E158" s="930"/>
      <c r="F158" s="930"/>
      <c r="G158" s="930"/>
      <c r="H158" s="930"/>
      <c r="I158" s="641"/>
    </row>
    <row r="159" spans="1:11">
      <c r="A159" s="1158" t="s">
        <v>749</v>
      </c>
      <c r="B159" s="1158"/>
      <c r="C159" s="1158"/>
      <c r="D159" s="1158"/>
      <c r="E159" s="1158"/>
      <c r="F159" s="1158"/>
      <c r="G159" s="1158"/>
      <c r="H159" s="1158"/>
      <c r="I159" s="1158"/>
      <c r="J159" s="1158"/>
      <c r="K159" s="186"/>
    </row>
    <row r="160" spans="1:11" ht="11.25" customHeight="1">
      <c r="A160" s="1158" t="s">
        <v>750</v>
      </c>
      <c r="B160" s="1158"/>
      <c r="C160" s="1158"/>
      <c r="D160" s="1158"/>
      <c r="E160" s="1158"/>
      <c r="F160" s="1158"/>
      <c r="G160" s="1158"/>
      <c r="H160" s="1158"/>
      <c r="I160" s="186"/>
      <c r="J160" s="186"/>
      <c r="K160" s="186"/>
    </row>
    <row r="161" spans="1:11" ht="11.25" customHeight="1">
      <c r="A161" s="1158" t="s">
        <v>1065</v>
      </c>
      <c r="B161" s="1158"/>
      <c r="C161" s="1158"/>
      <c r="D161" s="1158"/>
      <c r="E161" s="1158"/>
      <c r="F161" s="1158"/>
      <c r="G161" s="1158"/>
      <c r="H161" s="1158"/>
      <c r="I161" s="186"/>
      <c r="J161" s="186"/>
      <c r="K161" s="186"/>
    </row>
    <row r="162" spans="1:11">
      <c r="A162" s="377"/>
      <c r="B162" s="377"/>
    </row>
    <row r="163" spans="1:11">
      <c r="A163" s="377"/>
      <c r="B163" s="377"/>
    </row>
    <row r="164" spans="1:11">
      <c r="A164" s="377" t="s">
        <v>1072</v>
      </c>
      <c r="B164" s="377"/>
    </row>
    <row r="165" spans="1:11">
      <c r="A165" s="377" t="s">
        <v>1073</v>
      </c>
      <c r="B165" s="377"/>
      <c r="G165" s="433"/>
    </row>
    <row r="166" spans="1:11">
      <c r="A166" s="377" t="s">
        <v>1074</v>
      </c>
      <c r="B166" s="377"/>
      <c r="H166" s="550"/>
      <c r="I166" s="550"/>
    </row>
    <row r="167" spans="1:11">
      <c r="A167" s="377" t="s">
        <v>1075</v>
      </c>
      <c r="H167" s="550"/>
      <c r="I167" s="550"/>
    </row>
  </sheetData>
  <mergeCells count="122">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6:D26"/>
    <mergeCell ref="A27:D27"/>
    <mergeCell ref="A24:D24"/>
    <mergeCell ref="A25:D25"/>
    <mergeCell ref="A22:D22"/>
    <mergeCell ref="A23:D23"/>
    <mergeCell ref="A19:D19"/>
    <mergeCell ref="A20:D20"/>
    <mergeCell ref="A21:D21"/>
    <mergeCell ref="A32:D32"/>
    <mergeCell ref="A33:B35"/>
    <mergeCell ref="C33:C34"/>
    <mergeCell ref="D33:D34"/>
    <mergeCell ref="E33:F33"/>
    <mergeCell ref="G33:H33"/>
    <mergeCell ref="A30:D30"/>
    <mergeCell ref="A31:D31"/>
    <mergeCell ref="A28:D28"/>
    <mergeCell ref="A29:D29"/>
    <mergeCell ref="A61:E61"/>
    <mergeCell ref="A62:E62"/>
    <mergeCell ref="A63:E63"/>
    <mergeCell ref="A64:E64"/>
    <mergeCell ref="A65:E65"/>
    <mergeCell ref="A66:E66"/>
    <mergeCell ref="I33:J33"/>
    <mergeCell ref="K33:K34"/>
    <mergeCell ref="A59:E60"/>
    <mergeCell ref="F59:G59"/>
    <mergeCell ref="H59:I59"/>
    <mergeCell ref="J59:K59"/>
    <mergeCell ref="F60:G60"/>
    <mergeCell ref="H60:I60"/>
    <mergeCell ref="J60:K60"/>
    <mergeCell ref="A72:F75"/>
    <mergeCell ref="G72:K72"/>
    <mergeCell ref="H73:J73"/>
    <mergeCell ref="A76:F76"/>
    <mergeCell ref="A77:F77"/>
    <mergeCell ref="A78:F78"/>
    <mergeCell ref="A67:E67"/>
    <mergeCell ref="A68:E68"/>
    <mergeCell ref="A69:E69"/>
    <mergeCell ref="A70:E70"/>
    <mergeCell ref="A93:I93"/>
    <mergeCell ref="J93:K93"/>
    <mergeCell ref="A95:F98"/>
    <mergeCell ref="G95:K95"/>
    <mergeCell ref="G96:G97"/>
    <mergeCell ref="H96:J96"/>
    <mergeCell ref="A79:F79"/>
    <mergeCell ref="A83:K83"/>
    <mergeCell ref="A84:A85"/>
    <mergeCell ref="A91:I91"/>
    <mergeCell ref="J91:K91"/>
    <mergeCell ref="A92:I92"/>
    <mergeCell ref="J92:K92"/>
    <mergeCell ref="G104:H105"/>
    <mergeCell ref="I104:K104"/>
    <mergeCell ref="I105:J105"/>
    <mergeCell ref="E106:F106"/>
    <mergeCell ref="G106:H106"/>
    <mergeCell ref="I106:J106"/>
    <mergeCell ref="A99:F99"/>
    <mergeCell ref="A100:F100"/>
    <mergeCell ref="A101:F101"/>
    <mergeCell ref="A102:F102"/>
    <mergeCell ref="A104:D106"/>
    <mergeCell ref="E104:F105"/>
    <mergeCell ref="A113:D113"/>
    <mergeCell ref="A114:D114"/>
    <mergeCell ref="A111:D111"/>
    <mergeCell ref="A112:D112"/>
    <mergeCell ref="A109:D109"/>
    <mergeCell ref="A110:D110"/>
    <mergeCell ref="A107:D107"/>
    <mergeCell ref="G107:H107"/>
    <mergeCell ref="I107:J107"/>
    <mergeCell ref="A108:D108"/>
    <mergeCell ref="A153:B153"/>
    <mergeCell ref="A154:B154"/>
    <mergeCell ref="A157:H157"/>
    <mergeCell ref="A159:J159"/>
    <mergeCell ref="A160:H160"/>
    <mergeCell ref="A161:H161"/>
    <mergeCell ref="K116:K117"/>
    <mergeCell ref="A140:B140"/>
    <mergeCell ref="A142:B144"/>
    <mergeCell ref="C142:C143"/>
    <mergeCell ref="D142:D143"/>
    <mergeCell ref="E142:F142"/>
    <mergeCell ref="G142:H142"/>
    <mergeCell ref="I142:J142"/>
    <mergeCell ref="K142:K143"/>
    <mergeCell ref="A116:B118"/>
    <mergeCell ref="C116:C117"/>
    <mergeCell ref="D116:D117"/>
    <mergeCell ref="E116:F116"/>
    <mergeCell ref="G116:H116"/>
    <mergeCell ref="I116:J116"/>
    <mergeCell ref="A158:C158"/>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sheetPr codeName="Planilha12"/>
  <dimension ref="A1:M67"/>
  <sheetViews>
    <sheetView workbookViewId="0">
      <selection activeCell="A31" sqref="A31"/>
    </sheetView>
  </sheetViews>
  <sheetFormatPr defaultRowHeight="15"/>
  <cols>
    <col min="1" max="1" width="40.28515625" style="390" customWidth="1"/>
    <col min="2" max="5" width="13.5703125" style="390" customWidth="1"/>
    <col min="6" max="13" width="13.42578125" style="390" customWidth="1"/>
    <col min="14" max="16384" width="9.140625" style="390"/>
  </cols>
  <sheetData>
    <row r="1" spans="1:13">
      <c r="A1" s="1107" t="s">
        <v>0</v>
      </c>
      <c r="B1" s="1107"/>
      <c r="C1" s="1107"/>
      <c r="D1" s="1107"/>
      <c r="E1" s="1107"/>
      <c r="F1" s="1107"/>
      <c r="G1" s="1107"/>
      <c r="H1" s="1107"/>
      <c r="I1" s="1107"/>
      <c r="J1" s="1107"/>
      <c r="K1" s="1107"/>
      <c r="L1" s="1107"/>
      <c r="M1" s="1107"/>
    </row>
    <row r="2" spans="1:13">
      <c r="A2" s="1106" t="s">
        <v>1</v>
      </c>
      <c r="B2" s="1106"/>
      <c r="C2" s="1106"/>
      <c r="D2" s="1106"/>
      <c r="E2" s="1106"/>
      <c r="F2" s="1106"/>
      <c r="G2" s="1106"/>
      <c r="H2" s="1106"/>
      <c r="I2" s="1106"/>
      <c r="J2" s="1106"/>
      <c r="K2" s="1106"/>
      <c r="L2" s="1106"/>
      <c r="M2" s="1106"/>
    </row>
    <row r="3" spans="1:13">
      <c r="A3" s="1107" t="s">
        <v>752</v>
      </c>
      <c r="B3" s="1107"/>
      <c r="C3" s="1107"/>
      <c r="D3" s="1107"/>
      <c r="E3" s="1107"/>
      <c r="F3" s="1107"/>
      <c r="G3" s="1107"/>
      <c r="H3" s="1107"/>
      <c r="I3" s="1107"/>
      <c r="J3" s="1107"/>
      <c r="K3" s="1107"/>
      <c r="L3" s="1107"/>
      <c r="M3" s="1107"/>
    </row>
    <row r="4" spans="1:13">
      <c r="A4" s="1106" t="s">
        <v>407</v>
      </c>
      <c r="B4" s="1106"/>
      <c r="C4" s="1106"/>
      <c r="D4" s="1106"/>
      <c r="E4" s="1106"/>
      <c r="F4" s="1106"/>
      <c r="G4" s="1106"/>
      <c r="H4" s="1106"/>
      <c r="I4" s="1106"/>
      <c r="J4" s="1106"/>
      <c r="K4" s="1106"/>
      <c r="L4" s="1106"/>
      <c r="M4" s="1106"/>
    </row>
    <row r="5" spans="1:13">
      <c r="A5" s="1106" t="s">
        <v>1069</v>
      </c>
      <c r="B5" s="1106"/>
      <c r="C5" s="1106"/>
      <c r="D5" s="1106"/>
      <c r="E5" s="1106"/>
      <c r="F5" s="1106"/>
      <c r="G5" s="1106"/>
      <c r="H5" s="1106"/>
      <c r="I5" s="1106"/>
      <c r="J5" s="1106"/>
      <c r="K5" s="1106"/>
      <c r="L5" s="1106"/>
      <c r="M5" s="1106"/>
    </row>
    <row r="7" spans="1:13">
      <c r="A7" s="390" t="s">
        <v>753</v>
      </c>
      <c r="M7" s="644">
        <v>1</v>
      </c>
    </row>
    <row r="8" spans="1:13">
      <c r="A8" s="1222" t="s">
        <v>754</v>
      </c>
      <c r="B8" s="1225" t="s">
        <v>755</v>
      </c>
      <c r="C8" s="1226"/>
      <c r="D8" s="1227"/>
      <c r="E8" s="1228" t="s">
        <v>756</v>
      </c>
      <c r="F8" s="1229"/>
      <c r="G8" s="1229"/>
      <c r="H8" s="1229"/>
      <c r="I8" s="1229"/>
      <c r="J8" s="1229"/>
      <c r="K8" s="1228" t="s">
        <v>757</v>
      </c>
      <c r="L8" s="1229"/>
      <c r="M8" s="1229"/>
    </row>
    <row r="9" spans="1:13">
      <c r="A9" s="1223"/>
      <c r="B9" s="1230" t="str">
        <f>CONCATENATE("DEZEMBRO DE ",E9-1)</f>
        <v>DEZEMBRO DE 2021</v>
      </c>
      <c r="C9" s="1231"/>
      <c r="D9" s="1223"/>
      <c r="E9" s="1232">
        <v>2022</v>
      </c>
      <c r="F9" s="1233"/>
      <c r="G9" s="1233"/>
      <c r="H9" s="1233"/>
      <c r="I9" s="1233"/>
      <c r="J9" s="1233"/>
      <c r="K9" s="1230"/>
      <c r="L9" s="1231"/>
      <c r="M9" s="1231"/>
    </row>
    <row r="10" spans="1:13">
      <c r="A10" s="1223"/>
      <c r="B10" s="1234"/>
      <c r="C10" s="1235"/>
      <c r="D10" s="1236"/>
      <c r="E10" s="1237" t="s">
        <v>758</v>
      </c>
      <c r="F10" s="1238"/>
      <c r="G10" s="1239"/>
      <c r="H10" s="1237" t="s">
        <v>523</v>
      </c>
      <c r="I10" s="1238"/>
      <c r="J10" s="1238"/>
      <c r="K10" s="1230"/>
      <c r="L10" s="1231"/>
      <c r="M10" s="1231"/>
    </row>
    <row r="11" spans="1:13">
      <c r="A11" s="1224"/>
      <c r="B11" s="1220" t="s">
        <v>469</v>
      </c>
      <c r="C11" s="1221"/>
      <c r="D11" s="1240"/>
      <c r="E11" s="1220"/>
      <c r="F11" s="1221"/>
      <c r="G11" s="1240"/>
      <c r="H11" s="1220" t="s">
        <v>470</v>
      </c>
      <c r="I11" s="1221"/>
      <c r="J11" s="1221"/>
      <c r="K11" s="1220" t="s">
        <v>759</v>
      </c>
      <c r="L11" s="1221"/>
      <c r="M11" s="1221"/>
    </row>
    <row r="12" spans="1:13">
      <c r="A12" s="645"/>
      <c r="B12" s="1218"/>
      <c r="C12" s="1218"/>
      <c r="D12" s="1218"/>
      <c r="E12" s="1218"/>
      <c r="F12" s="1218"/>
      <c r="G12" s="1218"/>
      <c r="H12" s="1218"/>
      <c r="I12" s="1218"/>
      <c r="J12" s="1218"/>
      <c r="K12" s="1218"/>
      <c r="L12" s="1218"/>
      <c r="M12" s="1219"/>
    </row>
    <row r="13" spans="1:13">
      <c r="A13" s="646" t="s">
        <v>760</v>
      </c>
      <c r="B13" s="1216">
        <v>0</v>
      </c>
      <c r="C13" s="1216"/>
      <c r="D13" s="1216"/>
      <c r="E13" s="1216">
        <v>0</v>
      </c>
      <c r="F13" s="1216"/>
      <c r="G13" s="1216"/>
      <c r="H13" s="1216">
        <v>0</v>
      </c>
      <c r="I13" s="1216"/>
      <c r="J13" s="1216"/>
      <c r="K13" s="1216">
        <v>0</v>
      </c>
      <c r="L13" s="1216"/>
      <c r="M13" s="1217"/>
    </row>
    <row r="14" spans="1:13">
      <c r="A14" s="647" t="s">
        <v>761</v>
      </c>
      <c r="B14" s="1216"/>
      <c r="C14" s="1216"/>
      <c r="D14" s="1216"/>
      <c r="E14" s="1216"/>
      <c r="F14" s="1216"/>
      <c r="G14" s="1216"/>
      <c r="H14" s="1216"/>
      <c r="I14" s="1216"/>
      <c r="J14" s="1216"/>
      <c r="K14" s="1216"/>
      <c r="L14" s="1216"/>
      <c r="M14" s="1217"/>
    </row>
    <row r="15" spans="1:13">
      <c r="A15" s="648"/>
      <c r="B15" s="1210"/>
      <c r="C15" s="1210"/>
      <c r="D15" s="1210"/>
      <c r="E15" s="1210"/>
      <c r="F15" s="1210"/>
      <c r="G15" s="1210"/>
      <c r="H15" s="1210"/>
      <c r="I15" s="1210"/>
      <c r="J15" s="1210"/>
      <c r="K15" s="1210"/>
      <c r="L15" s="1210"/>
      <c r="M15" s="1211"/>
    </row>
    <row r="16" spans="1:13">
      <c r="A16" s="645"/>
      <c r="B16" s="1218"/>
      <c r="C16" s="1218"/>
      <c r="D16" s="1218"/>
      <c r="E16" s="1218"/>
      <c r="F16" s="1218"/>
      <c r="G16" s="1218"/>
      <c r="H16" s="1218"/>
      <c r="I16" s="1218"/>
      <c r="J16" s="1218"/>
      <c r="K16" s="1218"/>
      <c r="L16" s="1218"/>
      <c r="M16" s="1219"/>
    </row>
    <row r="17" spans="1:13">
      <c r="A17" s="646" t="s">
        <v>762</v>
      </c>
      <c r="B17" s="1216">
        <v>0</v>
      </c>
      <c r="C17" s="1216"/>
      <c r="D17" s="1216"/>
      <c r="E17" s="1216">
        <v>0</v>
      </c>
      <c r="F17" s="1216"/>
      <c r="G17" s="1216"/>
      <c r="H17" s="1216">
        <v>0</v>
      </c>
      <c r="I17" s="1216"/>
      <c r="J17" s="1216"/>
      <c r="K17" s="1216">
        <v>0</v>
      </c>
      <c r="L17" s="1216"/>
      <c r="M17" s="1217"/>
    </row>
    <row r="18" spans="1:13" ht="24" customHeight="1">
      <c r="A18" s="649" t="s">
        <v>763</v>
      </c>
      <c r="B18" s="1216">
        <v>0</v>
      </c>
      <c r="C18" s="1216"/>
      <c r="D18" s="1216"/>
      <c r="E18" s="1216">
        <v>0</v>
      </c>
      <c r="F18" s="1216"/>
      <c r="G18" s="1216"/>
      <c r="H18" s="1216">
        <v>0</v>
      </c>
      <c r="I18" s="1216"/>
      <c r="J18" s="1216"/>
      <c r="K18" s="1216">
        <v>0</v>
      </c>
      <c r="L18" s="1216"/>
      <c r="M18" s="1217"/>
    </row>
    <row r="19" spans="1:13">
      <c r="A19" s="650" t="s">
        <v>764</v>
      </c>
      <c r="B19" s="1216">
        <v>0</v>
      </c>
      <c r="C19" s="1216"/>
      <c r="D19" s="1216"/>
      <c r="E19" s="1216">
        <v>0</v>
      </c>
      <c r="F19" s="1216"/>
      <c r="G19" s="1216"/>
      <c r="H19" s="1216">
        <v>0</v>
      </c>
      <c r="I19" s="1216"/>
      <c r="J19" s="1216"/>
      <c r="K19" s="1216">
        <v>0</v>
      </c>
      <c r="L19" s="1216"/>
      <c r="M19" s="1217"/>
    </row>
    <row r="20" spans="1:13">
      <c r="A20" s="647" t="s">
        <v>765</v>
      </c>
      <c r="B20" s="1216">
        <v>0</v>
      </c>
      <c r="C20" s="1216"/>
      <c r="D20" s="1216"/>
      <c r="E20" s="1216">
        <v>0</v>
      </c>
      <c r="F20" s="1216"/>
      <c r="G20" s="1216"/>
      <c r="H20" s="1216">
        <v>0</v>
      </c>
      <c r="I20" s="1216"/>
      <c r="J20" s="1216"/>
      <c r="K20" s="1216">
        <v>0</v>
      </c>
      <c r="L20" s="1216"/>
      <c r="M20" s="1217"/>
    </row>
    <row r="21" spans="1:13">
      <c r="A21" s="648"/>
      <c r="B21" s="1210"/>
      <c r="C21" s="1210"/>
      <c r="D21" s="1210"/>
      <c r="E21" s="1210"/>
      <c r="F21" s="1210"/>
      <c r="G21" s="1210"/>
      <c r="H21" s="1210"/>
      <c r="I21" s="1210"/>
      <c r="J21" s="1210"/>
      <c r="K21" s="1210"/>
      <c r="L21" s="1210"/>
      <c r="M21" s="1211"/>
    </row>
    <row r="22" spans="1:13">
      <c r="A22" s="645"/>
      <c r="B22" s="1218"/>
      <c r="C22" s="1218"/>
      <c r="D22" s="1218"/>
      <c r="E22" s="1218"/>
      <c r="F22" s="1218"/>
      <c r="G22" s="1218"/>
      <c r="H22" s="1218"/>
      <c r="I22" s="1218"/>
      <c r="J22" s="1218"/>
      <c r="K22" s="1218"/>
      <c r="L22" s="1218"/>
      <c r="M22" s="1219"/>
    </row>
    <row r="23" spans="1:13">
      <c r="A23" s="651" t="s">
        <v>766</v>
      </c>
      <c r="B23" s="1216">
        <v>0</v>
      </c>
      <c r="C23" s="1216"/>
      <c r="D23" s="1216"/>
      <c r="E23" s="1216">
        <v>0</v>
      </c>
      <c r="F23" s="1216"/>
      <c r="G23" s="1216"/>
      <c r="H23" s="1216">
        <v>0</v>
      </c>
      <c r="I23" s="1216"/>
      <c r="J23" s="1216"/>
      <c r="K23" s="1216">
        <v>0</v>
      </c>
      <c r="L23" s="1216"/>
      <c r="M23" s="1217"/>
    </row>
    <row r="24" spans="1:13">
      <c r="A24" s="647" t="s">
        <v>767</v>
      </c>
      <c r="B24" s="1216">
        <v>0</v>
      </c>
      <c r="C24" s="1216"/>
      <c r="D24" s="1216"/>
      <c r="E24" s="1216">
        <v>0</v>
      </c>
      <c r="F24" s="1216"/>
      <c r="G24" s="1216"/>
      <c r="H24" s="1216">
        <v>0</v>
      </c>
      <c r="I24" s="1216"/>
      <c r="J24" s="1216"/>
      <c r="K24" s="1216">
        <v>0</v>
      </c>
      <c r="L24" s="1216"/>
      <c r="M24" s="1217"/>
    </row>
    <row r="25" spans="1:13">
      <c r="A25" s="647" t="s">
        <v>768</v>
      </c>
      <c r="B25" s="1216">
        <v>0</v>
      </c>
      <c r="C25" s="1216"/>
      <c r="D25" s="1216"/>
      <c r="E25" s="1216">
        <v>0</v>
      </c>
      <c r="F25" s="1216"/>
      <c r="G25" s="1216"/>
      <c r="H25" s="1216">
        <v>0</v>
      </c>
      <c r="I25" s="1216"/>
      <c r="J25" s="1216"/>
      <c r="K25" s="1216">
        <v>0</v>
      </c>
      <c r="L25" s="1216"/>
      <c r="M25" s="1217"/>
    </row>
    <row r="26" spans="1:13">
      <c r="A26" s="647" t="s">
        <v>769</v>
      </c>
      <c r="B26" s="1216">
        <v>0</v>
      </c>
      <c r="C26" s="1216"/>
      <c r="D26" s="1216"/>
      <c r="E26" s="1216">
        <v>0</v>
      </c>
      <c r="F26" s="1216"/>
      <c r="G26" s="1216"/>
      <c r="H26" s="1216">
        <v>0</v>
      </c>
      <c r="I26" s="1216"/>
      <c r="J26" s="1216"/>
      <c r="K26" s="1216">
        <v>0</v>
      </c>
      <c r="L26" s="1216"/>
      <c r="M26" s="1217"/>
    </row>
    <row r="27" spans="1:13">
      <c r="A27" s="647" t="s">
        <v>770</v>
      </c>
      <c r="B27" s="1216">
        <v>0</v>
      </c>
      <c r="C27" s="1216"/>
      <c r="D27" s="1216"/>
      <c r="E27" s="1216">
        <v>0</v>
      </c>
      <c r="F27" s="1216"/>
      <c r="G27" s="1216"/>
      <c r="H27" s="1216">
        <v>0</v>
      </c>
      <c r="I27" s="1216"/>
      <c r="J27" s="1216"/>
      <c r="K27" s="1216">
        <v>0</v>
      </c>
      <c r="L27" s="1216"/>
      <c r="M27" s="1217"/>
    </row>
    <row r="28" spans="1:13">
      <c r="A28" s="648"/>
      <c r="B28" s="1210"/>
      <c r="C28" s="1210"/>
      <c r="D28" s="1210"/>
      <c r="E28" s="1210"/>
      <c r="F28" s="1210"/>
      <c r="G28" s="1210"/>
      <c r="H28" s="1210"/>
      <c r="I28" s="1210"/>
      <c r="J28" s="1210"/>
      <c r="K28" s="1210"/>
      <c r="L28" s="1210"/>
      <c r="M28" s="1211"/>
    </row>
    <row r="29" spans="1:13">
      <c r="B29" s="429"/>
      <c r="C29" s="429"/>
      <c r="D29" s="429"/>
      <c r="E29" s="429"/>
      <c r="F29" s="429"/>
      <c r="G29" s="429"/>
      <c r="H29" s="429"/>
      <c r="I29" s="429"/>
      <c r="J29" s="429"/>
      <c r="K29" s="429"/>
      <c r="L29" s="429"/>
      <c r="M29" s="429"/>
    </row>
    <row r="30" spans="1:13">
      <c r="A30" s="652"/>
      <c r="B30" s="653"/>
      <c r="C30" s="653"/>
      <c r="D30" s="653"/>
      <c r="E30" s="653"/>
      <c r="F30" s="653"/>
      <c r="G30" s="653"/>
      <c r="H30" s="653"/>
      <c r="I30" s="653"/>
      <c r="J30" s="653"/>
      <c r="K30" s="653"/>
      <c r="L30" s="653"/>
      <c r="M30" s="654"/>
    </row>
    <row r="31" spans="1:13">
      <c r="A31" s="655" t="s">
        <v>771</v>
      </c>
      <c r="B31" s="656">
        <f>E9-1</f>
        <v>2021</v>
      </c>
      <c r="C31" s="656">
        <f t="shared" ref="C31:M31" si="0">B31+1</f>
        <v>2022</v>
      </c>
      <c r="D31" s="656">
        <f t="shared" si="0"/>
        <v>2023</v>
      </c>
      <c r="E31" s="656">
        <f t="shared" si="0"/>
        <v>2024</v>
      </c>
      <c r="F31" s="656">
        <f t="shared" si="0"/>
        <v>2025</v>
      </c>
      <c r="G31" s="656">
        <f t="shared" si="0"/>
        <v>2026</v>
      </c>
      <c r="H31" s="656">
        <f t="shared" si="0"/>
        <v>2027</v>
      </c>
      <c r="I31" s="656">
        <f t="shared" si="0"/>
        <v>2028</v>
      </c>
      <c r="J31" s="656">
        <f t="shared" si="0"/>
        <v>2029</v>
      </c>
      <c r="K31" s="656">
        <f t="shared" si="0"/>
        <v>2030</v>
      </c>
      <c r="L31" s="656">
        <f t="shared" si="0"/>
        <v>2031</v>
      </c>
      <c r="M31" s="657">
        <f t="shared" si="0"/>
        <v>2032</v>
      </c>
    </row>
    <row r="32" spans="1:13">
      <c r="A32" s="658"/>
      <c r="B32" s="659"/>
      <c r="C32" s="659"/>
      <c r="D32" s="659"/>
      <c r="E32" s="659"/>
      <c r="F32" s="659"/>
      <c r="G32" s="659"/>
      <c r="H32" s="659"/>
      <c r="I32" s="659"/>
      <c r="J32" s="659"/>
      <c r="K32" s="659"/>
      <c r="L32" s="659"/>
      <c r="M32" s="660"/>
    </row>
    <row r="33" spans="1:13">
      <c r="A33" s="661" t="s">
        <v>772</v>
      </c>
      <c r="B33" s="662"/>
      <c r="C33" s="662"/>
      <c r="D33" s="662"/>
      <c r="E33" s="662"/>
      <c r="F33" s="662"/>
      <c r="G33" s="662"/>
      <c r="H33" s="662"/>
      <c r="I33" s="662"/>
      <c r="J33" s="662"/>
      <c r="K33" s="662"/>
      <c r="L33" s="662"/>
      <c r="M33" s="663"/>
    </row>
    <row r="34" spans="1:13">
      <c r="A34" s="646"/>
      <c r="B34" s="664"/>
      <c r="C34" s="664"/>
      <c r="D34" s="664"/>
      <c r="E34" s="664"/>
      <c r="F34" s="664"/>
      <c r="G34" s="664"/>
      <c r="H34" s="664"/>
      <c r="I34" s="664"/>
      <c r="J34" s="664"/>
      <c r="K34" s="664"/>
      <c r="L34" s="664"/>
      <c r="M34" s="665"/>
    </row>
    <row r="35" spans="1:13">
      <c r="A35" s="646"/>
      <c r="B35" s="664"/>
      <c r="C35" s="664"/>
      <c r="D35" s="664"/>
      <c r="E35" s="664"/>
      <c r="F35" s="664"/>
      <c r="G35" s="664"/>
      <c r="H35" s="664"/>
      <c r="I35" s="664"/>
      <c r="J35" s="664"/>
      <c r="K35" s="664"/>
      <c r="L35" s="664"/>
      <c r="M35" s="665"/>
    </row>
    <row r="36" spans="1:13">
      <c r="A36" s="648"/>
      <c r="B36" s="666"/>
      <c r="C36" s="666"/>
      <c r="D36" s="666"/>
      <c r="E36" s="666"/>
      <c r="F36" s="666"/>
      <c r="G36" s="666"/>
      <c r="H36" s="666"/>
      <c r="I36" s="666"/>
      <c r="J36" s="666"/>
      <c r="K36" s="666"/>
      <c r="L36" s="666"/>
      <c r="M36" s="667"/>
    </row>
    <row r="37" spans="1:13">
      <c r="A37" s="661" t="s">
        <v>773</v>
      </c>
      <c r="B37" s="662"/>
      <c r="C37" s="662"/>
      <c r="D37" s="662"/>
      <c r="E37" s="662"/>
      <c r="F37" s="662"/>
      <c r="G37" s="662"/>
      <c r="H37" s="662"/>
      <c r="I37" s="662"/>
      <c r="J37" s="662"/>
      <c r="K37" s="662"/>
      <c r="L37" s="662"/>
      <c r="M37" s="663"/>
    </row>
    <row r="38" spans="1:13">
      <c r="A38" s="646"/>
      <c r="B38" s="664"/>
      <c r="C38" s="664"/>
      <c r="D38" s="664"/>
      <c r="E38" s="664"/>
      <c r="F38" s="664"/>
      <c r="G38" s="664"/>
      <c r="H38" s="664"/>
      <c r="I38" s="664"/>
      <c r="J38" s="664"/>
      <c r="K38" s="664"/>
      <c r="L38" s="664"/>
      <c r="M38" s="665"/>
    </row>
    <row r="39" spans="1:13">
      <c r="A39" s="646"/>
      <c r="B39" s="664"/>
      <c r="C39" s="664"/>
      <c r="D39" s="664"/>
      <c r="E39" s="664"/>
      <c r="F39" s="664"/>
      <c r="G39" s="664"/>
      <c r="H39" s="664"/>
      <c r="I39" s="664"/>
      <c r="J39" s="664"/>
      <c r="K39" s="664"/>
      <c r="L39" s="664"/>
      <c r="M39" s="665"/>
    </row>
    <row r="40" spans="1:13">
      <c r="A40" s="648"/>
      <c r="B40" s="666"/>
      <c r="C40" s="666"/>
      <c r="D40" s="666"/>
      <c r="E40" s="666"/>
      <c r="F40" s="666"/>
      <c r="G40" s="666"/>
      <c r="H40" s="666"/>
      <c r="I40" s="666"/>
      <c r="J40" s="666"/>
      <c r="K40" s="666"/>
      <c r="L40" s="666"/>
      <c r="M40" s="667"/>
    </row>
    <row r="41" spans="1:13">
      <c r="A41" s="668" t="s">
        <v>774</v>
      </c>
      <c r="B41" s="669">
        <f>SUM(B33:B40)</f>
        <v>0</v>
      </c>
      <c r="C41" s="669">
        <f t="shared" ref="C41:M41" si="1">SUM(C33:C40)</f>
        <v>0</v>
      </c>
      <c r="D41" s="669">
        <f t="shared" si="1"/>
        <v>0</v>
      </c>
      <c r="E41" s="669">
        <f t="shared" si="1"/>
        <v>0</v>
      </c>
      <c r="F41" s="669">
        <f t="shared" si="1"/>
        <v>0</v>
      </c>
      <c r="G41" s="669">
        <f t="shared" si="1"/>
        <v>0</v>
      </c>
      <c r="H41" s="669">
        <f t="shared" si="1"/>
        <v>0</v>
      </c>
      <c r="I41" s="669">
        <f t="shared" si="1"/>
        <v>0</v>
      </c>
      <c r="J41" s="669">
        <f t="shared" si="1"/>
        <v>0</v>
      </c>
      <c r="K41" s="669">
        <f t="shared" si="1"/>
        <v>0</v>
      </c>
      <c r="L41" s="669">
        <f t="shared" si="1"/>
        <v>0</v>
      </c>
      <c r="M41" s="670">
        <f t="shared" si="1"/>
        <v>0</v>
      </c>
    </row>
    <row r="42" spans="1:13">
      <c r="A42" s="668" t="s">
        <v>775</v>
      </c>
      <c r="B42" s="671">
        <v>8709982830.8899994</v>
      </c>
      <c r="C42" s="671">
        <v>9523432768.409996</v>
      </c>
      <c r="D42" s="671">
        <v>9504610370.0882931</v>
      </c>
      <c r="E42" s="671">
        <v>9485825172.9194927</v>
      </c>
      <c r="F42" s="671">
        <v>9467077103.3781204</v>
      </c>
      <c r="G42" s="671">
        <v>9448366088.0840206</v>
      </c>
      <c r="H42" s="671">
        <v>9429692053.8020649</v>
      </c>
      <c r="I42" s="671">
        <v>9411054927.4418716</v>
      </c>
      <c r="J42" s="671">
        <v>9392454636.0575161</v>
      </c>
      <c r="K42" s="671">
        <v>9373891106.8472481</v>
      </c>
      <c r="L42" s="671">
        <v>9355364267.1532021</v>
      </c>
      <c r="M42" s="672">
        <v>9336874044.4611187</v>
      </c>
    </row>
    <row r="43" spans="1:13" ht="26.25">
      <c r="A43" s="673" t="s">
        <v>776</v>
      </c>
      <c r="B43" s="674">
        <v>0</v>
      </c>
      <c r="C43" s="674">
        <v>0</v>
      </c>
      <c r="D43" s="674">
        <v>0</v>
      </c>
      <c r="E43" s="674">
        <v>0</v>
      </c>
      <c r="F43" s="674">
        <v>0</v>
      </c>
      <c r="G43" s="674">
        <v>0</v>
      </c>
      <c r="H43" s="674">
        <v>0</v>
      </c>
      <c r="I43" s="674">
        <v>0</v>
      </c>
      <c r="J43" s="674">
        <v>0</v>
      </c>
      <c r="K43" s="674">
        <v>0</v>
      </c>
      <c r="L43" s="674">
        <v>0</v>
      </c>
      <c r="M43" s="675">
        <v>0</v>
      </c>
    </row>
    <row r="44" spans="1:13" ht="26.25">
      <c r="A44" s="673" t="s">
        <v>777</v>
      </c>
      <c r="B44" s="676">
        <v>0</v>
      </c>
      <c r="C44" s="676">
        <v>0</v>
      </c>
      <c r="D44" s="676">
        <v>0</v>
      </c>
      <c r="E44" s="676">
        <v>0</v>
      </c>
      <c r="F44" s="676">
        <v>0</v>
      </c>
      <c r="G44" s="676">
        <v>0</v>
      </c>
      <c r="H44" s="676">
        <v>0</v>
      </c>
      <c r="I44" s="676">
        <v>0</v>
      </c>
      <c r="J44" s="676">
        <v>0</v>
      </c>
      <c r="K44" s="676">
        <v>0</v>
      </c>
      <c r="L44" s="676">
        <v>0</v>
      </c>
      <c r="M44" s="677">
        <v>0</v>
      </c>
    </row>
    <row r="45" spans="1:13">
      <c r="A45" s="390" t="s">
        <v>778</v>
      </c>
    </row>
    <row r="46" spans="1:13">
      <c r="A46" s="390" t="s">
        <v>779</v>
      </c>
    </row>
    <row r="47" spans="1:13" ht="27" customHeight="1">
      <c r="A47" s="1212" t="s">
        <v>1355</v>
      </c>
      <c r="B47" s="1213"/>
      <c r="C47" s="1213"/>
      <c r="D47" s="1213"/>
      <c r="E47" s="1213"/>
      <c r="F47" s="1213"/>
      <c r="G47" s="1213"/>
      <c r="H47" s="1213"/>
      <c r="I47" s="1213"/>
      <c r="J47" s="1213"/>
      <c r="K47" s="1213"/>
      <c r="L47" s="1213"/>
      <c r="M47" s="1213"/>
    </row>
    <row r="48" spans="1:13">
      <c r="A48" s="391"/>
    </row>
    <row r="49" spans="1:3">
      <c r="A49" s="678" t="s">
        <v>780</v>
      </c>
      <c r="B49" s="1214" t="s">
        <v>781</v>
      </c>
      <c r="C49" s="1215"/>
    </row>
    <row r="50" spans="1:3">
      <c r="A50" s="679">
        <v>2014</v>
      </c>
      <c r="B50" s="1203">
        <v>1.00503955754</v>
      </c>
      <c r="C50" s="1204">
        <v>0</v>
      </c>
    </row>
    <row r="51" spans="1:3">
      <c r="A51" s="679">
        <v>2015</v>
      </c>
      <c r="B51" s="1204">
        <v>0.96454236593999998</v>
      </c>
      <c r="C51" s="1209">
        <v>0</v>
      </c>
    </row>
    <row r="52" spans="1:3">
      <c r="A52" s="679">
        <v>2016</v>
      </c>
      <c r="B52" s="1203">
        <v>0.96724083098000002</v>
      </c>
      <c r="C52" s="1204">
        <v>0</v>
      </c>
    </row>
    <row r="53" spans="1:3">
      <c r="A53" s="679">
        <v>2017</v>
      </c>
      <c r="B53" s="1203">
        <v>1.0132286905500001</v>
      </c>
      <c r="C53" s="1204">
        <v>0</v>
      </c>
    </row>
    <row r="54" spans="1:3">
      <c r="A54" s="679">
        <v>2018</v>
      </c>
      <c r="B54" s="1203">
        <v>1.0178366675499999</v>
      </c>
      <c r="C54" s="1204">
        <v>0</v>
      </c>
    </row>
    <row r="55" spans="1:3">
      <c r="A55" s="679">
        <v>2019</v>
      </c>
      <c r="B55" s="1203">
        <v>1.0122077783100001</v>
      </c>
      <c r="C55" s="1204">
        <v>0</v>
      </c>
    </row>
    <row r="56" spans="1:3">
      <c r="A56" s="679">
        <v>2020</v>
      </c>
      <c r="B56" s="1203">
        <v>0</v>
      </c>
      <c r="C56" s="1204">
        <v>0</v>
      </c>
    </row>
    <row r="57" spans="1:3">
      <c r="A57" s="679">
        <v>2021</v>
      </c>
      <c r="B57" s="1205">
        <v>0</v>
      </c>
      <c r="C57" s="1206">
        <v>0.95940951727000001</v>
      </c>
    </row>
    <row r="58" spans="1:3">
      <c r="A58" s="678" t="s">
        <v>1356</v>
      </c>
      <c r="B58" s="1207">
        <v>0.99802356998999997</v>
      </c>
      <c r="C58" s="1208">
        <v>0</v>
      </c>
    </row>
    <row r="59" spans="1:3">
      <c r="A59" s="678" t="s">
        <v>1357</v>
      </c>
      <c r="B59" s="1207">
        <v>-1.9764300099999999E-3</v>
      </c>
      <c r="C59" s="1208">
        <v>-1.9764300099999999E-3</v>
      </c>
    </row>
    <row r="60" spans="1:3">
      <c r="A60" s="390" t="s">
        <v>1358</v>
      </c>
    </row>
    <row r="64" spans="1:3">
      <c r="A64" s="2" t="s">
        <v>1072</v>
      </c>
    </row>
    <row r="65" spans="1:1">
      <c r="A65" s="2" t="s">
        <v>1073</v>
      </c>
    </row>
    <row r="66" spans="1:1">
      <c r="A66" s="2" t="s">
        <v>1074</v>
      </c>
    </row>
    <row r="67" spans="1:1">
      <c r="A67" s="2" t="s">
        <v>1075</v>
      </c>
    </row>
  </sheetData>
  <mergeCells count="98">
    <mergeCell ref="B59:C59"/>
    <mergeCell ref="A8:A11"/>
    <mergeCell ref="B8:D8"/>
    <mergeCell ref="E8:J8"/>
    <mergeCell ref="K8:M10"/>
    <mergeCell ref="B9:D9"/>
    <mergeCell ref="B13:D13"/>
    <mergeCell ref="E13:G13"/>
    <mergeCell ref="H13:J13"/>
    <mergeCell ref="K13:M13"/>
    <mergeCell ref="E9:J9"/>
    <mergeCell ref="B10:D10"/>
    <mergeCell ref="E10:G10"/>
    <mergeCell ref="H10:J10"/>
    <mergeCell ref="B11:D11"/>
    <mergeCell ref="E11:G11"/>
    <mergeCell ref="A1:M1"/>
    <mergeCell ref="A2:M2"/>
    <mergeCell ref="A3:M3"/>
    <mergeCell ref="A4:M4"/>
    <mergeCell ref="A5:M5"/>
    <mergeCell ref="H11:J11"/>
    <mergeCell ref="K11:M11"/>
    <mergeCell ref="B12:D12"/>
    <mergeCell ref="E12:G12"/>
    <mergeCell ref="H12:J12"/>
    <mergeCell ref="K12:M12"/>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B18:D18"/>
    <mergeCell ref="E18:G18"/>
    <mergeCell ref="H18:J18"/>
    <mergeCell ref="K18:M18"/>
    <mergeCell ref="B19:D19"/>
    <mergeCell ref="E19:G19"/>
    <mergeCell ref="H19:J19"/>
    <mergeCell ref="K19:M19"/>
    <mergeCell ref="B20:D20"/>
    <mergeCell ref="E20:G20"/>
    <mergeCell ref="H20:J20"/>
    <mergeCell ref="K20:M20"/>
    <mergeCell ref="B21:D21"/>
    <mergeCell ref="E21:G21"/>
    <mergeCell ref="H21:J21"/>
    <mergeCell ref="K21:M21"/>
    <mergeCell ref="B22:D22"/>
    <mergeCell ref="E22:G22"/>
    <mergeCell ref="H22:J22"/>
    <mergeCell ref="K22:M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E28:G28"/>
    <mergeCell ref="H28:J28"/>
    <mergeCell ref="K28:M28"/>
    <mergeCell ref="A47:M47"/>
    <mergeCell ref="B49:C49"/>
    <mergeCell ref="B50:C50"/>
    <mergeCell ref="B51:C51"/>
    <mergeCell ref="B52:C52"/>
    <mergeCell ref="B53:C53"/>
    <mergeCell ref="B28:D28"/>
    <mergeCell ref="B54:C54"/>
    <mergeCell ref="B55:C55"/>
    <mergeCell ref="B56:C56"/>
    <mergeCell ref="B57:C57"/>
    <mergeCell ref="B58:C58"/>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sheetPr codeName="Planilha13"/>
  <dimension ref="A1:E101"/>
  <sheetViews>
    <sheetView topLeftCell="A82" zoomScale="130" zoomScaleNormal="130" workbookViewId="0">
      <selection activeCell="C76" sqref="C76"/>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60" t="s">
        <v>0</v>
      </c>
      <c r="B1" s="960"/>
      <c r="C1" s="960"/>
      <c r="D1" s="960"/>
    </row>
    <row r="2" spans="1:5">
      <c r="A2" s="961" t="s">
        <v>1</v>
      </c>
      <c r="B2" s="961"/>
      <c r="C2" s="961"/>
      <c r="D2" s="961"/>
    </row>
    <row r="3" spans="1:5">
      <c r="A3" s="960" t="s">
        <v>782</v>
      </c>
      <c r="B3" s="960"/>
      <c r="C3" s="960"/>
      <c r="D3" s="960"/>
    </row>
    <row r="4" spans="1:5">
      <c r="A4" s="961" t="s">
        <v>407</v>
      </c>
      <c r="B4" s="961"/>
      <c r="C4" s="961"/>
      <c r="D4" s="961"/>
    </row>
    <row r="5" spans="1:5">
      <c r="A5" s="961" t="s">
        <v>1069</v>
      </c>
      <c r="B5" s="961"/>
      <c r="C5" s="961"/>
      <c r="D5" s="961"/>
    </row>
    <row r="8" spans="1:5">
      <c r="A8" s="2" t="s">
        <v>783</v>
      </c>
      <c r="B8" s="433"/>
      <c r="C8" s="433"/>
      <c r="D8" s="433"/>
      <c r="E8" s="5">
        <v>1</v>
      </c>
    </row>
    <row r="9" spans="1:5">
      <c r="A9" s="680" t="s">
        <v>2</v>
      </c>
      <c r="B9" s="1053"/>
      <c r="C9" s="1261"/>
      <c r="D9" s="1262" t="s">
        <v>523</v>
      </c>
      <c r="E9" s="1263"/>
    </row>
    <row r="10" spans="1:5">
      <c r="A10" s="434" t="s">
        <v>548</v>
      </c>
      <c r="B10" s="1273"/>
      <c r="C10" s="1274"/>
      <c r="D10" s="1275"/>
      <c r="E10" s="1276"/>
    </row>
    <row r="11" spans="1:5">
      <c r="A11" s="202" t="s">
        <v>784</v>
      </c>
      <c r="B11" s="1132"/>
      <c r="C11" s="1131"/>
      <c r="D11" s="1130">
        <v>10224000000</v>
      </c>
      <c r="E11" s="1132"/>
    </row>
    <row r="12" spans="1:5">
      <c r="A12" s="202" t="s">
        <v>125</v>
      </c>
      <c r="B12" s="1132"/>
      <c r="C12" s="1131"/>
      <c r="D12" s="1130">
        <v>11212469659.120001</v>
      </c>
      <c r="E12" s="1132"/>
    </row>
    <row r="13" spans="1:5">
      <c r="A13" s="202" t="s">
        <v>785</v>
      </c>
      <c r="B13" s="1132"/>
      <c r="C13" s="1131"/>
      <c r="D13" s="1130">
        <v>11649577977.240005</v>
      </c>
      <c r="E13" s="1132"/>
    </row>
    <row r="14" spans="1:5">
      <c r="A14" s="202" t="s">
        <v>786</v>
      </c>
      <c r="B14" s="1132"/>
      <c r="C14" s="1131"/>
      <c r="D14" s="1130">
        <v>0</v>
      </c>
      <c r="E14" s="1132"/>
    </row>
    <row r="15" spans="1:5">
      <c r="A15" s="202" t="s">
        <v>787</v>
      </c>
      <c r="B15" s="1132"/>
      <c r="C15" s="1131"/>
      <c r="D15" s="1130">
        <v>1868496201.8499999</v>
      </c>
      <c r="E15" s="1132"/>
    </row>
    <row r="16" spans="1:5">
      <c r="A16" s="2" t="s">
        <v>80</v>
      </c>
      <c r="B16" s="960"/>
      <c r="C16" s="1271"/>
      <c r="D16" s="1272"/>
      <c r="E16" s="960"/>
    </row>
    <row r="17" spans="1:5">
      <c r="A17" s="202" t="s">
        <v>788</v>
      </c>
      <c r="B17" s="1132"/>
      <c r="C17" s="1131"/>
      <c r="D17" s="1130">
        <v>10224000000</v>
      </c>
      <c r="E17" s="1132"/>
    </row>
    <row r="18" spans="1:5">
      <c r="A18" s="202" t="s">
        <v>128</v>
      </c>
      <c r="B18" s="1132"/>
      <c r="C18" s="1131"/>
      <c r="D18" s="1130">
        <v>13080965860.969995</v>
      </c>
      <c r="E18" s="1132"/>
    </row>
    <row r="19" spans="1:5">
      <c r="A19" s="202" t="s">
        <v>789</v>
      </c>
      <c r="B19" s="1132"/>
      <c r="C19" s="1131"/>
      <c r="D19" s="1130">
        <v>11338540370.140007</v>
      </c>
      <c r="E19" s="1132"/>
    </row>
    <row r="20" spans="1:5">
      <c r="A20" s="202" t="s">
        <v>790</v>
      </c>
      <c r="B20" s="1132"/>
      <c r="C20" s="1131"/>
      <c r="D20" s="1130">
        <v>10305327477.030005</v>
      </c>
      <c r="E20" s="1132"/>
    </row>
    <row r="21" spans="1:5">
      <c r="A21" s="202" t="s">
        <v>791</v>
      </c>
      <c r="B21" s="1132"/>
      <c r="C21" s="1131"/>
      <c r="D21" s="1130">
        <v>10250543367.32999</v>
      </c>
      <c r="E21" s="1132"/>
    </row>
    <row r="22" spans="1:5">
      <c r="A22" s="439" t="s">
        <v>1054</v>
      </c>
      <c r="B22" s="1259"/>
      <c r="C22" s="1260"/>
      <c r="D22" s="1268">
        <v>1344250500.210001</v>
      </c>
      <c r="E22" s="1259"/>
    </row>
    <row r="23" spans="1:5">
      <c r="B23" s="1"/>
      <c r="C23" s="1"/>
      <c r="D23" s="1"/>
      <c r="E23" s="1"/>
    </row>
    <row r="24" spans="1:5">
      <c r="A24" s="452" t="s">
        <v>792</v>
      </c>
      <c r="B24" s="1104"/>
      <c r="C24" s="1269"/>
      <c r="D24" s="1269" t="s">
        <v>523</v>
      </c>
      <c r="E24" s="1103"/>
    </row>
    <row r="25" spans="1:5">
      <c r="A25" s="2" t="s">
        <v>789</v>
      </c>
      <c r="B25" s="1132"/>
      <c r="C25" s="1131"/>
      <c r="E25" s="26">
        <v>11338540370.139997</v>
      </c>
    </row>
    <row r="26" spans="1:5">
      <c r="A26" s="2" t="s">
        <v>790</v>
      </c>
      <c r="B26" s="1132"/>
      <c r="C26" s="1131"/>
      <c r="E26" s="26">
        <v>10305327477.029995</v>
      </c>
    </row>
    <row r="27" spans="1:5">
      <c r="A27" s="440"/>
      <c r="B27" s="1270"/>
      <c r="C27" s="1270"/>
      <c r="D27" s="1270"/>
      <c r="E27" s="1270"/>
    </row>
    <row r="28" spans="1:5">
      <c r="A28" s="680" t="s">
        <v>793</v>
      </c>
      <c r="B28" s="1053"/>
      <c r="C28" s="1261"/>
      <c r="D28" s="1262" t="s">
        <v>523</v>
      </c>
      <c r="E28" s="1263"/>
    </row>
    <row r="29" spans="1:5">
      <c r="A29" s="434" t="s">
        <v>794</v>
      </c>
      <c r="B29" s="1266"/>
      <c r="C29" s="1266"/>
      <c r="D29" s="434"/>
      <c r="E29" s="449">
        <v>9523432768.409996</v>
      </c>
    </row>
    <row r="30" spans="1:5">
      <c r="A30" s="2" t="s">
        <v>795</v>
      </c>
      <c r="B30" s="1"/>
      <c r="C30" s="1"/>
      <c r="E30" s="26">
        <v>9507080495.409996</v>
      </c>
    </row>
    <row r="31" spans="1:5">
      <c r="A31" s="442" t="s">
        <v>796</v>
      </c>
      <c r="B31" s="681"/>
      <c r="C31" s="681"/>
      <c r="D31" s="442"/>
      <c r="E31" s="451">
        <v>9507080495.409996</v>
      </c>
    </row>
    <row r="32" spans="1:5">
      <c r="B32" s="961"/>
      <c r="C32" s="961"/>
      <c r="D32" s="961"/>
      <c r="E32" s="961"/>
    </row>
    <row r="33" spans="1:5" ht="12.75" customHeight="1">
      <c r="A33" s="1053" t="s">
        <v>797</v>
      </c>
      <c r="B33" s="1053"/>
      <c r="C33" s="1261"/>
      <c r="D33" s="1262" t="s">
        <v>523</v>
      </c>
      <c r="E33" s="1263"/>
    </row>
    <row r="34" spans="1:5">
      <c r="A34" s="2" t="s">
        <v>798</v>
      </c>
      <c r="B34" s="961"/>
      <c r="C34" s="1264"/>
      <c r="D34" s="1265"/>
      <c r="E34" s="1266"/>
    </row>
    <row r="35" spans="1:5">
      <c r="A35" s="201" t="s">
        <v>799</v>
      </c>
      <c r="B35" s="1132"/>
      <c r="C35" s="1131"/>
      <c r="D35" s="450"/>
      <c r="E35" s="26">
        <v>1183632688.8100004</v>
      </c>
    </row>
    <row r="36" spans="1:5">
      <c r="A36" s="201" t="s">
        <v>800</v>
      </c>
      <c r="B36" s="436"/>
      <c r="C36" s="682"/>
      <c r="D36" s="450"/>
      <c r="E36" s="26">
        <v>1733250661.7299998</v>
      </c>
    </row>
    <row r="37" spans="1:5">
      <c r="A37" s="201" t="s">
        <v>801</v>
      </c>
      <c r="B37" s="1132"/>
      <c r="C37" s="1131"/>
      <c r="D37" s="450"/>
      <c r="E37" s="26">
        <v>1733228688.8199995</v>
      </c>
    </row>
    <row r="38" spans="1:5">
      <c r="A38" s="201" t="s">
        <v>1061</v>
      </c>
      <c r="B38" s="436"/>
      <c r="C38" s="938"/>
      <c r="D38" s="450"/>
      <c r="E38" s="26">
        <v>1733228688.8199997</v>
      </c>
    </row>
    <row r="39" spans="1:5">
      <c r="A39" s="201" t="s">
        <v>802</v>
      </c>
      <c r="B39" s="1132"/>
      <c r="C39" s="1131"/>
      <c r="D39" s="450"/>
      <c r="E39" s="26">
        <v>-549617972.91999936</v>
      </c>
    </row>
    <row r="40" spans="1:5">
      <c r="A40" s="2" t="s">
        <v>803</v>
      </c>
      <c r="B40" s="961"/>
      <c r="C40" s="1264"/>
      <c r="D40" s="1267"/>
      <c r="E40" s="961"/>
    </row>
    <row r="41" spans="1:5">
      <c r="A41" s="201" t="s">
        <v>799</v>
      </c>
      <c r="B41" s="1132"/>
      <c r="C41" s="1131"/>
      <c r="D41" s="450"/>
      <c r="E41" s="153">
        <v>0</v>
      </c>
    </row>
    <row r="42" spans="1:5">
      <c r="A42" s="201" t="s">
        <v>800</v>
      </c>
      <c r="B42" s="436"/>
      <c r="C42" s="682"/>
      <c r="D42" s="450"/>
      <c r="E42" s="153">
        <v>0</v>
      </c>
    </row>
    <row r="43" spans="1:5">
      <c r="A43" s="201" t="s">
        <v>801</v>
      </c>
      <c r="B43" s="1132"/>
      <c r="C43" s="1131"/>
      <c r="D43" s="450"/>
      <c r="E43" s="153">
        <v>0</v>
      </c>
    </row>
    <row r="44" spans="1:5">
      <c r="A44" s="447" t="s">
        <v>802</v>
      </c>
      <c r="B44" s="1259"/>
      <c r="C44" s="1260"/>
      <c r="D44" s="281"/>
      <c r="E44" s="448">
        <v>0</v>
      </c>
    </row>
    <row r="46" spans="1:5" ht="33.75">
      <c r="A46" s="944" t="s">
        <v>804</v>
      </c>
      <c r="B46" s="1250"/>
      <c r="C46" s="460" t="s">
        <v>805</v>
      </c>
      <c r="D46" s="460" t="s">
        <v>806</v>
      </c>
      <c r="E46" s="553" t="s">
        <v>807</v>
      </c>
    </row>
    <row r="47" spans="1:5">
      <c r="A47" s="1092"/>
      <c r="B47" s="1251"/>
      <c r="C47" s="431" t="s">
        <v>469</v>
      </c>
      <c r="D47" s="431" t="s">
        <v>470</v>
      </c>
      <c r="E47" s="432" t="s">
        <v>808</v>
      </c>
    </row>
    <row r="48" spans="1:5">
      <c r="A48" s="1252" t="s">
        <v>810</v>
      </c>
      <c r="B48" s="1253"/>
      <c r="C48" s="527">
        <v>-137015000</v>
      </c>
      <c r="D48" s="527">
        <v>132173850.80000687</v>
      </c>
      <c r="E48" s="683">
        <v>-0.96466701310080549</v>
      </c>
    </row>
    <row r="49" spans="1:5">
      <c r="A49" s="1254" t="s">
        <v>809</v>
      </c>
      <c r="B49" s="1255"/>
      <c r="C49" s="302">
        <v>-108875000</v>
      </c>
      <c r="D49" s="302">
        <v>538309328.18000698</v>
      </c>
      <c r="E49" s="684">
        <v>-4.944287744477676</v>
      </c>
    </row>
    <row r="51" spans="1:5" ht="22.5">
      <c r="A51" s="204" t="s">
        <v>811</v>
      </c>
      <c r="B51" s="626" t="s">
        <v>751</v>
      </c>
      <c r="C51" s="626" t="s">
        <v>812</v>
      </c>
      <c r="D51" s="626" t="s">
        <v>813</v>
      </c>
      <c r="E51" s="584" t="s">
        <v>517</v>
      </c>
    </row>
    <row r="52" spans="1:5">
      <c r="A52" s="166" t="s">
        <v>814</v>
      </c>
      <c r="B52" s="932"/>
      <c r="C52" s="932"/>
      <c r="D52" s="932"/>
      <c r="E52" s="933"/>
    </row>
    <row r="53" spans="1:5">
      <c r="A53" s="66" t="s">
        <v>510</v>
      </c>
      <c r="B53" s="78"/>
      <c r="C53" s="78"/>
      <c r="D53" s="78"/>
      <c r="E53" s="512"/>
    </row>
    <row r="54" spans="1:5">
      <c r="A54" s="28" t="s">
        <v>815</v>
      </c>
      <c r="B54" s="78">
        <v>58006486.479999982</v>
      </c>
      <c r="C54" s="78">
        <v>685332.26</v>
      </c>
      <c r="D54" s="78">
        <v>55900539.349999979</v>
      </c>
      <c r="E54" s="512">
        <v>1420614.8700000048</v>
      </c>
    </row>
    <row r="55" spans="1:5">
      <c r="A55" s="28" t="s">
        <v>816</v>
      </c>
      <c r="B55" s="78">
        <v>716527.5</v>
      </c>
      <c r="C55" s="78">
        <v>0.01</v>
      </c>
      <c r="D55" s="78">
        <v>716527.49</v>
      </c>
      <c r="E55" s="512">
        <v>0</v>
      </c>
    </row>
    <row r="56" spans="1:5">
      <c r="A56" s="66" t="s">
        <v>511</v>
      </c>
      <c r="B56" s="78"/>
      <c r="C56" s="78"/>
      <c r="D56" s="78"/>
      <c r="E56" s="512"/>
    </row>
    <row r="57" spans="1:5">
      <c r="A57" s="28" t="s">
        <v>815</v>
      </c>
      <c r="B57" s="78">
        <v>988428483.48000014</v>
      </c>
      <c r="C57" s="78">
        <v>144979264.40000001</v>
      </c>
      <c r="D57" s="78">
        <v>750301384.3099997</v>
      </c>
      <c r="E57" s="512">
        <v>93147834.770000458</v>
      </c>
    </row>
    <row r="58" spans="1:5">
      <c r="A58" s="685" t="s">
        <v>816</v>
      </c>
      <c r="B58" s="78">
        <v>5246134.8100000005</v>
      </c>
      <c r="C58" s="690">
        <v>1599229.91</v>
      </c>
      <c r="D58" s="690">
        <v>2776512.3300000005</v>
      </c>
      <c r="E58" s="691">
        <v>870392.56999999983</v>
      </c>
    </row>
    <row r="59" spans="1:5">
      <c r="A59" s="441" t="s">
        <v>597</v>
      </c>
      <c r="B59" s="934">
        <v>1052397632.2700001</v>
      </c>
      <c r="C59" s="934">
        <v>147263826.58000001</v>
      </c>
      <c r="D59" s="934">
        <v>809694963.47999978</v>
      </c>
      <c r="E59" s="935">
        <v>95438842.210000455</v>
      </c>
    </row>
    <row r="61" spans="1:5" ht="22.5" customHeight="1">
      <c r="A61" s="1063" t="s">
        <v>817</v>
      </c>
      <c r="B61" s="1153"/>
      <c r="C61" s="1153" t="s">
        <v>818</v>
      </c>
      <c r="D61" s="1069" t="s">
        <v>819</v>
      </c>
      <c r="E61" s="1067"/>
    </row>
    <row r="62" spans="1:5" ht="33.75">
      <c r="A62" s="1110"/>
      <c r="B62" s="1245"/>
      <c r="C62" s="1245"/>
      <c r="D62" s="462" t="s">
        <v>820</v>
      </c>
      <c r="E62" s="525" t="s">
        <v>821</v>
      </c>
    </row>
    <row r="63" spans="1:5">
      <c r="A63" s="1256" t="s">
        <v>822</v>
      </c>
      <c r="B63" s="1257"/>
      <c r="C63" s="213">
        <v>1601762501.4259992</v>
      </c>
      <c r="D63" s="884">
        <v>0.25</v>
      </c>
      <c r="E63" s="885">
        <v>0.2599570343897798</v>
      </c>
    </row>
    <row r="64" spans="1:5">
      <c r="A64" s="1190" t="s">
        <v>1046</v>
      </c>
      <c r="B64" s="1258"/>
      <c r="C64" s="444">
        <v>774329274.25999999</v>
      </c>
      <c r="D64" s="886">
        <v>0.7</v>
      </c>
      <c r="E64" s="887">
        <v>0.8994224354921474</v>
      </c>
    </row>
    <row r="65" spans="1:5">
      <c r="A65" s="1190" t="s">
        <v>1047</v>
      </c>
      <c r="B65" s="1190"/>
      <c r="C65" s="444">
        <v>0</v>
      </c>
      <c r="D65" s="886">
        <v>0.5</v>
      </c>
      <c r="E65" s="887">
        <v>0</v>
      </c>
    </row>
    <row r="66" spans="1:5">
      <c r="A66" s="505" t="s">
        <v>1048</v>
      </c>
      <c r="B66" s="888"/>
      <c r="C66" s="215">
        <v>0</v>
      </c>
      <c r="D66" s="889">
        <v>0.15</v>
      </c>
      <c r="E66" s="890">
        <v>0</v>
      </c>
    </row>
    <row r="67" spans="1:5">
      <c r="A67" s="440"/>
      <c r="B67" s="440"/>
      <c r="C67" s="440"/>
      <c r="D67" s="440"/>
      <c r="E67" s="440"/>
    </row>
    <row r="68" spans="1:5">
      <c r="A68" s="686" t="s">
        <v>823</v>
      </c>
      <c r="B68" s="1248" t="s">
        <v>818</v>
      </c>
      <c r="C68" s="1248"/>
      <c r="D68" s="1248" t="s">
        <v>824</v>
      </c>
      <c r="E68" s="1249"/>
    </row>
    <row r="69" spans="1:5">
      <c r="A69" s="166" t="s">
        <v>825</v>
      </c>
      <c r="B69" s="1241">
        <v>170471000</v>
      </c>
      <c r="C69" s="1241"/>
      <c r="D69" s="1241">
        <v>192385068.87</v>
      </c>
      <c r="E69" s="1242"/>
    </row>
    <row r="70" spans="1:5">
      <c r="A70" s="443" t="s">
        <v>826</v>
      </c>
      <c r="B70" s="1246">
        <v>1249996950.8500001</v>
      </c>
      <c r="C70" s="1246"/>
      <c r="D70" s="1243">
        <v>854760718.95000005</v>
      </c>
      <c r="E70" s="1244"/>
    </row>
    <row r="71" spans="1:5">
      <c r="B71" s="961"/>
      <c r="C71" s="961"/>
      <c r="D71" s="1247"/>
      <c r="E71" s="1247"/>
    </row>
    <row r="72" spans="1:5">
      <c r="B72" s="1"/>
      <c r="C72" s="1"/>
      <c r="D72" s="1"/>
      <c r="E72" s="61"/>
    </row>
    <row r="73" spans="1:5">
      <c r="A73" s="687" t="s">
        <v>827</v>
      </c>
      <c r="B73" s="688" t="s">
        <v>828</v>
      </c>
      <c r="C73" s="688" t="s">
        <v>829</v>
      </c>
      <c r="D73" s="688" t="s">
        <v>830</v>
      </c>
      <c r="E73" s="689" t="s">
        <v>831</v>
      </c>
    </row>
    <row r="74" spans="1:5">
      <c r="A74" s="65" t="s">
        <v>832</v>
      </c>
      <c r="B74" s="78"/>
      <c r="C74" s="78"/>
      <c r="D74" s="78"/>
      <c r="E74" s="512"/>
    </row>
    <row r="75" spans="1:5">
      <c r="A75" s="28" t="s">
        <v>833</v>
      </c>
      <c r="B75" s="78">
        <v>1183632688.8100004</v>
      </c>
      <c r="C75" s="78" t="s">
        <v>1140</v>
      </c>
      <c r="D75" s="78" t="s">
        <v>1170</v>
      </c>
      <c r="E75" s="512" t="s">
        <v>1215</v>
      </c>
    </row>
    <row r="76" spans="1:5">
      <c r="A76" s="28" t="s">
        <v>834</v>
      </c>
      <c r="B76" s="78">
        <v>1733250661.7299998</v>
      </c>
      <c r="C76" s="78" t="s">
        <v>1141</v>
      </c>
      <c r="D76" s="78" t="s">
        <v>1171</v>
      </c>
      <c r="E76" s="512" t="s">
        <v>1216</v>
      </c>
    </row>
    <row r="77" spans="1:5">
      <c r="A77" s="28" t="s">
        <v>835</v>
      </c>
      <c r="B77" s="78">
        <v>-549617972.91999936</v>
      </c>
      <c r="C77" s="78">
        <v>-297114477.75</v>
      </c>
      <c r="D77" s="78">
        <v>-267428249.35000014</v>
      </c>
      <c r="E77" s="512">
        <v>-695858298.88999999</v>
      </c>
    </row>
    <row r="78" spans="1:5">
      <c r="A78" s="65" t="s">
        <v>836</v>
      </c>
      <c r="B78" s="78"/>
      <c r="C78" s="78"/>
      <c r="D78" s="78"/>
      <c r="E78" s="512"/>
    </row>
    <row r="79" spans="1:5">
      <c r="A79" s="28" t="s">
        <v>833</v>
      </c>
      <c r="B79" s="78">
        <v>0</v>
      </c>
      <c r="C79" s="78">
        <v>0</v>
      </c>
      <c r="D79" s="78">
        <v>0</v>
      </c>
      <c r="E79" s="512">
        <v>0</v>
      </c>
    </row>
    <row r="80" spans="1:5">
      <c r="A80" s="28" t="s">
        <v>834</v>
      </c>
      <c r="B80" s="78">
        <v>0</v>
      </c>
      <c r="C80" s="78">
        <v>0</v>
      </c>
      <c r="D80" s="78">
        <v>0</v>
      </c>
      <c r="E80" s="512">
        <v>0</v>
      </c>
    </row>
    <row r="81" spans="1:5">
      <c r="A81" s="685" t="s">
        <v>835</v>
      </c>
      <c r="B81" s="690">
        <v>0</v>
      </c>
      <c r="C81" s="690">
        <v>0</v>
      </c>
      <c r="D81" s="690">
        <v>0</v>
      </c>
      <c r="E81" s="691">
        <v>0</v>
      </c>
    </row>
    <row r="83" spans="1:5">
      <c r="A83" s="687" t="s">
        <v>837</v>
      </c>
      <c r="B83" s="1248" t="s">
        <v>818</v>
      </c>
      <c r="C83" s="1248"/>
      <c r="D83" s="1248" t="s">
        <v>824</v>
      </c>
      <c r="E83" s="1249"/>
    </row>
    <row r="84" spans="1:5">
      <c r="A84" s="166" t="s">
        <v>838</v>
      </c>
      <c r="B84" s="1241">
        <v>1775041.68</v>
      </c>
      <c r="C84" s="1241"/>
      <c r="D84" s="1241">
        <v>-1774439.44</v>
      </c>
      <c r="E84" s="1242"/>
    </row>
    <row r="85" spans="1:5">
      <c r="A85" s="443" t="s">
        <v>839</v>
      </c>
      <c r="B85" s="1243">
        <v>1160000</v>
      </c>
      <c r="C85" s="1243"/>
      <c r="D85" s="1243">
        <v>6590369.2399999993</v>
      </c>
      <c r="E85" s="1244"/>
    </row>
    <row r="87" spans="1:5" ht="22.5" customHeight="1">
      <c r="A87" s="1063" t="s">
        <v>840</v>
      </c>
      <c r="B87" s="1153"/>
      <c r="C87" s="1153" t="s">
        <v>818</v>
      </c>
      <c r="D87" s="1069" t="s">
        <v>819</v>
      </c>
      <c r="E87" s="1067"/>
    </row>
    <row r="88" spans="1:5" ht="33.75">
      <c r="A88" s="1110"/>
      <c r="B88" s="1245"/>
      <c r="C88" s="1245"/>
      <c r="D88" s="462" t="s">
        <v>820</v>
      </c>
      <c r="E88" s="525" t="s">
        <v>821</v>
      </c>
    </row>
    <row r="89" spans="1:5">
      <c r="A89" s="434" t="s">
        <v>841</v>
      </c>
      <c r="B89" s="166"/>
      <c r="C89" s="435">
        <v>1284499079.8499999</v>
      </c>
      <c r="D89" s="692">
        <v>0.15</v>
      </c>
      <c r="E89" s="693">
        <v>0.21007296519761406</v>
      </c>
    </row>
    <row r="90" spans="1:5" hidden="1">
      <c r="A90" s="202" t="s">
        <v>677</v>
      </c>
      <c r="B90" s="65"/>
      <c r="C90" s="128" t="e">
        <f>#REF!</f>
        <v>#REF!</v>
      </c>
      <c r="D90" s="694"/>
      <c r="E90" s="695"/>
    </row>
    <row r="91" spans="1:5" hidden="1">
      <c r="A91" s="439" t="s">
        <v>842</v>
      </c>
      <c r="B91" s="443"/>
      <c r="C91" s="140" t="e">
        <f>#REF!</f>
        <v>#REF!</v>
      </c>
      <c r="D91" s="696"/>
      <c r="E91" s="697"/>
    </row>
    <row r="92" spans="1:5">
      <c r="A92" s="440"/>
      <c r="B92" s="440"/>
      <c r="C92" s="440"/>
      <c r="D92" s="440"/>
      <c r="E92" s="440"/>
    </row>
    <row r="93" spans="1:5" ht="11.25" customHeight="1">
      <c r="A93" s="160" t="s">
        <v>843</v>
      </c>
      <c r="B93" s="160"/>
      <c r="C93" s="698"/>
      <c r="D93" s="680" t="s">
        <v>844</v>
      </c>
      <c r="E93" s="287"/>
    </row>
    <row r="94" spans="1:5" ht="11.25" customHeight="1">
      <c r="A94" s="440" t="s">
        <v>845</v>
      </c>
      <c r="B94" s="440"/>
      <c r="C94" s="699"/>
      <c r="D94" s="700">
        <v>0</v>
      </c>
      <c r="E94" s="440"/>
    </row>
    <row r="95" spans="1:5" ht="11.25" customHeight="1"/>
    <row r="96" spans="1:5">
      <c r="A96" s="2" t="s">
        <v>115</v>
      </c>
    </row>
    <row r="98" spans="1:1">
      <c r="A98" s="2" t="s">
        <v>1072</v>
      </c>
    </row>
    <row r="99" spans="1:1">
      <c r="A99" s="2" t="s">
        <v>1073</v>
      </c>
    </row>
    <row r="100" spans="1:1">
      <c r="A100" s="2" t="s">
        <v>1074</v>
      </c>
    </row>
    <row r="101" spans="1:1">
      <c r="A101" s="2" t="s">
        <v>1075</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4:C44"/>
    <mergeCell ref="A33:C33"/>
    <mergeCell ref="D33:E33"/>
    <mergeCell ref="B34:C34"/>
    <mergeCell ref="D34:E34"/>
    <mergeCell ref="B35:C35"/>
    <mergeCell ref="B37:C37"/>
    <mergeCell ref="B39:C39"/>
    <mergeCell ref="B40:C40"/>
    <mergeCell ref="D40:E40"/>
    <mergeCell ref="B41:C41"/>
    <mergeCell ref="B43:C43"/>
    <mergeCell ref="B69:C69"/>
    <mergeCell ref="D69:E69"/>
    <mergeCell ref="A46:B47"/>
    <mergeCell ref="A48:B48"/>
    <mergeCell ref="A49:B49"/>
    <mergeCell ref="A61:B62"/>
    <mergeCell ref="C61:C62"/>
    <mergeCell ref="D61:E61"/>
    <mergeCell ref="A63:B63"/>
    <mergeCell ref="A64:B64"/>
    <mergeCell ref="A65:B65"/>
    <mergeCell ref="B68:C68"/>
    <mergeCell ref="D68:E68"/>
    <mergeCell ref="B70:C70"/>
    <mergeCell ref="D70:E70"/>
    <mergeCell ref="B71:C71"/>
    <mergeCell ref="D71:E71"/>
    <mergeCell ref="B83:C83"/>
    <mergeCell ref="D83:E83"/>
    <mergeCell ref="B84:C84"/>
    <mergeCell ref="D84:E84"/>
    <mergeCell ref="B85:C85"/>
    <mergeCell ref="D85:E85"/>
    <mergeCell ref="A87:B88"/>
    <mergeCell ref="C87:C88"/>
    <mergeCell ref="D87:E8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sheetPr codeName="Planilha2"/>
  <dimension ref="A1:M393"/>
  <sheetViews>
    <sheetView workbookViewId="0">
      <selection activeCell="A19" sqref="A19"/>
    </sheetView>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4.42578125" style="2" customWidth="1"/>
    <col min="13" max="13" width="14.7109375" style="2" customWidth="1"/>
    <col min="14" max="16384" width="9.140625" style="2"/>
  </cols>
  <sheetData>
    <row r="1" spans="1:13">
      <c r="B1" s="960" t="s">
        <v>0</v>
      </c>
      <c r="C1" s="960"/>
      <c r="D1" s="960"/>
      <c r="E1" s="960"/>
      <c r="F1" s="960"/>
      <c r="G1" s="960"/>
      <c r="H1" s="960"/>
      <c r="I1" s="960"/>
      <c r="J1" s="960"/>
      <c r="K1" s="960"/>
      <c r="L1" s="960"/>
      <c r="M1" s="960"/>
    </row>
    <row r="2" spans="1:13">
      <c r="B2" s="961" t="s">
        <v>1</v>
      </c>
      <c r="C2" s="961"/>
      <c r="D2" s="961"/>
      <c r="E2" s="961"/>
      <c r="F2" s="961"/>
      <c r="G2" s="961"/>
      <c r="H2" s="961"/>
      <c r="I2" s="961"/>
      <c r="J2" s="961"/>
      <c r="K2" s="961"/>
      <c r="L2" s="961"/>
      <c r="M2" s="961"/>
    </row>
    <row r="3" spans="1:13">
      <c r="B3" s="960" t="s">
        <v>137</v>
      </c>
      <c r="C3" s="960"/>
      <c r="D3" s="960"/>
      <c r="E3" s="960"/>
      <c r="F3" s="960"/>
      <c r="G3" s="960"/>
      <c r="H3" s="960"/>
      <c r="I3" s="960"/>
      <c r="J3" s="960"/>
      <c r="K3" s="960"/>
      <c r="L3" s="960"/>
      <c r="M3" s="960"/>
    </row>
    <row r="4" spans="1:13">
      <c r="B4" s="961" t="s">
        <v>3</v>
      </c>
      <c r="C4" s="961"/>
      <c r="D4" s="961"/>
      <c r="E4" s="961"/>
      <c r="F4" s="961"/>
      <c r="G4" s="961"/>
      <c r="H4" s="961"/>
      <c r="I4" s="961"/>
      <c r="J4" s="961"/>
      <c r="K4" s="961"/>
      <c r="L4" s="961"/>
      <c r="M4" s="961"/>
    </row>
    <row r="5" spans="1:13">
      <c r="B5" s="961" t="s">
        <v>1069</v>
      </c>
      <c r="C5" s="961">
        <v>0</v>
      </c>
      <c r="D5" s="961">
        <v>0</v>
      </c>
      <c r="E5" s="961">
        <v>0</v>
      </c>
      <c r="F5" s="961">
        <v>0</v>
      </c>
      <c r="G5" s="961">
        <v>0</v>
      </c>
      <c r="H5" s="961">
        <v>0</v>
      </c>
      <c r="I5" s="961">
        <v>0</v>
      </c>
      <c r="J5" s="961">
        <v>0</v>
      </c>
      <c r="K5" s="961">
        <v>0</v>
      </c>
      <c r="L5" s="961">
        <v>0</v>
      </c>
      <c r="M5" s="961">
        <v>0</v>
      </c>
    </row>
    <row r="6" spans="1:13">
      <c r="B6" s="980"/>
      <c r="C6" s="980"/>
      <c r="D6" s="980"/>
      <c r="E6" s="980"/>
      <c r="F6" s="980"/>
      <c r="G6" s="980"/>
      <c r="H6" s="980"/>
      <c r="I6" s="980"/>
      <c r="J6" s="980"/>
      <c r="K6" s="980"/>
      <c r="L6" s="980"/>
      <c r="M6" s="980"/>
    </row>
    <row r="7" spans="1:13">
      <c r="A7" s="2" t="s">
        <v>138</v>
      </c>
      <c r="C7" s="112"/>
      <c r="M7" s="5">
        <v>1</v>
      </c>
    </row>
    <row r="8" spans="1:13" ht="22.5" customHeight="1">
      <c r="A8" s="969" t="s">
        <v>139</v>
      </c>
      <c r="B8" s="970"/>
      <c r="C8" s="953" t="s">
        <v>81</v>
      </c>
      <c r="D8" s="953" t="s">
        <v>82</v>
      </c>
      <c r="E8" s="955" t="s">
        <v>83</v>
      </c>
      <c r="F8" s="975"/>
      <c r="G8" s="956"/>
      <c r="H8" s="6" t="s">
        <v>140</v>
      </c>
      <c r="I8" s="955" t="s">
        <v>85</v>
      </c>
      <c r="J8" s="975"/>
      <c r="K8" s="956"/>
      <c r="L8" s="69" t="s">
        <v>140</v>
      </c>
      <c r="M8" s="978" t="s">
        <v>141</v>
      </c>
    </row>
    <row r="9" spans="1:13" ht="12.75" customHeight="1">
      <c r="A9" s="969"/>
      <c r="B9" s="970"/>
      <c r="C9" s="954"/>
      <c r="D9" s="954"/>
      <c r="E9" s="6" t="s">
        <v>10</v>
      </c>
      <c r="F9" s="6" t="s">
        <v>1070</v>
      </c>
      <c r="G9" s="6" t="s">
        <v>11</v>
      </c>
      <c r="H9" s="113"/>
      <c r="I9" s="6" t="s">
        <v>10</v>
      </c>
      <c r="J9" s="6" t="s">
        <v>1070</v>
      </c>
      <c r="K9" s="6" t="s">
        <v>11</v>
      </c>
      <c r="L9" s="70"/>
      <c r="M9" s="979"/>
    </row>
    <row r="10" spans="1:13" ht="17.25" customHeight="1">
      <c r="A10" s="969"/>
      <c r="B10" s="970"/>
      <c r="C10" s="971"/>
      <c r="D10" s="7" t="s">
        <v>12</v>
      </c>
      <c r="E10" s="7"/>
      <c r="F10" s="7" t="s">
        <v>13</v>
      </c>
      <c r="G10" s="114" t="s">
        <v>142</v>
      </c>
      <c r="H10" s="7" t="s">
        <v>143</v>
      </c>
      <c r="I10" s="7"/>
      <c r="J10" s="7" t="s">
        <v>90</v>
      </c>
      <c r="K10" s="114" t="s">
        <v>144</v>
      </c>
      <c r="L10" s="8" t="s">
        <v>145</v>
      </c>
      <c r="M10" s="8" t="s">
        <v>92</v>
      </c>
    </row>
    <row r="11" spans="1:13" ht="12.75" customHeight="1">
      <c r="A11" s="71"/>
      <c r="B11" s="115" t="s">
        <v>146</v>
      </c>
      <c r="C11" s="73">
        <v>9046000000</v>
      </c>
      <c r="D11" s="73">
        <v>11787238548.469999</v>
      </c>
      <c r="E11" s="73">
        <v>2187726085.8499999</v>
      </c>
      <c r="F11" s="73">
        <v>10063811867.339998</v>
      </c>
      <c r="G11" s="116">
        <f>F11/$F$130</f>
        <v>0.88757560839515182</v>
      </c>
      <c r="H11" s="73">
        <f>D11-F11</f>
        <v>1723426681.1300011</v>
      </c>
      <c r="I11" s="73">
        <v>1954286373.6199999</v>
      </c>
      <c r="J11" s="73">
        <v>9033831883.2899952</v>
      </c>
      <c r="K11" s="116">
        <f>J11/$J$130</f>
        <v>0.87661764300318523</v>
      </c>
      <c r="L11" s="74">
        <f>D11-J11</f>
        <v>2753406665.1800041</v>
      </c>
      <c r="M11" s="73">
        <v>1029979984.0500031</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132220000</v>
      </c>
      <c r="D13" s="118">
        <v>133260000</v>
      </c>
      <c r="E13" s="118">
        <v>23943531.279999997</v>
      </c>
      <c r="F13" s="118">
        <v>125725527.03000005</v>
      </c>
      <c r="G13" s="123">
        <f t="shared" ref="G13:G44" si="0">F13/$F$130</f>
        <v>1.1088334382183596E-2</v>
      </c>
      <c r="H13" s="118">
        <f t="shared" ref="H13:H76" si="1">D13-F13</f>
        <v>7534472.9699999541</v>
      </c>
      <c r="I13" s="118">
        <v>27773449.499999996</v>
      </c>
      <c r="J13" s="118">
        <v>122051589.25000009</v>
      </c>
      <c r="K13" s="123">
        <f t="shared" ref="K13:K44" si="2">J13/$J$130</f>
        <v>1.1843543014236698E-2</v>
      </c>
      <c r="L13" s="124">
        <f t="shared" ref="L13:L76" si="3">D13-J13</f>
        <v>11208410.749999911</v>
      </c>
      <c r="M13" s="125">
        <v>3673937.7799999565</v>
      </c>
    </row>
    <row r="14" spans="1:13">
      <c r="A14" s="126" t="s">
        <v>149</v>
      </c>
      <c r="B14" s="127" t="s">
        <v>150</v>
      </c>
      <c r="C14" s="128">
        <v>132220000</v>
      </c>
      <c r="D14" s="128">
        <v>133260000</v>
      </c>
      <c r="E14" s="128">
        <v>23943531.279999997</v>
      </c>
      <c r="F14" s="128">
        <v>125725527.03000005</v>
      </c>
      <c r="G14" s="129">
        <f t="shared" si="0"/>
        <v>1.1088334382183596E-2</v>
      </c>
      <c r="H14" s="128">
        <f t="shared" si="1"/>
        <v>7534472.9699999541</v>
      </c>
      <c r="I14" s="128">
        <v>27773449.499999996</v>
      </c>
      <c r="J14" s="128">
        <v>122051589.25000009</v>
      </c>
      <c r="K14" s="129">
        <f t="shared" si="2"/>
        <v>1.1843543014236698E-2</v>
      </c>
      <c r="L14" s="130">
        <f t="shared" si="3"/>
        <v>11208410.749999911</v>
      </c>
      <c r="M14" s="131">
        <v>3673937.7799999565</v>
      </c>
    </row>
    <row r="15" spans="1:13" s="29" customFormat="1">
      <c r="A15" s="132">
        <v>3</v>
      </c>
      <c r="B15" s="122" t="s">
        <v>151</v>
      </c>
      <c r="C15" s="118">
        <v>53925000</v>
      </c>
      <c r="D15" s="118">
        <v>59980000</v>
      </c>
      <c r="E15" s="118">
        <v>11364849.67</v>
      </c>
      <c r="F15" s="118">
        <v>59484859.959999986</v>
      </c>
      <c r="G15" s="123">
        <f t="shared" si="0"/>
        <v>5.2462537520837462E-3</v>
      </c>
      <c r="H15" s="118">
        <f t="shared" si="1"/>
        <v>495140.04000001401</v>
      </c>
      <c r="I15" s="118">
        <v>11353354.93</v>
      </c>
      <c r="J15" s="118">
        <v>58862978.169999987</v>
      </c>
      <c r="K15" s="123">
        <f t="shared" si="2"/>
        <v>5.7118978801209679E-3</v>
      </c>
      <c r="L15" s="124">
        <f t="shared" si="3"/>
        <v>1117021.8300000131</v>
      </c>
      <c r="M15" s="125">
        <v>621881.78999999911</v>
      </c>
    </row>
    <row r="16" spans="1:13" s="29" customFormat="1">
      <c r="A16" s="133">
        <v>3062</v>
      </c>
      <c r="B16" s="127" t="s">
        <v>152</v>
      </c>
      <c r="C16" s="128">
        <v>3455000</v>
      </c>
      <c r="D16" s="128">
        <v>3445000</v>
      </c>
      <c r="E16" s="128">
        <v>555086.72</v>
      </c>
      <c r="F16" s="128">
        <v>3258046.8400000008</v>
      </c>
      <c r="G16" s="129">
        <f t="shared" si="0"/>
        <v>2.8734270317368671E-4</v>
      </c>
      <c r="H16" s="128">
        <f t="shared" si="1"/>
        <v>186953.15999999922</v>
      </c>
      <c r="I16" s="128">
        <v>547904.9800000001</v>
      </c>
      <c r="J16" s="128">
        <v>2655625.0499999998</v>
      </c>
      <c r="K16" s="129">
        <f t="shared" si="2"/>
        <v>2.576943872884429E-4</v>
      </c>
      <c r="L16" s="130">
        <f t="shared" si="3"/>
        <v>789374.95000000019</v>
      </c>
      <c r="M16" s="131">
        <v>602421.79000000097</v>
      </c>
    </row>
    <row r="17" spans="1:13" ht="12.75" customHeight="1">
      <c r="A17" s="133">
        <v>3092</v>
      </c>
      <c r="B17" s="127" t="s">
        <v>153</v>
      </c>
      <c r="C17" s="128">
        <v>17793000</v>
      </c>
      <c r="D17" s="128">
        <v>17808000</v>
      </c>
      <c r="E17" s="128">
        <v>3281298.79</v>
      </c>
      <c r="F17" s="128">
        <v>17698802.169999998</v>
      </c>
      <c r="G17" s="129">
        <f t="shared" si="0"/>
        <v>1.5609418489711186E-3</v>
      </c>
      <c r="H17" s="128">
        <f t="shared" si="1"/>
        <v>109197.83000000194</v>
      </c>
      <c r="I17" s="128">
        <v>3296445.79</v>
      </c>
      <c r="J17" s="128">
        <v>17698802.170000002</v>
      </c>
      <c r="K17" s="129">
        <f t="shared" si="2"/>
        <v>1.7174419939055456E-3</v>
      </c>
      <c r="L17" s="130">
        <f t="shared" si="3"/>
        <v>109197.82999999821</v>
      </c>
      <c r="M17" s="131">
        <v>-3.7252902984619141E-9</v>
      </c>
    </row>
    <row r="18" spans="1:13" ht="12.75" customHeight="1">
      <c r="A18" s="133">
        <v>3122</v>
      </c>
      <c r="B18" s="127" t="s">
        <v>154</v>
      </c>
      <c r="C18" s="128">
        <v>32677000</v>
      </c>
      <c r="D18" s="128">
        <v>38727000</v>
      </c>
      <c r="E18" s="128">
        <v>7528464.1600000001</v>
      </c>
      <c r="F18" s="128">
        <v>38528010.949999988</v>
      </c>
      <c r="G18" s="129">
        <f t="shared" si="0"/>
        <v>3.3979691999389407E-3</v>
      </c>
      <c r="H18" s="128">
        <f t="shared" si="1"/>
        <v>198989.05000001192</v>
      </c>
      <c r="I18" s="128">
        <v>7509004.1600000001</v>
      </c>
      <c r="J18" s="128">
        <v>38508550.949999988</v>
      </c>
      <c r="K18" s="129">
        <f t="shared" si="2"/>
        <v>3.7367614989269791E-3</v>
      </c>
      <c r="L18" s="130">
        <f t="shared" si="3"/>
        <v>218449.05000001192</v>
      </c>
      <c r="M18" s="131">
        <v>19460</v>
      </c>
    </row>
    <row r="19" spans="1:13" s="29" customFormat="1" ht="12.75" customHeight="1">
      <c r="A19" s="121" t="s">
        <v>155</v>
      </c>
      <c r="B19" s="122" t="s">
        <v>156</v>
      </c>
      <c r="C19" s="118">
        <v>600145000</v>
      </c>
      <c r="D19" s="118">
        <v>822333484.96000004</v>
      </c>
      <c r="E19" s="118">
        <v>133166860.26000004</v>
      </c>
      <c r="F19" s="118">
        <v>740591156.32999992</v>
      </c>
      <c r="G19" s="123">
        <f t="shared" si="0"/>
        <v>6.5316269303970012E-2</v>
      </c>
      <c r="H19" s="118">
        <f t="shared" si="1"/>
        <v>81742328.630000114</v>
      </c>
      <c r="I19" s="118">
        <v>144002427.63999999</v>
      </c>
      <c r="J19" s="118">
        <v>683911086.48999965</v>
      </c>
      <c r="K19" s="123">
        <f t="shared" si="2"/>
        <v>6.636480868894265E-2</v>
      </c>
      <c r="L19" s="124">
        <f t="shared" si="3"/>
        <v>138422398.47000039</v>
      </c>
      <c r="M19" s="125">
        <v>56680069.840000272</v>
      </c>
    </row>
    <row r="20" spans="1:13" ht="12.75" customHeight="1">
      <c r="A20" s="126" t="s">
        <v>157</v>
      </c>
      <c r="B20" s="127" t="s">
        <v>158</v>
      </c>
      <c r="C20" s="128">
        <v>10000</v>
      </c>
      <c r="D20" s="128">
        <v>90000</v>
      </c>
      <c r="E20" s="128">
        <v>0</v>
      </c>
      <c r="F20" s="128">
        <v>88127.83</v>
      </c>
      <c r="G20" s="129">
        <f t="shared" si="0"/>
        <v>7.7724140077222201E-6</v>
      </c>
      <c r="H20" s="128">
        <f t="shared" si="1"/>
        <v>1872.1699999999983</v>
      </c>
      <c r="I20" s="128">
        <v>0</v>
      </c>
      <c r="J20" s="128">
        <v>88127.83</v>
      </c>
      <c r="K20" s="129">
        <f t="shared" si="2"/>
        <v>8.5516768095368205E-6</v>
      </c>
      <c r="L20" s="130">
        <f t="shared" si="3"/>
        <v>1872.1699999999983</v>
      </c>
      <c r="M20" s="131">
        <v>0</v>
      </c>
    </row>
    <row r="21" spans="1:13" ht="12.75" customHeight="1">
      <c r="A21" s="126" t="s">
        <v>159</v>
      </c>
      <c r="B21" s="127" t="s">
        <v>154</v>
      </c>
      <c r="C21" s="128">
        <v>473088000</v>
      </c>
      <c r="D21" s="128">
        <v>626234802</v>
      </c>
      <c r="E21" s="128">
        <v>114192148.20000002</v>
      </c>
      <c r="F21" s="128">
        <v>575748356.14999986</v>
      </c>
      <c r="G21" s="129">
        <f t="shared" si="0"/>
        <v>5.0777995875574154E-2</v>
      </c>
      <c r="H21" s="128">
        <f t="shared" si="1"/>
        <v>50486445.850000143</v>
      </c>
      <c r="I21" s="128">
        <v>116443207.60000002</v>
      </c>
      <c r="J21" s="128">
        <v>552777731.85999954</v>
      </c>
      <c r="K21" s="129">
        <f t="shared" si="2"/>
        <v>5.3639996699970043E-2</v>
      </c>
      <c r="L21" s="130">
        <f t="shared" si="3"/>
        <v>73457070.140000463</v>
      </c>
      <c r="M21" s="131">
        <v>22970624.290000319</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0</v>
      </c>
      <c r="D23" s="128">
        <v>0</v>
      </c>
      <c r="E23" s="128">
        <v>0</v>
      </c>
      <c r="F23" s="128">
        <v>0</v>
      </c>
      <c r="G23" s="129">
        <f t="shared" si="0"/>
        <v>0</v>
      </c>
      <c r="H23" s="128">
        <f t="shared" si="1"/>
        <v>0</v>
      </c>
      <c r="I23" s="128">
        <v>0</v>
      </c>
      <c r="J23" s="128">
        <v>0</v>
      </c>
      <c r="K23" s="129">
        <f t="shared" si="2"/>
        <v>0</v>
      </c>
      <c r="L23" s="130">
        <f t="shared" si="3"/>
        <v>0</v>
      </c>
      <c r="M23" s="131">
        <v>0</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78483000</v>
      </c>
      <c r="D25" s="128">
        <v>144056593</v>
      </c>
      <c r="E25" s="128">
        <v>13619047.040000001</v>
      </c>
      <c r="F25" s="128">
        <v>133652895.43000002</v>
      </c>
      <c r="G25" s="129">
        <f t="shared" si="0"/>
        <v>1.178748684283688E-2</v>
      </c>
      <c r="H25" s="128">
        <f t="shared" si="1"/>
        <v>10403697.569999978</v>
      </c>
      <c r="I25" s="128">
        <v>23729591.469999999</v>
      </c>
      <c r="J25" s="128">
        <v>106364119.54000004</v>
      </c>
      <c r="K25" s="129">
        <f t="shared" si="2"/>
        <v>1.0321275066423632E-2</v>
      </c>
      <c r="L25" s="130">
        <f t="shared" si="3"/>
        <v>37692473.459999964</v>
      </c>
      <c r="M25" s="131">
        <v>27288775.889999986</v>
      </c>
    </row>
    <row r="26" spans="1:13" ht="12.75" customHeight="1">
      <c r="A26" s="126" t="s">
        <v>168</v>
      </c>
      <c r="B26" s="127" t="s">
        <v>169</v>
      </c>
      <c r="C26" s="128">
        <v>1644000</v>
      </c>
      <c r="D26" s="128">
        <v>3561499.9600000009</v>
      </c>
      <c r="E26" s="128">
        <v>396560.00999999995</v>
      </c>
      <c r="F26" s="128">
        <v>2429371.5100000002</v>
      </c>
      <c r="G26" s="129">
        <f t="shared" si="0"/>
        <v>2.142578701221315E-4</v>
      </c>
      <c r="H26" s="128">
        <f t="shared" si="1"/>
        <v>1132128.4500000007</v>
      </c>
      <c r="I26" s="128">
        <v>535883.94999999995</v>
      </c>
      <c r="J26" s="128">
        <v>2229691.1800000002</v>
      </c>
      <c r="K26" s="129">
        <f t="shared" si="2"/>
        <v>2.1636296226101097E-4</v>
      </c>
      <c r="L26" s="130">
        <f t="shared" si="3"/>
        <v>1331808.7800000007</v>
      </c>
      <c r="M26" s="131">
        <v>199680.33000000007</v>
      </c>
    </row>
    <row r="27" spans="1:13" ht="12.75" customHeight="1">
      <c r="A27" s="126" t="s">
        <v>170</v>
      </c>
      <c r="B27" s="127" t="s">
        <v>171</v>
      </c>
      <c r="C27" s="128">
        <v>29285000</v>
      </c>
      <c r="D27" s="128">
        <v>29204500</v>
      </c>
      <c r="E27" s="128">
        <v>2366305.54</v>
      </c>
      <c r="F27" s="128">
        <v>9492717.3500000015</v>
      </c>
      <c r="G27" s="129">
        <f t="shared" si="0"/>
        <v>8.3720805677942782E-4</v>
      </c>
      <c r="H27" s="128">
        <f t="shared" si="1"/>
        <v>19711782.649999999</v>
      </c>
      <c r="I27" s="128">
        <v>1319594.48</v>
      </c>
      <c r="J27" s="128">
        <v>6948376.2599999998</v>
      </c>
      <c r="K27" s="129">
        <f t="shared" si="2"/>
        <v>6.7425089357786507E-4</v>
      </c>
      <c r="L27" s="130">
        <f t="shared" si="3"/>
        <v>22256123.740000002</v>
      </c>
      <c r="M27" s="131">
        <v>2544341.0900000017</v>
      </c>
    </row>
    <row r="28" spans="1:13" ht="12.75" customHeight="1">
      <c r="A28" s="126" t="s">
        <v>172</v>
      </c>
      <c r="B28" s="127" t="s">
        <v>173</v>
      </c>
      <c r="C28" s="128">
        <v>17040000</v>
      </c>
      <c r="D28" s="128">
        <v>18591090</v>
      </c>
      <c r="E28" s="128">
        <v>2497799.4699999997</v>
      </c>
      <c r="F28" s="128">
        <v>18584688.059999999</v>
      </c>
      <c r="G28" s="129">
        <f t="shared" si="0"/>
        <v>1.6390723544048671E-3</v>
      </c>
      <c r="H28" s="128">
        <f t="shared" si="1"/>
        <v>6401.9400000013411</v>
      </c>
      <c r="I28" s="128">
        <v>1829150.1400000001</v>
      </c>
      <c r="J28" s="128">
        <v>14908039.82</v>
      </c>
      <c r="K28" s="129">
        <f t="shared" si="2"/>
        <v>1.446634263028438E-3</v>
      </c>
      <c r="L28" s="130">
        <f t="shared" si="3"/>
        <v>3683050.1799999997</v>
      </c>
      <c r="M28" s="131">
        <v>3676648.2399999984</v>
      </c>
    </row>
    <row r="29" spans="1:13" ht="12.75" customHeight="1">
      <c r="A29" s="126" t="s">
        <v>174</v>
      </c>
      <c r="B29" s="127" t="s">
        <v>175</v>
      </c>
      <c r="C29" s="128">
        <v>595000</v>
      </c>
      <c r="D29" s="128">
        <v>595000</v>
      </c>
      <c r="E29" s="128">
        <v>95000</v>
      </c>
      <c r="F29" s="128">
        <v>595000</v>
      </c>
      <c r="G29" s="129">
        <f t="shared" si="0"/>
        <v>5.2475890244826419E-5</v>
      </c>
      <c r="H29" s="128">
        <f t="shared" si="1"/>
        <v>0</v>
      </c>
      <c r="I29" s="128">
        <v>145000</v>
      </c>
      <c r="J29" s="128">
        <v>595000</v>
      </c>
      <c r="K29" s="129">
        <f t="shared" si="2"/>
        <v>5.7737126872117561E-5</v>
      </c>
      <c r="L29" s="130">
        <f t="shared" si="3"/>
        <v>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149429000</v>
      </c>
      <c r="D32" s="118">
        <v>170058660.19999999</v>
      </c>
      <c r="E32" s="118">
        <v>32922348.5</v>
      </c>
      <c r="F32" s="118">
        <v>166053112.97999993</v>
      </c>
      <c r="G32" s="123">
        <f t="shared" si="0"/>
        <v>1.464501669168107E-2</v>
      </c>
      <c r="H32" s="118">
        <f t="shared" si="1"/>
        <v>4005547.2200000584</v>
      </c>
      <c r="I32" s="118">
        <v>32338625.990000002</v>
      </c>
      <c r="J32" s="118">
        <v>159005335.78999993</v>
      </c>
      <c r="K32" s="123">
        <f t="shared" si="2"/>
        <v>1.5429430665295599E-2</v>
      </c>
      <c r="L32" s="124">
        <f t="shared" si="3"/>
        <v>11053324.410000056</v>
      </c>
      <c r="M32" s="125">
        <v>7047777.1899999976</v>
      </c>
    </row>
    <row r="33" spans="1:13" ht="12.75" customHeight="1">
      <c r="A33" s="126" t="s">
        <v>182</v>
      </c>
      <c r="B33" s="127" t="s">
        <v>154</v>
      </c>
      <c r="C33" s="128">
        <v>136765000</v>
      </c>
      <c r="D33" s="128">
        <v>152428000</v>
      </c>
      <c r="E33" s="128">
        <v>29557943.539999999</v>
      </c>
      <c r="F33" s="128">
        <v>152027848.55999994</v>
      </c>
      <c r="G33" s="129">
        <f t="shared" si="0"/>
        <v>1.3408061672591006E-2</v>
      </c>
      <c r="H33" s="128">
        <f t="shared" si="1"/>
        <v>400151.44000005722</v>
      </c>
      <c r="I33" s="128">
        <v>29431841.010000002</v>
      </c>
      <c r="J33" s="128">
        <v>151335086.19999993</v>
      </c>
      <c r="K33" s="129">
        <f t="shared" si="2"/>
        <v>1.4685131213667636E-2</v>
      </c>
      <c r="L33" s="130">
        <f t="shared" si="3"/>
        <v>1092913.8000000715</v>
      </c>
      <c r="M33" s="131">
        <v>692762.36000001431</v>
      </c>
    </row>
    <row r="34" spans="1:13" ht="12.75" customHeight="1">
      <c r="A34" s="126" t="s">
        <v>183</v>
      </c>
      <c r="B34" s="127" t="s">
        <v>184</v>
      </c>
      <c r="C34" s="128">
        <v>11090000</v>
      </c>
      <c r="D34" s="128">
        <v>14038940.199999999</v>
      </c>
      <c r="E34" s="128">
        <v>3113600.82</v>
      </c>
      <c r="F34" s="128">
        <v>10839661.48</v>
      </c>
      <c r="G34" s="129">
        <f t="shared" si="0"/>
        <v>9.560014892698365E-4</v>
      </c>
      <c r="H34" s="128">
        <f t="shared" si="1"/>
        <v>3199278.7199999988</v>
      </c>
      <c r="I34" s="128">
        <v>2421325.41</v>
      </c>
      <c r="J34" s="128">
        <v>6322809.9100000001</v>
      </c>
      <c r="K34" s="129">
        <f t="shared" si="2"/>
        <v>6.1354769405370122E-4</v>
      </c>
      <c r="L34" s="130">
        <f t="shared" si="3"/>
        <v>7716130.2899999991</v>
      </c>
      <c r="M34" s="131">
        <v>4516851.57</v>
      </c>
    </row>
    <row r="35" spans="1:13" ht="12.75" customHeight="1">
      <c r="A35" s="126" t="s">
        <v>185</v>
      </c>
      <c r="B35" s="127" t="s">
        <v>186</v>
      </c>
      <c r="C35" s="128">
        <v>426000</v>
      </c>
      <c r="D35" s="128">
        <v>913720</v>
      </c>
      <c r="E35" s="128">
        <v>149821.75</v>
      </c>
      <c r="F35" s="128">
        <v>900539.64999999991</v>
      </c>
      <c r="G35" s="129">
        <f t="shared" si="0"/>
        <v>7.942289047817545E-5</v>
      </c>
      <c r="H35" s="128">
        <f t="shared" si="1"/>
        <v>13180.350000000093</v>
      </c>
      <c r="I35" s="128">
        <v>110181.56999999999</v>
      </c>
      <c r="J35" s="128">
        <v>268266.66000000003</v>
      </c>
      <c r="K35" s="129">
        <f t="shared" si="2"/>
        <v>2.6031842326015509E-5</v>
      </c>
      <c r="L35" s="130">
        <f t="shared" si="3"/>
        <v>645453.34</v>
      </c>
      <c r="M35" s="131">
        <v>632272.98999999987</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90000</v>
      </c>
      <c r="D37" s="128">
        <v>50000</v>
      </c>
      <c r="E37" s="128">
        <v>16117.52</v>
      </c>
      <c r="F37" s="128">
        <v>21077.42</v>
      </c>
      <c r="G37" s="129">
        <f t="shared" si="0"/>
        <v>1.8589182833010237E-6</v>
      </c>
      <c r="H37" s="128">
        <f t="shared" si="1"/>
        <v>28922.58</v>
      </c>
      <c r="I37" s="128">
        <v>10184</v>
      </c>
      <c r="J37" s="128">
        <v>15143.9</v>
      </c>
      <c r="K37" s="129">
        <f t="shared" si="2"/>
        <v>1.4695214716616152E-6</v>
      </c>
      <c r="L37" s="130">
        <f t="shared" si="3"/>
        <v>34856.1</v>
      </c>
      <c r="M37" s="131">
        <v>5933.5199999999986</v>
      </c>
    </row>
    <row r="38" spans="1:13" ht="12.75" customHeight="1">
      <c r="A38" s="126" t="s">
        <v>190</v>
      </c>
      <c r="B38" s="127" t="s">
        <v>191</v>
      </c>
      <c r="C38" s="128">
        <v>1058000</v>
      </c>
      <c r="D38" s="128">
        <v>2628000</v>
      </c>
      <c r="E38" s="128">
        <v>84864.87</v>
      </c>
      <c r="F38" s="128">
        <v>2263985.87</v>
      </c>
      <c r="G38" s="129">
        <f t="shared" si="0"/>
        <v>1.996717210587527E-4</v>
      </c>
      <c r="H38" s="128">
        <f t="shared" si="1"/>
        <v>364014.12999999989</v>
      </c>
      <c r="I38" s="128">
        <v>365094</v>
      </c>
      <c r="J38" s="128">
        <v>1064029.1199999999</v>
      </c>
      <c r="K38" s="129">
        <f t="shared" si="2"/>
        <v>1.0325039377658419E-4</v>
      </c>
      <c r="L38" s="130">
        <f t="shared" si="3"/>
        <v>1563970.8800000001</v>
      </c>
      <c r="M38" s="131">
        <v>1199956.7500000002</v>
      </c>
    </row>
    <row r="39" spans="1:13" s="29" customFormat="1" ht="12.75" customHeight="1">
      <c r="A39" s="121" t="s">
        <v>192</v>
      </c>
      <c r="B39" s="122" t="s">
        <v>193</v>
      </c>
      <c r="C39" s="118">
        <v>212193000</v>
      </c>
      <c r="D39" s="118">
        <v>318691474.21999991</v>
      </c>
      <c r="E39" s="118">
        <v>51647020.020000003</v>
      </c>
      <c r="F39" s="118">
        <v>239204860.69999993</v>
      </c>
      <c r="G39" s="123">
        <f t="shared" si="0"/>
        <v>2.1096618514491072E-2</v>
      </c>
      <c r="H39" s="118">
        <f t="shared" si="1"/>
        <v>79486613.519999981</v>
      </c>
      <c r="I39" s="118">
        <v>55440546.390000001</v>
      </c>
      <c r="J39" s="118">
        <v>220610835.15000004</v>
      </c>
      <c r="K39" s="123">
        <f t="shared" si="2"/>
        <v>2.1407455089780446E-2</v>
      </c>
      <c r="L39" s="124">
        <f t="shared" si="3"/>
        <v>98080639.069999874</v>
      </c>
      <c r="M39" s="125">
        <v>18594025.549999893</v>
      </c>
    </row>
    <row r="40" spans="1:13" ht="12.75" customHeight="1">
      <c r="A40" s="126" t="s">
        <v>194</v>
      </c>
      <c r="B40" s="127" t="s">
        <v>154</v>
      </c>
      <c r="C40" s="128">
        <v>9599000</v>
      </c>
      <c r="D40" s="128">
        <v>11534081.609999999</v>
      </c>
      <c r="E40" s="128">
        <v>1807283.5299999998</v>
      </c>
      <c r="F40" s="128">
        <v>10963108.079999998</v>
      </c>
      <c r="G40" s="129">
        <f t="shared" si="0"/>
        <v>9.6688883419873879E-4</v>
      </c>
      <c r="H40" s="128">
        <f t="shared" si="1"/>
        <v>570973.53000000119</v>
      </c>
      <c r="I40" s="128">
        <v>2049384.12</v>
      </c>
      <c r="J40" s="128">
        <v>8701911.6400000006</v>
      </c>
      <c r="K40" s="129">
        <f t="shared" si="2"/>
        <v>8.4440903594728851E-4</v>
      </c>
      <c r="L40" s="130">
        <f t="shared" si="3"/>
        <v>2832169.9699999988</v>
      </c>
      <c r="M40" s="131">
        <v>2261196.4399999976</v>
      </c>
    </row>
    <row r="41" spans="1:13" ht="12.75" customHeight="1">
      <c r="A41" s="126" t="s">
        <v>195</v>
      </c>
      <c r="B41" s="127" t="s">
        <v>173</v>
      </c>
      <c r="C41" s="128">
        <v>513000</v>
      </c>
      <c r="D41" s="128">
        <v>1771300</v>
      </c>
      <c r="E41" s="128">
        <v>68480</v>
      </c>
      <c r="F41" s="128">
        <v>1491980</v>
      </c>
      <c r="G41" s="129">
        <f t="shared" si="0"/>
        <v>1.3158483819743886E-4</v>
      </c>
      <c r="H41" s="128">
        <f t="shared" si="1"/>
        <v>279320</v>
      </c>
      <c r="I41" s="128">
        <v>370357.26</v>
      </c>
      <c r="J41" s="128">
        <v>593584.85</v>
      </c>
      <c r="K41" s="129">
        <f t="shared" si="2"/>
        <v>5.7599804695490541E-5</v>
      </c>
      <c r="L41" s="130">
        <f t="shared" si="3"/>
        <v>1177715.1499999999</v>
      </c>
      <c r="M41" s="131">
        <v>898395.15</v>
      </c>
    </row>
    <row r="42" spans="1:13" ht="12.75" customHeight="1">
      <c r="A42" s="126" t="s">
        <v>196</v>
      </c>
      <c r="B42" s="127" t="s">
        <v>197</v>
      </c>
      <c r="C42" s="128">
        <v>9176000</v>
      </c>
      <c r="D42" s="128">
        <v>27226678.599999998</v>
      </c>
      <c r="E42" s="128">
        <v>999575.7</v>
      </c>
      <c r="F42" s="128">
        <v>12572526.770000003</v>
      </c>
      <c r="G42" s="129">
        <f t="shared" si="0"/>
        <v>1.1088311510632977E-3</v>
      </c>
      <c r="H42" s="128">
        <f t="shared" si="1"/>
        <v>14654151.829999994</v>
      </c>
      <c r="I42" s="128">
        <v>1142069.23</v>
      </c>
      <c r="J42" s="128">
        <v>12428225.180000002</v>
      </c>
      <c r="K42" s="129">
        <f t="shared" si="2"/>
        <v>1.2060000235511029E-3</v>
      </c>
      <c r="L42" s="130">
        <f t="shared" si="3"/>
        <v>14798453.419999996</v>
      </c>
      <c r="M42" s="131">
        <v>144301.59000000171</v>
      </c>
    </row>
    <row r="43" spans="1:13" ht="12.75" customHeight="1">
      <c r="A43" s="126" t="s">
        <v>198</v>
      </c>
      <c r="B43" s="127" t="s">
        <v>199</v>
      </c>
      <c r="C43" s="128">
        <v>3502000</v>
      </c>
      <c r="D43" s="128">
        <v>6926087</v>
      </c>
      <c r="E43" s="128">
        <v>2793120</v>
      </c>
      <c r="F43" s="128">
        <v>4561242.3100000015</v>
      </c>
      <c r="G43" s="129">
        <f t="shared" si="0"/>
        <v>4.0227773250356067E-4</v>
      </c>
      <c r="H43" s="128">
        <f t="shared" si="1"/>
        <v>2364844.6899999985</v>
      </c>
      <c r="I43" s="128">
        <v>3101581.89</v>
      </c>
      <c r="J43" s="128">
        <v>4325647.3100000005</v>
      </c>
      <c r="K43" s="129">
        <f t="shared" si="2"/>
        <v>4.1974865133025894E-4</v>
      </c>
      <c r="L43" s="130">
        <f t="shared" si="3"/>
        <v>2600439.6899999995</v>
      </c>
      <c r="M43" s="131">
        <v>235595.00000000093</v>
      </c>
    </row>
    <row r="44" spans="1:13" ht="12.75" customHeight="1">
      <c r="A44" s="126" t="s">
        <v>200</v>
      </c>
      <c r="B44" s="127" t="s">
        <v>175</v>
      </c>
      <c r="C44" s="128">
        <v>59663000</v>
      </c>
      <c r="D44" s="128">
        <v>108634953.41</v>
      </c>
      <c r="E44" s="128">
        <v>19653791.73</v>
      </c>
      <c r="F44" s="128">
        <v>68647993.320000038</v>
      </c>
      <c r="G44" s="129">
        <f t="shared" si="0"/>
        <v>6.0543942235090735E-3</v>
      </c>
      <c r="H44" s="128">
        <f t="shared" si="1"/>
        <v>39986960.089999959</v>
      </c>
      <c r="I44" s="128">
        <v>19910314.120000005</v>
      </c>
      <c r="J44" s="128">
        <v>65254713.369999982</v>
      </c>
      <c r="K44" s="129">
        <f t="shared" si="2"/>
        <v>6.3321338904997566E-3</v>
      </c>
      <c r="L44" s="130">
        <f t="shared" si="3"/>
        <v>43380240.040000014</v>
      </c>
      <c r="M44" s="131">
        <v>3393279.9500000551</v>
      </c>
    </row>
    <row r="45" spans="1:13" ht="12.75" customHeight="1">
      <c r="A45" s="126" t="s">
        <v>201</v>
      </c>
      <c r="B45" s="127" t="s">
        <v>191</v>
      </c>
      <c r="C45" s="128">
        <v>129740000</v>
      </c>
      <c r="D45" s="128">
        <v>162598373.59999993</v>
      </c>
      <c r="E45" s="128">
        <v>26324769.060000002</v>
      </c>
      <c r="F45" s="128">
        <v>140968010.21999988</v>
      </c>
      <c r="G45" s="129">
        <f t="shared" ref="G45:G76" si="4">F45/$F$130</f>
        <v>1.2432641735018962E-2</v>
      </c>
      <c r="H45" s="128">
        <f t="shared" si="1"/>
        <v>21630363.380000055</v>
      </c>
      <c r="I45" s="128">
        <v>28866839.769999996</v>
      </c>
      <c r="J45" s="128">
        <v>129306752.80000004</v>
      </c>
      <c r="K45" s="129">
        <f t="shared" ref="K45:K76" si="5">J45/$J$130</f>
        <v>1.2547563683756547E-2</v>
      </c>
      <c r="L45" s="130">
        <f t="shared" si="3"/>
        <v>33291620.799999893</v>
      </c>
      <c r="M45" s="131">
        <v>11661257.419999838</v>
      </c>
    </row>
    <row r="46" spans="1:13" ht="12.75" hidden="1" customHeight="1">
      <c r="A46" s="126" t="s">
        <v>202</v>
      </c>
      <c r="B46" s="134" t="s">
        <v>203</v>
      </c>
      <c r="C46" s="128">
        <v>0</v>
      </c>
      <c r="D46" s="128">
        <v>0</v>
      </c>
      <c r="E46" s="128">
        <v>0</v>
      </c>
      <c r="F46" s="128">
        <v>0</v>
      </c>
      <c r="G46" s="129">
        <f t="shared" si="4"/>
        <v>0</v>
      </c>
      <c r="H46" s="128">
        <f t="shared" si="1"/>
        <v>0</v>
      </c>
      <c r="I46" s="128">
        <v>0</v>
      </c>
      <c r="J46" s="128">
        <v>0</v>
      </c>
      <c r="K46" s="129">
        <f t="shared" si="5"/>
        <v>0</v>
      </c>
      <c r="L46" s="130">
        <f t="shared" si="3"/>
        <v>0</v>
      </c>
      <c r="M46" s="131">
        <v>0</v>
      </c>
    </row>
    <row r="47" spans="1:13" s="29" customFormat="1" ht="12.75" customHeight="1">
      <c r="A47" s="121" t="s">
        <v>204</v>
      </c>
      <c r="B47" s="122" t="s">
        <v>205</v>
      </c>
      <c r="C47" s="118">
        <v>1590214000</v>
      </c>
      <c r="D47" s="118">
        <v>1805201000</v>
      </c>
      <c r="E47" s="118">
        <v>353503856.39999998</v>
      </c>
      <c r="F47" s="118">
        <v>1733227735.8099997</v>
      </c>
      <c r="G47" s="123">
        <f t="shared" si="4"/>
        <v>0.15286162761958746</v>
      </c>
      <c r="H47" s="118">
        <f t="shared" si="1"/>
        <v>71973264.190000296</v>
      </c>
      <c r="I47" s="118">
        <v>353662816.13999999</v>
      </c>
      <c r="J47" s="118">
        <v>1732983808.7999995</v>
      </c>
      <c r="K47" s="123">
        <f t="shared" si="5"/>
        <v>0.16816387569077496</v>
      </c>
      <c r="L47" s="124">
        <f t="shared" si="3"/>
        <v>72217191.200000525</v>
      </c>
      <c r="M47" s="125">
        <v>243927.01000022888</v>
      </c>
    </row>
    <row r="48" spans="1:13" ht="12.75" hidden="1" customHeight="1">
      <c r="A48" s="126" t="s">
        <v>206</v>
      </c>
      <c r="B48" s="127" t="s">
        <v>154</v>
      </c>
      <c r="C48" s="128">
        <v>0</v>
      </c>
      <c r="D48" s="128">
        <v>0</v>
      </c>
      <c r="E48" s="128">
        <v>0</v>
      </c>
      <c r="F48" s="128">
        <v>0</v>
      </c>
      <c r="G48" s="129">
        <f t="shared" si="4"/>
        <v>0</v>
      </c>
      <c r="H48" s="128">
        <f t="shared" si="1"/>
        <v>0</v>
      </c>
      <c r="I48" s="128">
        <v>0</v>
      </c>
      <c r="J48" s="128">
        <v>0</v>
      </c>
      <c r="K48" s="129">
        <f t="shared" si="5"/>
        <v>0</v>
      </c>
      <c r="L48" s="130">
        <f t="shared" si="3"/>
        <v>0</v>
      </c>
      <c r="M48" s="131">
        <v>0</v>
      </c>
    </row>
    <row r="49" spans="1:13" ht="12.75" customHeight="1">
      <c r="A49" s="126" t="s">
        <v>207</v>
      </c>
      <c r="B49" s="127" t="s">
        <v>208</v>
      </c>
      <c r="C49" s="128">
        <v>1590214000</v>
      </c>
      <c r="D49" s="128">
        <v>1805201000</v>
      </c>
      <c r="E49" s="128">
        <v>353503856.39999998</v>
      </c>
      <c r="F49" s="128">
        <v>1733227735.8099997</v>
      </c>
      <c r="G49" s="129">
        <f t="shared" si="4"/>
        <v>0.15286162761958746</v>
      </c>
      <c r="H49" s="128">
        <f t="shared" si="1"/>
        <v>71973264.190000296</v>
      </c>
      <c r="I49" s="128">
        <v>353662816.13999999</v>
      </c>
      <c r="J49" s="128">
        <v>1732983808.7999995</v>
      </c>
      <c r="K49" s="129">
        <f t="shared" si="5"/>
        <v>0.16816387569077496</v>
      </c>
      <c r="L49" s="130">
        <f t="shared" si="3"/>
        <v>72217191.200000525</v>
      </c>
      <c r="M49" s="131">
        <v>243927.01000022888</v>
      </c>
    </row>
    <row r="50" spans="1:13" s="29" customFormat="1" ht="12.75" customHeight="1">
      <c r="A50" s="27">
        <v>10</v>
      </c>
      <c r="B50" s="122" t="s">
        <v>209</v>
      </c>
      <c r="C50" s="118">
        <v>2045247000</v>
      </c>
      <c r="D50" s="118">
        <v>2473500562.6299996</v>
      </c>
      <c r="E50" s="118">
        <v>480433510.76999998</v>
      </c>
      <c r="F50" s="118">
        <v>2405301658.5700002</v>
      </c>
      <c r="G50" s="123">
        <f t="shared" si="4"/>
        <v>0.21213503502658534</v>
      </c>
      <c r="H50" s="118">
        <f t="shared" si="1"/>
        <v>68198904.059999466</v>
      </c>
      <c r="I50" s="118">
        <v>485753044.12</v>
      </c>
      <c r="J50" s="118">
        <v>2339850127.98</v>
      </c>
      <c r="K50" s="123">
        <f t="shared" si="5"/>
        <v>0.2270524768082719</v>
      </c>
      <c r="L50" s="124">
        <f t="shared" si="3"/>
        <v>133650434.64999962</v>
      </c>
      <c r="M50" s="125">
        <v>65451530.590000153</v>
      </c>
    </row>
    <row r="51" spans="1:13" ht="12.75" customHeight="1">
      <c r="A51" s="126" t="s">
        <v>210</v>
      </c>
      <c r="B51" s="127" t="s">
        <v>211</v>
      </c>
      <c r="C51" s="128">
        <v>776081000</v>
      </c>
      <c r="D51" s="128">
        <v>843875992.24000001</v>
      </c>
      <c r="E51" s="128">
        <v>152262289.37999997</v>
      </c>
      <c r="F51" s="128">
        <v>816874911.65000021</v>
      </c>
      <c r="G51" s="129">
        <f t="shared" si="4"/>
        <v>7.2044097827727208E-2</v>
      </c>
      <c r="H51" s="128">
        <f t="shared" si="1"/>
        <v>27001080.589999795</v>
      </c>
      <c r="I51" s="128">
        <v>154183698.36000001</v>
      </c>
      <c r="J51" s="128">
        <v>784861796.61000025</v>
      </c>
      <c r="K51" s="129">
        <f t="shared" si="5"/>
        <v>7.6160781727646579E-2</v>
      </c>
      <c r="L51" s="130">
        <f t="shared" si="3"/>
        <v>59014195.629999757</v>
      </c>
      <c r="M51" s="131">
        <v>32013115.039999962</v>
      </c>
    </row>
    <row r="52" spans="1:13" ht="12.75" customHeight="1">
      <c r="A52" s="126" t="s">
        <v>212</v>
      </c>
      <c r="B52" s="127" t="s">
        <v>213</v>
      </c>
      <c r="C52" s="128">
        <v>1239501000</v>
      </c>
      <c r="D52" s="128">
        <v>1596207298.4999998</v>
      </c>
      <c r="E52" s="128">
        <v>322100325.18000001</v>
      </c>
      <c r="F52" s="128">
        <v>1558147916.5999999</v>
      </c>
      <c r="G52" s="129">
        <f t="shared" si="4"/>
        <v>0.1374205026163135</v>
      </c>
      <c r="H52" s="128">
        <f t="shared" si="1"/>
        <v>38059381.899999857</v>
      </c>
      <c r="I52" s="128">
        <v>325328390.84999996</v>
      </c>
      <c r="J52" s="128">
        <v>1526535352.2599998</v>
      </c>
      <c r="K52" s="129">
        <f t="shared" si="5"/>
        <v>0.14813069799698872</v>
      </c>
      <c r="L52" s="130">
        <f t="shared" si="3"/>
        <v>69671946.24000001</v>
      </c>
      <c r="M52" s="131">
        <v>31612564.340000153</v>
      </c>
    </row>
    <row r="53" spans="1:13" ht="12.75" customHeight="1">
      <c r="A53" s="126" t="s">
        <v>214</v>
      </c>
      <c r="B53" s="127" t="s">
        <v>215</v>
      </c>
      <c r="C53" s="128">
        <v>19659000</v>
      </c>
      <c r="D53" s="128">
        <v>19469293.620000001</v>
      </c>
      <c r="E53" s="128">
        <v>3530137.9799999995</v>
      </c>
      <c r="F53" s="128">
        <v>17199196.210000005</v>
      </c>
      <c r="G53" s="129">
        <f t="shared" si="4"/>
        <v>1.5168792144793189E-3</v>
      </c>
      <c r="H53" s="128">
        <f t="shared" si="1"/>
        <v>2270097.4099999964</v>
      </c>
      <c r="I53" s="128">
        <v>3861240</v>
      </c>
      <c r="J53" s="128">
        <v>15786207.770000007</v>
      </c>
      <c r="K53" s="129">
        <f t="shared" si="5"/>
        <v>1.5318492115060478E-3</v>
      </c>
      <c r="L53" s="130">
        <f t="shared" si="3"/>
        <v>3683085.849999994</v>
      </c>
      <c r="M53" s="131">
        <v>1412988.4399999976</v>
      </c>
    </row>
    <row r="54" spans="1:13" ht="12.75" customHeight="1">
      <c r="A54" s="126" t="s">
        <v>216</v>
      </c>
      <c r="B54" s="127" t="s">
        <v>217</v>
      </c>
      <c r="C54" s="128">
        <v>10006000</v>
      </c>
      <c r="D54" s="128">
        <v>13947978.27</v>
      </c>
      <c r="E54" s="128">
        <v>2540758.2299999995</v>
      </c>
      <c r="F54" s="128">
        <v>13079634.109999998</v>
      </c>
      <c r="G54" s="129">
        <f t="shared" si="4"/>
        <v>1.1535553680652904E-3</v>
      </c>
      <c r="H54" s="128">
        <f t="shared" si="1"/>
        <v>868344.16000000201</v>
      </c>
      <c r="I54" s="128">
        <v>2379714.91</v>
      </c>
      <c r="J54" s="128">
        <v>12666771.339999998</v>
      </c>
      <c r="K54" s="129">
        <f t="shared" si="5"/>
        <v>1.2291478721305588E-3</v>
      </c>
      <c r="L54" s="130">
        <f t="shared" si="3"/>
        <v>1281206.9300000016</v>
      </c>
      <c r="M54" s="131">
        <v>412862.76999999955</v>
      </c>
    </row>
    <row r="55" spans="1:13" ht="12.75" hidden="1" customHeight="1">
      <c r="A55" s="126" t="s">
        <v>218</v>
      </c>
      <c r="B55" s="134" t="s">
        <v>203</v>
      </c>
      <c r="C55" s="128">
        <v>0</v>
      </c>
      <c r="D55" s="128">
        <v>0</v>
      </c>
      <c r="E55" s="128">
        <v>0</v>
      </c>
      <c r="F55" s="128">
        <v>0</v>
      </c>
      <c r="G55" s="129">
        <f t="shared" si="4"/>
        <v>0</v>
      </c>
      <c r="H55" s="128">
        <f t="shared" si="1"/>
        <v>0</v>
      </c>
      <c r="I55" s="128">
        <v>0</v>
      </c>
      <c r="J55" s="128">
        <v>0</v>
      </c>
      <c r="K55" s="129">
        <f t="shared" si="5"/>
        <v>0</v>
      </c>
      <c r="L55" s="130">
        <f t="shared" si="3"/>
        <v>0</v>
      </c>
      <c r="M55" s="131">
        <v>0</v>
      </c>
    </row>
    <row r="56" spans="1:13" s="29" customFormat="1" ht="12.75" customHeight="1">
      <c r="A56" s="27">
        <v>11</v>
      </c>
      <c r="B56" s="122" t="s">
        <v>219</v>
      </c>
      <c r="C56" s="118">
        <v>4103000</v>
      </c>
      <c r="D56" s="118">
        <v>6435590.3599999994</v>
      </c>
      <c r="E56" s="118">
        <v>1444194.8599999999</v>
      </c>
      <c r="F56" s="118">
        <v>2954869.9799999995</v>
      </c>
      <c r="G56" s="123">
        <f t="shared" si="4"/>
        <v>2.6060408866926453E-4</v>
      </c>
      <c r="H56" s="118">
        <f t="shared" si="1"/>
        <v>3480720.38</v>
      </c>
      <c r="I56" s="118">
        <v>304742.02</v>
      </c>
      <c r="J56" s="118">
        <v>1710847.7399999998</v>
      </c>
      <c r="K56" s="123">
        <f t="shared" si="5"/>
        <v>1.6601585382059763E-4</v>
      </c>
      <c r="L56" s="124">
        <f t="shared" si="3"/>
        <v>4724742.6199999992</v>
      </c>
      <c r="M56" s="125">
        <v>1244022.2399999998</v>
      </c>
    </row>
    <row r="57" spans="1:13" ht="12.75" customHeight="1">
      <c r="A57" s="126" t="s">
        <v>220</v>
      </c>
      <c r="B57" s="127" t="s">
        <v>154</v>
      </c>
      <c r="C57" s="128">
        <v>1476000</v>
      </c>
      <c r="D57" s="128">
        <v>1501000</v>
      </c>
      <c r="E57" s="128">
        <v>228360.12</v>
      </c>
      <c r="F57" s="128">
        <v>1359756.15</v>
      </c>
      <c r="G57" s="129">
        <f t="shared" si="4"/>
        <v>1.1992338569265163E-4</v>
      </c>
      <c r="H57" s="128">
        <f t="shared" si="1"/>
        <v>141243.85000000009</v>
      </c>
      <c r="I57" s="128">
        <v>228360.12</v>
      </c>
      <c r="J57" s="128">
        <v>1359756.15</v>
      </c>
      <c r="K57" s="129">
        <f t="shared" si="5"/>
        <v>1.319469131893985E-4</v>
      </c>
      <c r="L57" s="130">
        <f t="shared" si="3"/>
        <v>141243.85000000009</v>
      </c>
      <c r="M57" s="131">
        <v>0</v>
      </c>
    </row>
    <row r="58" spans="1:13" ht="12.75" customHeight="1">
      <c r="A58" s="126" t="s">
        <v>221</v>
      </c>
      <c r="B58" s="127" t="s">
        <v>175</v>
      </c>
      <c r="C58" s="128">
        <v>0</v>
      </c>
      <c r="D58" s="128">
        <v>0</v>
      </c>
      <c r="E58" s="128">
        <v>0</v>
      </c>
      <c r="F58" s="128">
        <v>0</v>
      </c>
      <c r="G58" s="129">
        <f t="shared" si="4"/>
        <v>0</v>
      </c>
      <c r="H58" s="128">
        <f t="shared" si="1"/>
        <v>0</v>
      </c>
      <c r="I58" s="128">
        <v>0</v>
      </c>
      <c r="J58" s="128">
        <v>0</v>
      </c>
      <c r="K58" s="129">
        <f t="shared" si="5"/>
        <v>0</v>
      </c>
      <c r="L58" s="130">
        <f t="shared" si="3"/>
        <v>0</v>
      </c>
      <c r="M58" s="131">
        <v>0</v>
      </c>
    </row>
    <row r="59" spans="1:13" ht="12.75" hidden="1" customHeight="1">
      <c r="A59" s="126" t="s">
        <v>222</v>
      </c>
      <c r="B59" s="127" t="s">
        <v>203</v>
      </c>
      <c r="C59" s="128">
        <v>0</v>
      </c>
      <c r="D59" s="128">
        <v>0</v>
      </c>
      <c r="E59" s="128">
        <v>0</v>
      </c>
      <c r="F59" s="128">
        <v>0</v>
      </c>
      <c r="G59" s="129">
        <f t="shared" si="4"/>
        <v>0</v>
      </c>
      <c r="H59" s="128">
        <f t="shared" si="1"/>
        <v>0</v>
      </c>
      <c r="I59" s="128">
        <v>0</v>
      </c>
      <c r="J59" s="128">
        <v>0</v>
      </c>
      <c r="K59" s="129">
        <f t="shared" si="5"/>
        <v>0</v>
      </c>
      <c r="L59" s="130">
        <f t="shared" si="3"/>
        <v>0</v>
      </c>
      <c r="M59" s="131">
        <v>0</v>
      </c>
    </row>
    <row r="60" spans="1:13" ht="12.75" customHeight="1">
      <c r="A60" s="126" t="s">
        <v>223</v>
      </c>
      <c r="B60" s="127" t="s">
        <v>224</v>
      </c>
      <c r="C60" s="128">
        <v>2627000</v>
      </c>
      <c r="D60" s="128">
        <v>4934590.3599999994</v>
      </c>
      <c r="E60" s="128">
        <v>1215834.74</v>
      </c>
      <c r="F60" s="128">
        <v>1595113.8299999998</v>
      </c>
      <c r="G60" s="129">
        <f t="shared" si="4"/>
        <v>1.4068070297661294E-4</v>
      </c>
      <c r="H60" s="128">
        <f t="shared" si="1"/>
        <v>3339476.5299999993</v>
      </c>
      <c r="I60" s="128">
        <v>76381.899999999994</v>
      </c>
      <c r="J60" s="128">
        <v>351091.58999999997</v>
      </c>
      <c r="K60" s="129">
        <f t="shared" si="5"/>
        <v>3.4068940631199124E-5</v>
      </c>
      <c r="L60" s="130">
        <f t="shared" si="3"/>
        <v>4583498.7699999996</v>
      </c>
      <c r="M60" s="131">
        <v>1244022.2399999998</v>
      </c>
    </row>
    <row r="61" spans="1:13" s="29" customFormat="1" ht="12.75" customHeight="1">
      <c r="A61" s="27">
        <v>12</v>
      </c>
      <c r="B61" s="122" t="s">
        <v>225</v>
      </c>
      <c r="C61" s="118">
        <v>1545248000</v>
      </c>
      <c r="D61" s="118">
        <v>1953087276.74</v>
      </c>
      <c r="E61" s="118">
        <v>520852261.06999993</v>
      </c>
      <c r="F61" s="118">
        <v>1901483833.1399994</v>
      </c>
      <c r="G61" s="123">
        <f t="shared" si="4"/>
        <v>0.16770093601708644</v>
      </c>
      <c r="H61" s="118">
        <f t="shared" si="1"/>
        <v>51603443.60000062</v>
      </c>
      <c r="I61" s="118">
        <v>387924278.30999994</v>
      </c>
      <c r="J61" s="118">
        <v>1637418152.9399991</v>
      </c>
      <c r="K61" s="123">
        <f t="shared" si="5"/>
        <v>0.15889045317479852</v>
      </c>
      <c r="L61" s="124">
        <f t="shared" si="3"/>
        <v>315669123.80000091</v>
      </c>
      <c r="M61" s="125">
        <v>264065680.20000029</v>
      </c>
    </row>
    <row r="62" spans="1:13" ht="12.75" customHeight="1">
      <c r="A62" s="126" t="s">
        <v>226</v>
      </c>
      <c r="B62" s="127" t="s">
        <v>227</v>
      </c>
      <c r="C62" s="128">
        <v>973900000</v>
      </c>
      <c r="D62" s="128">
        <v>1235857432.22</v>
      </c>
      <c r="E62" s="128">
        <v>308551109.38</v>
      </c>
      <c r="F62" s="128">
        <v>1194136585.9899995</v>
      </c>
      <c r="G62" s="129">
        <f t="shared" si="4"/>
        <v>0.10531660575418982</v>
      </c>
      <c r="H62" s="128">
        <f t="shared" si="1"/>
        <v>41720846.230000496</v>
      </c>
      <c r="I62" s="128">
        <v>234169001.20999998</v>
      </c>
      <c r="J62" s="128">
        <v>1047185383.3299991</v>
      </c>
      <c r="K62" s="129">
        <f t="shared" si="5"/>
        <v>0.1016159249343718</v>
      </c>
      <c r="L62" s="130">
        <f t="shared" si="3"/>
        <v>188672048.89000094</v>
      </c>
      <c r="M62" s="131">
        <v>146951202.66000044</v>
      </c>
    </row>
    <row r="63" spans="1:13" ht="12.75" customHeight="1">
      <c r="A63" s="126" t="s">
        <v>228</v>
      </c>
      <c r="B63" s="127" t="s">
        <v>229</v>
      </c>
      <c r="C63" s="128">
        <v>571348000</v>
      </c>
      <c r="D63" s="128">
        <v>717229844.51999998</v>
      </c>
      <c r="E63" s="128">
        <v>212301151.68999997</v>
      </c>
      <c r="F63" s="128">
        <v>707347247.14999986</v>
      </c>
      <c r="G63" s="129">
        <f t="shared" si="4"/>
        <v>6.2384330262896637E-2</v>
      </c>
      <c r="H63" s="128">
        <f t="shared" si="1"/>
        <v>9882597.370000124</v>
      </c>
      <c r="I63" s="128">
        <v>153755277.09999999</v>
      </c>
      <c r="J63" s="128">
        <v>590232769.61000001</v>
      </c>
      <c r="K63" s="129">
        <f t="shared" si="5"/>
        <v>5.7274528240426732E-2</v>
      </c>
      <c r="L63" s="130">
        <f t="shared" si="3"/>
        <v>126997074.90999997</v>
      </c>
      <c r="M63" s="131">
        <v>117114477.53999984</v>
      </c>
    </row>
    <row r="64" spans="1:13" ht="12.75" hidden="1" customHeight="1">
      <c r="A64" s="126" t="s">
        <v>230</v>
      </c>
      <c r="B64" s="127" t="s">
        <v>231</v>
      </c>
      <c r="C64" s="128">
        <v>0</v>
      </c>
      <c r="D64" s="128">
        <v>0</v>
      </c>
      <c r="E64" s="128">
        <v>0</v>
      </c>
      <c r="F64" s="128">
        <v>0</v>
      </c>
      <c r="G64" s="129">
        <f t="shared" si="4"/>
        <v>0</v>
      </c>
      <c r="H64" s="128">
        <f t="shared" si="1"/>
        <v>0</v>
      </c>
      <c r="I64" s="128">
        <v>0</v>
      </c>
      <c r="J64" s="128">
        <v>0</v>
      </c>
      <c r="K64" s="129">
        <f t="shared" si="5"/>
        <v>0</v>
      </c>
      <c r="L64" s="130">
        <f t="shared" si="3"/>
        <v>0</v>
      </c>
      <c r="M64" s="131">
        <v>0</v>
      </c>
    </row>
    <row r="65" spans="1:13" s="29" customFormat="1" ht="12.75" customHeight="1">
      <c r="A65" s="27">
        <v>13</v>
      </c>
      <c r="B65" s="122" t="s">
        <v>232</v>
      </c>
      <c r="C65" s="118">
        <v>67388000</v>
      </c>
      <c r="D65" s="118">
        <v>89414826.329999998</v>
      </c>
      <c r="E65" s="118">
        <v>20415458.999999996</v>
      </c>
      <c r="F65" s="118">
        <v>81899073.289999992</v>
      </c>
      <c r="G65" s="123">
        <f t="shared" si="4"/>
        <v>7.2230702203681246E-3</v>
      </c>
      <c r="H65" s="118">
        <f t="shared" si="1"/>
        <v>7515753.0400000066</v>
      </c>
      <c r="I65" s="118">
        <v>22894302.869999997</v>
      </c>
      <c r="J65" s="118">
        <v>77794084.359999985</v>
      </c>
      <c r="K65" s="123">
        <f t="shared" si="5"/>
        <v>7.5489191909135049E-3</v>
      </c>
      <c r="L65" s="124">
        <f t="shared" si="3"/>
        <v>11620741.970000014</v>
      </c>
      <c r="M65" s="125">
        <v>4104988.9300000072</v>
      </c>
    </row>
    <row r="66" spans="1:13" ht="12.75" customHeight="1">
      <c r="A66" s="126" t="s">
        <v>233</v>
      </c>
      <c r="B66" s="127" t="s">
        <v>154</v>
      </c>
      <c r="C66" s="128">
        <v>33790000</v>
      </c>
      <c r="D66" s="128">
        <v>39097365.399999999</v>
      </c>
      <c r="E66" s="128">
        <v>6630534.9999999991</v>
      </c>
      <c r="F66" s="128">
        <v>38292120.679999992</v>
      </c>
      <c r="G66" s="129">
        <f t="shared" si="4"/>
        <v>3.3771649110005504E-3</v>
      </c>
      <c r="H66" s="128">
        <f t="shared" si="1"/>
        <v>805244.72000000626</v>
      </c>
      <c r="I66" s="128">
        <v>7413332.4000000004</v>
      </c>
      <c r="J66" s="128">
        <v>36950789.849999987</v>
      </c>
      <c r="K66" s="129">
        <f t="shared" si="5"/>
        <v>3.5856007421754673E-3</v>
      </c>
      <c r="L66" s="130">
        <f t="shared" si="3"/>
        <v>2146575.5500000119</v>
      </c>
      <c r="M66" s="131">
        <v>1341330.8300000057</v>
      </c>
    </row>
    <row r="67" spans="1:13" ht="12.75" customHeight="1">
      <c r="A67" s="126" t="s">
        <v>234</v>
      </c>
      <c r="B67" s="127" t="s">
        <v>173</v>
      </c>
      <c r="C67" s="128">
        <v>110000</v>
      </c>
      <c r="D67" s="128">
        <v>404100</v>
      </c>
      <c r="E67" s="128">
        <v>50000</v>
      </c>
      <c r="F67" s="128">
        <v>404055.62</v>
      </c>
      <c r="G67" s="129">
        <f t="shared" si="4"/>
        <v>3.5635593895672753E-5</v>
      </c>
      <c r="H67" s="128">
        <f t="shared" si="1"/>
        <v>44.380000000004657</v>
      </c>
      <c r="I67" s="128">
        <v>51611.76</v>
      </c>
      <c r="J67" s="128">
        <v>269167.38</v>
      </c>
      <c r="K67" s="129">
        <f t="shared" si="5"/>
        <v>2.611924566200921E-5</v>
      </c>
      <c r="L67" s="130">
        <f t="shared" si="3"/>
        <v>134932.62</v>
      </c>
      <c r="M67" s="131">
        <v>134888.24</v>
      </c>
    </row>
    <row r="68" spans="1:13" ht="12.75" customHeight="1">
      <c r="A68" s="126" t="s">
        <v>235</v>
      </c>
      <c r="B68" s="127" t="s">
        <v>175</v>
      </c>
      <c r="C68" s="128">
        <v>1145000</v>
      </c>
      <c r="D68" s="128">
        <v>1344200</v>
      </c>
      <c r="E68" s="128">
        <v>37000</v>
      </c>
      <c r="F68" s="128">
        <v>1334406.3700000001</v>
      </c>
      <c r="G68" s="129">
        <f t="shared" si="4"/>
        <v>1.1768766758675165E-4</v>
      </c>
      <c r="H68" s="128">
        <f t="shared" si="1"/>
        <v>9793.6299999998882</v>
      </c>
      <c r="I68" s="128">
        <v>87499.42</v>
      </c>
      <c r="J68" s="128">
        <v>1326594.23</v>
      </c>
      <c r="K68" s="129">
        <f t="shared" si="5"/>
        <v>1.2872897372324219E-4</v>
      </c>
      <c r="L68" s="130">
        <f t="shared" si="3"/>
        <v>17605.770000000019</v>
      </c>
      <c r="M68" s="131">
        <v>7812.1400000001304</v>
      </c>
    </row>
    <row r="69" spans="1:13" ht="12.75" customHeight="1">
      <c r="A69" s="126" t="s">
        <v>236</v>
      </c>
      <c r="B69" s="127" t="s">
        <v>237</v>
      </c>
      <c r="C69" s="128">
        <v>5497000</v>
      </c>
      <c r="D69" s="128">
        <v>10666792.33</v>
      </c>
      <c r="E69" s="128">
        <v>929659.73</v>
      </c>
      <c r="F69" s="128">
        <v>6197163.2899999991</v>
      </c>
      <c r="G69" s="129">
        <f t="shared" si="4"/>
        <v>5.4655741283244925E-4</v>
      </c>
      <c r="H69" s="128">
        <f t="shared" si="1"/>
        <v>4469629.040000001</v>
      </c>
      <c r="I69" s="128">
        <v>1106110.43</v>
      </c>
      <c r="J69" s="128">
        <v>5985493.3900000006</v>
      </c>
      <c r="K69" s="129">
        <f t="shared" si="5"/>
        <v>5.808154474800858E-4</v>
      </c>
      <c r="L69" s="130">
        <f t="shared" si="3"/>
        <v>4681298.9399999995</v>
      </c>
      <c r="M69" s="131">
        <v>211669.89999999851</v>
      </c>
    </row>
    <row r="70" spans="1:13" ht="12.75" customHeight="1">
      <c r="A70" s="126" t="s">
        <v>238</v>
      </c>
      <c r="B70" s="127" t="s">
        <v>239</v>
      </c>
      <c r="C70" s="128">
        <v>26846000</v>
      </c>
      <c r="D70" s="128">
        <v>37902368.600000001</v>
      </c>
      <c r="E70" s="128">
        <v>12768264.269999998</v>
      </c>
      <c r="F70" s="128">
        <v>35671327.329999998</v>
      </c>
      <c r="G70" s="129">
        <f t="shared" si="4"/>
        <v>3.1460246350527004E-3</v>
      </c>
      <c r="H70" s="128">
        <f t="shared" si="1"/>
        <v>2231041.2700000033</v>
      </c>
      <c r="I70" s="128">
        <v>14235748.859999999</v>
      </c>
      <c r="J70" s="128">
        <v>33262039.509999998</v>
      </c>
      <c r="K70" s="129">
        <f t="shared" si="5"/>
        <v>3.2276547818727006E-3</v>
      </c>
      <c r="L70" s="130">
        <f t="shared" si="3"/>
        <v>4640329.0900000036</v>
      </c>
      <c r="M70" s="131">
        <v>2409287.8200000003</v>
      </c>
    </row>
    <row r="71" spans="1:13" s="29" customFormat="1" ht="12.75" customHeight="1">
      <c r="A71" s="27">
        <v>14</v>
      </c>
      <c r="B71" s="135" t="s">
        <v>240</v>
      </c>
      <c r="C71" s="118">
        <v>646000</v>
      </c>
      <c r="D71" s="118">
        <v>2215000</v>
      </c>
      <c r="E71" s="118">
        <v>86234.05</v>
      </c>
      <c r="F71" s="118">
        <v>1796032.8800000001</v>
      </c>
      <c r="G71" s="123">
        <f t="shared" si="4"/>
        <v>1.5840071308736051E-4</v>
      </c>
      <c r="H71" s="118">
        <f t="shared" si="1"/>
        <v>418967.11999999988</v>
      </c>
      <c r="I71" s="118">
        <v>374106.24000000005</v>
      </c>
      <c r="J71" s="118">
        <v>1242135.3099999998</v>
      </c>
      <c r="K71" s="123">
        <f t="shared" si="5"/>
        <v>1.2053331762320515E-4</v>
      </c>
      <c r="L71" s="124">
        <f t="shared" si="3"/>
        <v>972864.69000000018</v>
      </c>
      <c r="M71" s="125">
        <v>553897.5700000003</v>
      </c>
    </row>
    <row r="72" spans="1:13" ht="12.75" customHeight="1">
      <c r="A72" s="126" t="s">
        <v>241</v>
      </c>
      <c r="B72" s="136" t="s">
        <v>242</v>
      </c>
      <c r="C72" s="128">
        <v>646000</v>
      </c>
      <c r="D72" s="128">
        <v>2215000</v>
      </c>
      <c r="E72" s="128">
        <v>86234.05</v>
      </c>
      <c r="F72" s="128">
        <v>1796032.8800000001</v>
      </c>
      <c r="G72" s="129">
        <f t="shared" si="4"/>
        <v>1.5840071308736051E-4</v>
      </c>
      <c r="H72" s="128">
        <f t="shared" si="1"/>
        <v>418967.11999999988</v>
      </c>
      <c r="I72" s="128">
        <v>374106.24000000005</v>
      </c>
      <c r="J72" s="128">
        <v>1242135.3099999998</v>
      </c>
      <c r="K72" s="129">
        <f t="shared" si="5"/>
        <v>1.2053331762320515E-4</v>
      </c>
      <c r="L72" s="130">
        <f t="shared" si="3"/>
        <v>972864.69000000018</v>
      </c>
      <c r="M72" s="131">
        <v>553897.5700000003</v>
      </c>
    </row>
    <row r="73" spans="1:13" s="29" customFormat="1" ht="12.75" customHeight="1">
      <c r="A73" s="27">
        <v>15</v>
      </c>
      <c r="B73" s="122" t="s">
        <v>243</v>
      </c>
      <c r="C73" s="118">
        <v>1212551000</v>
      </c>
      <c r="D73" s="118">
        <v>2140600852.3299999</v>
      </c>
      <c r="E73" s="118">
        <v>304005645.51999998</v>
      </c>
      <c r="F73" s="118">
        <v>1147030965.8300002</v>
      </c>
      <c r="G73" s="123">
        <f t="shared" si="4"/>
        <v>0.10116213625262577</v>
      </c>
      <c r="H73" s="118">
        <f t="shared" si="1"/>
        <v>993569886.49999976</v>
      </c>
      <c r="I73" s="118">
        <v>192278072.53999999</v>
      </c>
      <c r="J73" s="118">
        <v>742155909.62000012</v>
      </c>
      <c r="K73" s="123">
        <f t="shared" si="5"/>
        <v>7.2016722542221454E-2</v>
      </c>
      <c r="L73" s="124">
        <f t="shared" si="3"/>
        <v>1398444942.7099998</v>
      </c>
      <c r="M73" s="125">
        <v>404875056.21000004</v>
      </c>
    </row>
    <row r="74" spans="1:13" ht="12.75" customHeight="1">
      <c r="A74" s="126" t="s">
        <v>244</v>
      </c>
      <c r="B74" s="127" t="s">
        <v>154</v>
      </c>
      <c r="C74" s="128">
        <v>106747000</v>
      </c>
      <c r="D74" s="128">
        <v>125872518.28</v>
      </c>
      <c r="E74" s="128">
        <v>21408222.679999996</v>
      </c>
      <c r="F74" s="128">
        <v>122450145.30000001</v>
      </c>
      <c r="G74" s="129">
        <f t="shared" si="4"/>
        <v>1.079946283231235E-2</v>
      </c>
      <c r="H74" s="128">
        <f t="shared" si="1"/>
        <v>3422372.9799999893</v>
      </c>
      <c r="I74" s="128">
        <v>22425423.699999999</v>
      </c>
      <c r="J74" s="128">
        <v>108823919.36000004</v>
      </c>
      <c r="K74" s="129">
        <f t="shared" si="5"/>
        <v>1.0559967124049434E-2</v>
      </c>
      <c r="L74" s="130">
        <f t="shared" si="3"/>
        <v>17048598.919999957</v>
      </c>
      <c r="M74" s="131">
        <v>13626225.939999968</v>
      </c>
    </row>
    <row r="75" spans="1:13" ht="12.75" customHeight="1">
      <c r="A75" s="126" t="s">
        <v>245</v>
      </c>
      <c r="B75" s="127" t="s">
        <v>165</v>
      </c>
      <c r="C75" s="128">
        <v>6253000</v>
      </c>
      <c r="D75" s="128">
        <v>5519000</v>
      </c>
      <c r="E75" s="128">
        <v>317152.59999999998</v>
      </c>
      <c r="F75" s="128">
        <v>5417203.5400000019</v>
      </c>
      <c r="G75" s="129">
        <f t="shared" si="4"/>
        <v>4.7776903932592475E-4</v>
      </c>
      <c r="H75" s="128">
        <f t="shared" si="1"/>
        <v>101796.4599999981</v>
      </c>
      <c r="I75" s="128">
        <v>755395.75</v>
      </c>
      <c r="J75" s="128">
        <v>4276394.67</v>
      </c>
      <c r="K75" s="129">
        <f t="shared" si="5"/>
        <v>4.1496931364207949E-4</v>
      </c>
      <c r="L75" s="130">
        <f t="shared" si="3"/>
        <v>1242605.33</v>
      </c>
      <c r="M75" s="131">
        <v>1140808.870000002</v>
      </c>
    </row>
    <row r="76" spans="1:13" ht="12.75" customHeight="1">
      <c r="A76" s="126" t="s">
        <v>246</v>
      </c>
      <c r="B76" s="127" t="s">
        <v>173</v>
      </c>
      <c r="C76" s="128">
        <v>603000</v>
      </c>
      <c r="D76" s="128">
        <v>954686</v>
      </c>
      <c r="E76" s="128">
        <v>925459.4</v>
      </c>
      <c r="F76" s="128">
        <v>927893.4</v>
      </c>
      <c r="G76" s="129">
        <f t="shared" si="4"/>
        <v>8.1835348264367762E-5</v>
      </c>
      <c r="H76" s="128">
        <f t="shared" si="1"/>
        <v>26792.599999999977</v>
      </c>
      <c r="I76" s="128">
        <v>1561.9</v>
      </c>
      <c r="J76" s="128">
        <v>3555.9</v>
      </c>
      <c r="K76" s="129">
        <f t="shared" si="5"/>
        <v>3.4505453688161823E-7</v>
      </c>
      <c r="L76" s="130">
        <f t="shared" si="3"/>
        <v>951130.1</v>
      </c>
      <c r="M76" s="131">
        <v>924337.5</v>
      </c>
    </row>
    <row r="77" spans="1:13" ht="12.75" hidden="1" customHeight="1">
      <c r="A77" s="126" t="s">
        <v>247</v>
      </c>
      <c r="B77" s="127" t="s">
        <v>239</v>
      </c>
      <c r="C77" s="128">
        <v>0</v>
      </c>
      <c r="D77" s="128">
        <v>0</v>
      </c>
      <c r="E77" s="128">
        <v>0</v>
      </c>
      <c r="F77" s="128">
        <v>0</v>
      </c>
      <c r="G77" s="129">
        <f t="shared" ref="G77:G106" si="6">F77/$F$130</f>
        <v>0</v>
      </c>
      <c r="H77" s="128">
        <f t="shared" ref="H77:H106" si="7">D77-F77</f>
        <v>0</v>
      </c>
      <c r="I77" s="128">
        <v>0</v>
      </c>
      <c r="J77" s="128">
        <v>0</v>
      </c>
      <c r="K77" s="129">
        <f t="shared" ref="K77:K106" si="8">J77/$J$130</f>
        <v>0</v>
      </c>
      <c r="L77" s="130">
        <f t="shared" ref="L77:L106" si="9">D77-J77</f>
        <v>0</v>
      </c>
      <c r="M77" s="131">
        <v>0</v>
      </c>
    </row>
    <row r="78" spans="1:13" ht="12.75" customHeight="1">
      <c r="A78" s="126" t="s">
        <v>248</v>
      </c>
      <c r="B78" s="127" t="s">
        <v>249</v>
      </c>
      <c r="C78" s="128">
        <v>183561000</v>
      </c>
      <c r="D78" s="128">
        <v>610858704.00999999</v>
      </c>
      <c r="E78" s="128">
        <v>66419088.970000006</v>
      </c>
      <c r="F78" s="128">
        <v>314116131.84999985</v>
      </c>
      <c r="G78" s="129">
        <f t="shared" si="6"/>
        <v>2.7703401107714312E-2</v>
      </c>
      <c r="H78" s="128">
        <f t="shared" si="7"/>
        <v>296742572.16000015</v>
      </c>
      <c r="I78" s="128">
        <v>67705395.150000006</v>
      </c>
      <c r="J78" s="128">
        <v>197489607.23000008</v>
      </c>
      <c r="K78" s="129">
        <f t="shared" si="8"/>
        <v>1.9163836148845682E-2</v>
      </c>
      <c r="L78" s="130">
        <f t="shared" si="9"/>
        <v>413369096.77999991</v>
      </c>
      <c r="M78" s="131">
        <v>116626524.61999977</v>
      </c>
    </row>
    <row r="79" spans="1:13" ht="12.75" customHeight="1">
      <c r="A79" s="126" t="s">
        <v>250</v>
      </c>
      <c r="B79" s="127" t="s">
        <v>251</v>
      </c>
      <c r="C79" s="128">
        <v>187454000</v>
      </c>
      <c r="D79" s="128">
        <v>207340388.08000001</v>
      </c>
      <c r="E79" s="128">
        <v>30499003.5</v>
      </c>
      <c r="F79" s="128">
        <v>189326258.1500001</v>
      </c>
      <c r="G79" s="129">
        <f t="shared" si="6"/>
        <v>1.6697586459063996E-2</v>
      </c>
      <c r="H79" s="128">
        <f t="shared" si="7"/>
        <v>18014129.929999918</v>
      </c>
      <c r="I79" s="128">
        <v>25587147.229999997</v>
      </c>
      <c r="J79" s="128">
        <v>124196005.16</v>
      </c>
      <c r="K79" s="129">
        <f t="shared" si="8"/>
        <v>1.2051631104089222E-2</v>
      </c>
      <c r="L79" s="130">
        <f t="shared" si="9"/>
        <v>83144382.920000017</v>
      </c>
      <c r="M79" s="131">
        <v>65130252.990000099</v>
      </c>
    </row>
    <row r="80" spans="1:13" ht="12.75" customHeight="1">
      <c r="A80" s="126" t="s">
        <v>252</v>
      </c>
      <c r="B80" s="127" t="s">
        <v>253</v>
      </c>
      <c r="C80" s="128">
        <v>630982000</v>
      </c>
      <c r="D80" s="128">
        <v>1089290916.46</v>
      </c>
      <c r="E80" s="128">
        <v>183400789.66</v>
      </c>
      <c r="F80" s="128">
        <v>471257404.88000017</v>
      </c>
      <c r="G80" s="129">
        <f t="shared" si="6"/>
        <v>4.156244009335229E-2</v>
      </c>
      <c r="H80" s="128">
        <f t="shared" si="7"/>
        <v>618033511.57999992</v>
      </c>
      <c r="I80" s="128">
        <v>72935987.349999994</v>
      </c>
      <c r="J80" s="128">
        <v>304499265.83999997</v>
      </c>
      <c r="K80" s="129">
        <f t="shared" si="8"/>
        <v>2.954775251137938E-2</v>
      </c>
      <c r="L80" s="130">
        <f t="shared" si="9"/>
        <v>784791650.62000012</v>
      </c>
      <c r="M80" s="131">
        <v>166758139.0400002</v>
      </c>
    </row>
    <row r="81" spans="1:13" ht="12.75" customHeight="1">
      <c r="A81" s="126" t="s">
        <v>254</v>
      </c>
      <c r="B81" s="127" t="s">
        <v>255</v>
      </c>
      <c r="C81" s="128">
        <v>51000</v>
      </c>
      <c r="D81" s="128">
        <v>0</v>
      </c>
      <c r="E81" s="128">
        <v>0</v>
      </c>
      <c r="F81" s="128">
        <v>0</v>
      </c>
      <c r="G81" s="129">
        <f t="shared" si="6"/>
        <v>0</v>
      </c>
      <c r="H81" s="128">
        <f t="shared" si="7"/>
        <v>0</v>
      </c>
      <c r="I81" s="128">
        <v>0</v>
      </c>
      <c r="J81" s="128">
        <v>0</v>
      </c>
      <c r="K81" s="129">
        <f t="shared" si="8"/>
        <v>0</v>
      </c>
      <c r="L81" s="130">
        <f t="shared" si="9"/>
        <v>0</v>
      </c>
      <c r="M81" s="131">
        <v>0</v>
      </c>
    </row>
    <row r="82" spans="1:13" ht="12.75" customHeight="1">
      <c r="A82" s="126" t="s">
        <v>256</v>
      </c>
      <c r="B82" s="127" t="s">
        <v>257</v>
      </c>
      <c r="C82" s="128">
        <v>96900000</v>
      </c>
      <c r="D82" s="128">
        <v>100764639.5</v>
      </c>
      <c r="E82" s="128">
        <v>1035928.71</v>
      </c>
      <c r="F82" s="128">
        <v>43535928.710000001</v>
      </c>
      <c r="G82" s="129">
        <f t="shared" si="6"/>
        <v>3.8396413725925167E-3</v>
      </c>
      <c r="H82" s="128">
        <f t="shared" si="7"/>
        <v>57228710.789999999</v>
      </c>
      <c r="I82" s="128">
        <v>2867161.46</v>
      </c>
      <c r="J82" s="128">
        <v>2867161.46</v>
      </c>
      <c r="K82" s="129">
        <f t="shared" si="8"/>
        <v>2.7822128567876606E-4</v>
      </c>
      <c r="L82" s="130">
        <f t="shared" si="9"/>
        <v>97897478.040000007</v>
      </c>
      <c r="M82" s="131">
        <v>40668767.25</v>
      </c>
    </row>
    <row r="83" spans="1:13" s="29" customFormat="1" ht="12.75" customHeight="1">
      <c r="A83" s="27">
        <v>16</v>
      </c>
      <c r="B83" s="122" t="s">
        <v>258</v>
      </c>
      <c r="C83" s="118">
        <v>32058000</v>
      </c>
      <c r="D83" s="118">
        <v>62262775.879999995</v>
      </c>
      <c r="E83" s="118">
        <v>700582.24999999988</v>
      </c>
      <c r="F83" s="118">
        <v>15130648.84</v>
      </c>
      <c r="G83" s="123">
        <f t="shared" si="6"/>
        <v>1.3344441476652944E-3</v>
      </c>
      <c r="H83" s="118">
        <f t="shared" si="7"/>
        <v>47132127.039999992</v>
      </c>
      <c r="I83" s="118">
        <v>1383391.1</v>
      </c>
      <c r="J83" s="118">
        <v>10011839.98</v>
      </c>
      <c r="K83" s="123">
        <f t="shared" si="8"/>
        <v>9.7152079856907395E-4</v>
      </c>
      <c r="L83" s="124">
        <f t="shared" si="9"/>
        <v>52250935.899999991</v>
      </c>
      <c r="M83" s="125">
        <v>5118808.8599999994</v>
      </c>
    </row>
    <row r="84" spans="1:13" ht="12.75" hidden="1" customHeight="1">
      <c r="A84" s="137">
        <v>16451</v>
      </c>
      <c r="B84" s="127" t="s">
        <v>249</v>
      </c>
      <c r="C84" s="128">
        <v>0</v>
      </c>
      <c r="D84" s="128">
        <v>0</v>
      </c>
      <c r="E84" s="128">
        <v>0</v>
      </c>
      <c r="F84" s="128">
        <v>0</v>
      </c>
      <c r="G84" s="129">
        <f t="shared" si="6"/>
        <v>0</v>
      </c>
      <c r="H84" s="128">
        <f t="shared" si="7"/>
        <v>0</v>
      </c>
      <c r="I84" s="128">
        <v>0</v>
      </c>
      <c r="J84" s="128">
        <v>0</v>
      </c>
      <c r="K84" s="129">
        <f t="shared" si="8"/>
        <v>0</v>
      </c>
      <c r="L84" s="130">
        <f t="shared" si="9"/>
        <v>0</v>
      </c>
      <c r="M84" s="131">
        <v>0</v>
      </c>
    </row>
    <row r="85" spans="1:13" ht="12.75" customHeight="1">
      <c r="A85" s="126" t="s">
        <v>259</v>
      </c>
      <c r="B85" s="127" t="s">
        <v>260</v>
      </c>
      <c r="C85" s="128">
        <v>32058000</v>
      </c>
      <c r="D85" s="128">
        <v>62262775.879999995</v>
      </c>
      <c r="E85" s="128">
        <v>700582.24999999988</v>
      </c>
      <c r="F85" s="128">
        <v>15130648.84</v>
      </c>
      <c r="G85" s="129">
        <f t="shared" si="6"/>
        <v>1.3344441476652944E-3</v>
      </c>
      <c r="H85" s="128">
        <f t="shared" si="7"/>
        <v>47132127.039999992</v>
      </c>
      <c r="I85" s="128">
        <v>1383391.1</v>
      </c>
      <c r="J85" s="128">
        <v>10011839.98</v>
      </c>
      <c r="K85" s="129">
        <f t="shared" si="8"/>
        <v>9.7152079856907395E-4</v>
      </c>
      <c r="L85" s="130">
        <f t="shared" si="9"/>
        <v>52250935.899999991</v>
      </c>
      <c r="M85" s="131">
        <v>5118808.8599999994</v>
      </c>
    </row>
    <row r="86" spans="1:13" ht="12.75" customHeight="1">
      <c r="A86" s="27">
        <v>17</v>
      </c>
      <c r="B86" s="122" t="s">
        <v>261</v>
      </c>
      <c r="C86" s="118">
        <v>311614000</v>
      </c>
      <c r="D86" s="118">
        <v>360233056.89999998</v>
      </c>
      <c r="E86" s="118">
        <v>58662442.620000005</v>
      </c>
      <c r="F86" s="118">
        <v>350764661.02999979</v>
      </c>
      <c r="G86" s="123">
        <f t="shared" si="6"/>
        <v>3.0935609838611784E-2</v>
      </c>
      <c r="H86" s="118">
        <f t="shared" si="7"/>
        <v>9468395.8700001836</v>
      </c>
      <c r="I86" s="118">
        <v>58041684.099999994</v>
      </c>
      <c r="J86" s="118">
        <v>308275432.03999996</v>
      </c>
      <c r="K86" s="123">
        <f t="shared" si="8"/>
        <v>2.991418106092493E-2</v>
      </c>
      <c r="L86" s="124">
        <f t="shared" si="9"/>
        <v>51957624.860000014</v>
      </c>
      <c r="M86" s="131">
        <v>42489228.989999831</v>
      </c>
    </row>
    <row r="87" spans="1:13" ht="12.75" customHeight="1">
      <c r="A87" s="137">
        <v>17131</v>
      </c>
      <c r="B87" s="127" t="s">
        <v>173</v>
      </c>
      <c r="C87" s="128">
        <v>100000</v>
      </c>
      <c r="D87" s="128">
        <v>100000</v>
      </c>
      <c r="E87" s="128">
        <v>0</v>
      </c>
      <c r="F87" s="128">
        <v>0</v>
      </c>
      <c r="G87" s="129">
        <f t="shared" si="6"/>
        <v>0</v>
      </c>
      <c r="H87" s="128">
        <f t="shared" si="7"/>
        <v>100000</v>
      </c>
      <c r="I87" s="128">
        <v>0</v>
      </c>
      <c r="J87" s="128">
        <v>0</v>
      </c>
      <c r="K87" s="129">
        <f t="shared" si="8"/>
        <v>0</v>
      </c>
      <c r="L87" s="130">
        <f t="shared" si="9"/>
        <v>100000</v>
      </c>
      <c r="M87" s="131">
        <v>0</v>
      </c>
    </row>
    <row r="88" spans="1:13" ht="12.75" customHeight="1">
      <c r="A88" s="137">
        <v>17512</v>
      </c>
      <c r="B88" s="127" t="s">
        <v>262</v>
      </c>
      <c r="C88" s="128">
        <v>311319000</v>
      </c>
      <c r="D88" s="128">
        <v>359823056.89999998</v>
      </c>
      <c r="E88" s="128">
        <v>58662442.620000005</v>
      </c>
      <c r="F88" s="128">
        <v>350464661.02999979</v>
      </c>
      <c r="G88" s="129">
        <f t="shared" si="6"/>
        <v>3.0909151406555566E-2</v>
      </c>
      <c r="H88" s="128">
        <f t="shared" si="7"/>
        <v>9358395.8700001836</v>
      </c>
      <c r="I88" s="128">
        <v>57941684.099999994</v>
      </c>
      <c r="J88" s="128">
        <v>308175432.03999996</v>
      </c>
      <c r="K88" s="129">
        <f t="shared" si="8"/>
        <v>2.9904477342122891E-2</v>
      </c>
      <c r="L88" s="130">
        <f t="shared" si="9"/>
        <v>51647624.860000014</v>
      </c>
      <c r="M88" s="131">
        <v>42289228.989999831</v>
      </c>
    </row>
    <row r="89" spans="1:13" ht="12.75" customHeight="1">
      <c r="A89" s="137">
        <v>17542</v>
      </c>
      <c r="B89" s="127" t="s">
        <v>255</v>
      </c>
      <c r="C89" s="128">
        <v>195000</v>
      </c>
      <c r="D89" s="128">
        <v>310000</v>
      </c>
      <c r="E89" s="128">
        <v>0</v>
      </c>
      <c r="F89" s="128">
        <v>300000</v>
      </c>
      <c r="G89" s="129">
        <f t="shared" si="6"/>
        <v>2.6458432056215E-5</v>
      </c>
      <c r="H89" s="128">
        <f t="shared" si="7"/>
        <v>10000</v>
      </c>
      <c r="I89" s="128">
        <v>100000</v>
      </c>
      <c r="J89" s="128">
        <v>100000</v>
      </c>
      <c r="K89" s="129">
        <f t="shared" si="8"/>
        <v>9.7037188020365657E-6</v>
      </c>
      <c r="L89" s="130">
        <f t="shared" si="9"/>
        <v>210000</v>
      </c>
      <c r="M89" s="131">
        <v>200000</v>
      </c>
    </row>
    <row r="90" spans="1:13" s="29" customFormat="1" ht="12.75" customHeight="1">
      <c r="A90" s="27">
        <v>18</v>
      </c>
      <c r="B90" s="122" t="s">
        <v>263</v>
      </c>
      <c r="C90" s="118">
        <v>218744000</v>
      </c>
      <c r="D90" s="118">
        <v>351100132.56999999</v>
      </c>
      <c r="E90" s="118">
        <v>52736966.119999997</v>
      </c>
      <c r="F90" s="118">
        <v>232423246.81</v>
      </c>
      <c r="G90" s="123">
        <f t="shared" si="6"/>
        <v>2.0498515613357582E-2</v>
      </c>
      <c r="H90" s="118">
        <f t="shared" si="7"/>
        <v>118676885.75999999</v>
      </c>
      <c r="I90" s="118">
        <v>39994074.780000001</v>
      </c>
      <c r="J90" s="118">
        <v>152517731.66000003</v>
      </c>
      <c r="K90" s="123">
        <f t="shared" si="8"/>
        <v>1.4799891803531097E-2</v>
      </c>
      <c r="L90" s="124">
        <f t="shared" si="9"/>
        <v>198582400.90999997</v>
      </c>
      <c r="M90" s="125">
        <v>79905515.149999976</v>
      </c>
    </row>
    <row r="91" spans="1:13" ht="12.75" customHeight="1">
      <c r="A91" s="126" t="s">
        <v>264</v>
      </c>
      <c r="B91" s="127" t="s">
        <v>154</v>
      </c>
      <c r="C91" s="128">
        <v>71948000</v>
      </c>
      <c r="D91" s="128">
        <v>79372168</v>
      </c>
      <c r="E91" s="128">
        <v>15594457.039999999</v>
      </c>
      <c r="F91" s="128">
        <v>78830134.929999992</v>
      </c>
      <c r="G91" s="129">
        <f t="shared" si="6"/>
        <v>6.9524058967588851E-3</v>
      </c>
      <c r="H91" s="128">
        <f t="shared" si="7"/>
        <v>542033.07000000775</v>
      </c>
      <c r="I91" s="128">
        <v>15086678.960000001</v>
      </c>
      <c r="J91" s="128">
        <v>75570867.720000014</v>
      </c>
      <c r="K91" s="129">
        <f t="shared" si="8"/>
        <v>7.3331844998078223E-3</v>
      </c>
      <c r="L91" s="130">
        <f t="shared" si="9"/>
        <v>3801300.2799999863</v>
      </c>
      <c r="M91" s="131">
        <v>3259267.2099999785</v>
      </c>
    </row>
    <row r="92" spans="1:13" ht="12.75" customHeight="1">
      <c r="A92" s="126" t="s">
        <v>265</v>
      </c>
      <c r="B92" s="127" t="s">
        <v>173</v>
      </c>
      <c r="C92" s="128">
        <v>100000</v>
      </c>
      <c r="D92" s="128">
        <v>1400000</v>
      </c>
      <c r="E92" s="128">
        <v>0</v>
      </c>
      <c r="F92" s="128">
        <v>1300000</v>
      </c>
      <c r="G92" s="129">
        <f t="shared" si="6"/>
        <v>1.1465320557693167E-4</v>
      </c>
      <c r="H92" s="128">
        <f t="shared" si="7"/>
        <v>100000</v>
      </c>
      <c r="I92" s="128">
        <v>15520</v>
      </c>
      <c r="J92" s="128">
        <v>1286612.3400000001</v>
      </c>
      <c r="K92" s="129">
        <f t="shared" si="8"/>
        <v>1.2484924354590261E-4</v>
      </c>
      <c r="L92" s="130">
        <f t="shared" si="9"/>
        <v>113387.65999999992</v>
      </c>
      <c r="M92" s="131">
        <v>13387.659999999916</v>
      </c>
    </row>
    <row r="93" spans="1:13" ht="12.75" customHeight="1">
      <c r="A93" s="126" t="s">
        <v>266</v>
      </c>
      <c r="B93" s="127" t="s">
        <v>215</v>
      </c>
      <c r="C93" s="128">
        <v>1510000</v>
      </c>
      <c r="D93" s="128">
        <v>8779000</v>
      </c>
      <c r="E93" s="128">
        <v>617408.26</v>
      </c>
      <c r="F93" s="128">
        <v>1647737.52</v>
      </c>
      <c r="G93" s="129">
        <f t="shared" si="6"/>
        <v>1.4532183739798734E-4</v>
      </c>
      <c r="H93" s="128">
        <f t="shared" si="7"/>
        <v>7131262.4800000004</v>
      </c>
      <c r="I93" s="128">
        <v>335421.58999999997</v>
      </c>
      <c r="J93" s="128">
        <v>1056291.26</v>
      </c>
      <c r="K93" s="129">
        <f t="shared" si="8"/>
        <v>1.0249953360088893E-4</v>
      </c>
      <c r="L93" s="130">
        <f t="shared" si="9"/>
        <v>7722708.7400000002</v>
      </c>
      <c r="M93" s="131">
        <v>591446.26</v>
      </c>
    </row>
    <row r="94" spans="1:13" ht="12.75" customHeight="1">
      <c r="A94" s="126" t="s">
        <v>267</v>
      </c>
      <c r="B94" s="127" t="s">
        <v>249</v>
      </c>
      <c r="C94" s="128">
        <v>3480000</v>
      </c>
      <c r="D94" s="128">
        <v>9762314.5199999996</v>
      </c>
      <c r="E94" s="128">
        <v>0</v>
      </c>
      <c r="F94" s="128">
        <v>9150215.5899999999</v>
      </c>
      <c r="G94" s="129">
        <f t="shared" si="6"/>
        <v>8.0700119162578079E-4</v>
      </c>
      <c r="H94" s="128">
        <f t="shared" si="7"/>
        <v>612098.9299999997</v>
      </c>
      <c r="I94" s="128">
        <v>689277.95</v>
      </c>
      <c r="J94" s="128">
        <v>1072245.1100000001</v>
      </c>
      <c r="K94" s="129">
        <f t="shared" si="8"/>
        <v>1.0404765034298766E-4</v>
      </c>
      <c r="L94" s="130">
        <f t="shared" si="9"/>
        <v>8690069.4100000001</v>
      </c>
      <c r="M94" s="131">
        <v>8077970.4799999995</v>
      </c>
    </row>
    <row r="95" spans="1:13" ht="12.75" customHeight="1">
      <c r="A95" s="126" t="s">
        <v>268</v>
      </c>
      <c r="B95" s="127" t="s">
        <v>269</v>
      </c>
      <c r="C95" s="128">
        <v>18914000</v>
      </c>
      <c r="D95" s="128">
        <v>90448931.329999998</v>
      </c>
      <c r="E95" s="128">
        <v>17077554.559999999</v>
      </c>
      <c r="F95" s="128">
        <v>70248172.709999993</v>
      </c>
      <c r="G95" s="129">
        <f t="shared" si="6"/>
        <v>6.1955216824026386E-3</v>
      </c>
      <c r="H95" s="128">
        <f t="shared" si="7"/>
        <v>20200758.620000005</v>
      </c>
      <c r="I95" s="128">
        <v>12667515.399999999</v>
      </c>
      <c r="J95" s="128">
        <v>29592690.239999995</v>
      </c>
      <c r="K95" s="129">
        <f t="shared" si="8"/>
        <v>2.8715914468473189E-3</v>
      </c>
      <c r="L95" s="130">
        <f t="shared" si="9"/>
        <v>60856241.090000004</v>
      </c>
      <c r="M95" s="131">
        <v>40655482.469999999</v>
      </c>
    </row>
    <row r="96" spans="1:13" ht="12.75" customHeight="1">
      <c r="A96" s="126" t="s">
        <v>270</v>
      </c>
      <c r="B96" s="127" t="s">
        <v>255</v>
      </c>
      <c r="C96" s="128">
        <v>35160000</v>
      </c>
      <c r="D96" s="128">
        <v>58714633.310000002</v>
      </c>
      <c r="E96" s="128">
        <v>16125120.33</v>
      </c>
      <c r="F96" s="128">
        <v>48979777.109999999</v>
      </c>
      <c r="G96" s="129">
        <f t="shared" si="6"/>
        <v>4.3197603493116323E-3</v>
      </c>
      <c r="H96" s="128">
        <f t="shared" si="7"/>
        <v>9734856.200000003</v>
      </c>
      <c r="I96" s="128">
        <v>8476176.8599999994</v>
      </c>
      <c r="J96" s="128">
        <v>31510000.049999997</v>
      </c>
      <c r="K96" s="129">
        <f t="shared" si="8"/>
        <v>3.0576417993735806E-3</v>
      </c>
      <c r="L96" s="130">
        <f t="shared" si="9"/>
        <v>27204633.260000005</v>
      </c>
      <c r="M96" s="131">
        <v>17469777.060000002</v>
      </c>
    </row>
    <row r="97" spans="1:13" ht="12.75" hidden="1" customHeight="1">
      <c r="A97" s="126" t="s">
        <v>271</v>
      </c>
      <c r="B97" s="127" t="s">
        <v>257</v>
      </c>
      <c r="C97" s="128">
        <v>87632000</v>
      </c>
      <c r="D97" s="128">
        <v>102623085.41000001</v>
      </c>
      <c r="E97" s="128">
        <v>3322425.9299999997</v>
      </c>
      <c r="F97" s="128">
        <v>22267208.949999999</v>
      </c>
      <c r="G97" s="129">
        <f t="shared" si="6"/>
        <v>1.9638514502837252E-3</v>
      </c>
      <c r="H97" s="128">
        <f t="shared" si="7"/>
        <v>80355876.460000008</v>
      </c>
      <c r="I97" s="128">
        <v>2723484.02</v>
      </c>
      <c r="J97" s="128">
        <v>12429024.939999999</v>
      </c>
      <c r="K97" s="129">
        <f t="shared" si="8"/>
        <v>1.2060776300125938E-3</v>
      </c>
      <c r="L97" s="130">
        <f t="shared" si="9"/>
        <v>90194060.470000014</v>
      </c>
      <c r="M97" s="131">
        <v>9838184.0099999998</v>
      </c>
    </row>
    <row r="98" spans="1:13" ht="12.75" hidden="1" customHeight="1">
      <c r="A98" s="126" t="s">
        <v>272</v>
      </c>
      <c r="B98" s="127" t="s">
        <v>273</v>
      </c>
      <c r="C98" s="128">
        <v>0</v>
      </c>
      <c r="D98" s="128">
        <v>0</v>
      </c>
      <c r="E98" s="128">
        <v>0</v>
      </c>
      <c r="F98" s="128">
        <v>0</v>
      </c>
      <c r="G98" s="129">
        <f t="shared" si="6"/>
        <v>0</v>
      </c>
      <c r="H98" s="128">
        <f t="shared" si="7"/>
        <v>0</v>
      </c>
      <c r="I98" s="128">
        <v>0</v>
      </c>
      <c r="J98" s="128">
        <v>0</v>
      </c>
      <c r="K98" s="129">
        <f t="shared" si="8"/>
        <v>0</v>
      </c>
      <c r="L98" s="130">
        <f t="shared" si="9"/>
        <v>0</v>
      </c>
      <c r="M98" s="131">
        <v>0</v>
      </c>
    </row>
    <row r="99" spans="1:13" ht="12.75" hidden="1" customHeight="1">
      <c r="A99" s="126" t="s">
        <v>274</v>
      </c>
      <c r="B99" s="127" t="s">
        <v>275</v>
      </c>
      <c r="C99" s="128">
        <v>0</v>
      </c>
      <c r="D99" s="128">
        <v>0</v>
      </c>
      <c r="E99" s="128">
        <v>0</v>
      </c>
      <c r="F99" s="128">
        <v>0</v>
      </c>
      <c r="G99" s="129">
        <f t="shared" si="6"/>
        <v>0</v>
      </c>
      <c r="H99" s="128">
        <f t="shared" si="7"/>
        <v>0</v>
      </c>
      <c r="I99" s="128">
        <v>0</v>
      </c>
      <c r="J99" s="128">
        <v>0</v>
      </c>
      <c r="K99" s="129">
        <f t="shared" si="8"/>
        <v>0</v>
      </c>
      <c r="L99" s="130">
        <f t="shared" si="9"/>
        <v>0</v>
      </c>
      <c r="M99" s="131">
        <v>0</v>
      </c>
    </row>
    <row r="100" spans="1:13" ht="12.75" customHeight="1">
      <c r="A100" s="27">
        <v>19</v>
      </c>
      <c r="B100" s="122" t="s">
        <v>276</v>
      </c>
      <c r="C100" s="118">
        <v>410000</v>
      </c>
      <c r="D100" s="118">
        <v>410000</v>
      </c>
      <c r="E100" s="118">
        <v>0</v>
      </c>
      <c r="F100" s="118">
        <v>0</v>
      </c>
      <c r="G100" s="123">
        <f t="shared" si="6"/>
        <v>0</v>
      </c>
      <c r="H100" s="118">
        <f t="shared" si="7"/>
        <v>410000</v>
      </c>
      <c r="I100" s="118">
        <v>0</v>
      </c>
      <c r="J100" s="118">
        <v>0</v>
      </c>
      <c r="K100" s="123">
        <f t="shared" si="8"/>
        <v>0</v>
      </c>
      <c r="L100" s="124">
        <f t="shared" si="9"/>
        <v>410000</v>
      </c>
      <c r="M100" s="125">
        <v>0</v>
      </c>
    </row>
    <row r="101" spans="1:13" ht="12.75" customHeight="1">
      <c r="A101" s="126" t="s">
        <v>277</v>
      </c>
      <c r="B101" s="127" t="s">
        <v>278</v>
      </c>
      <c r="C101" s="128">
        <v>410000</v>
      </c>
      <c r="D101" s="128">
        <v>410000</v>
      </c>
      <c r="E101" s="128">
        <v>0</v>
      </c>
      <c r="F101" s="128">
        <v>0</v>
      </c>
      <c r="G101" s="129">
        <f t="shared" si="6"/>
        <v>0</v>
      </c>
      <c r="H101" s="128">
        <f t="shared" si="7"/>
        <v>410000</v>
      </c>
      <c r="I101" s="128">
        <v>0</v>
      </c>
      <c r="J101" s="128">
        <v>0</v>
      </c>
      <c r="K101" s="129">
        <f t="shared" si="8"/>
        <v>0</v>
      </c>
      <c r="L101" s="130">
        <f t="shared" si="9"/>
        <v>410000</v>
      </c>
      <c r="M101" s="131">
        <v>0</v>
      </c>
    </row>
    <row r="102" spans="1:13" s="29" customFormat="1" ht="12.75" customHeight="1">
      <c r="A102" s="27">
        <v>22</v>
      </c>
      <c r="B102" s="122" t="s">
        <v>279</v>
      </c>
      <c r="C102" s="118">
        <v>250000</v>
      </c>
      <c r="D102" s="118">
        <v>250000</v>
      </c>
      <c r="E102" s="118">
        <v>0</v>
      </c>
      <c r="F102" s="118">
        <v>200000</v>
      </c>
      <c r="G102" s="123">
        <f t="shared" si="6"/>
        <v>1.7638954704143333E-5</v>
      </c>
      <c r="H102" s="118">
        <f t="shared" si="7"/>
        <v>50000</v>
      </c>
      <c r="I102" s="118">
        <v>0</v>
      </c>
      <c r="J102" s="118">
        <v>200000</v>
      </c>
      <c r="K102" s="123">
        <f t="shared" si="8"/>
        <v>1.9407437604073131E-5</v>
      </c>
      <c r="L102" s="124">
        <f t="shared" si="9"/>
        <v>50000</v>
      </c>
      <c r="M102" s="125">
        <v>0</v>
      </c>
    </row>
    <row r="103" spans="1:13" ht="12.75" customHeight="1">
      <c r="A103" s="126" t="s">
        <v>280</v>
      </c>
      <c r="B103" s="127" t="s">
        <v>281</v>
      </c>
      <c r="C103" s="128">
        <v>250000</v>
      </c>
      <c r="D103" s="128">
        <v>250000</v>
      </c>
      <c r="E103" s="128">
        <v>0</v>
      </c>
      <c r="F103" s="128">
        <v>200000</v>
      </c>
      <c r="G103" s="129">
        <f t="shared" si="6"/>
        <v>1.7638954704143333E-5</v>
      </c>
      <c r="H103" s="128">
        <f t="shared" si="7"/>
        <v>50000</v>
      </c>
      <c r="I103" s="128">
        <v>0</v>
      </c>
      <c r="J103" s="128">
        <v>200000</v>
      </c>
      <c r="K103" s="129">
        <f t="shared" si="8"/>
        <v>1.9407437604073131E-5</v>
      </c>
      <c r="L103" s="130">
        <f t="shared" si="9"/>
        <v>50000</v>
      </c>
      <c r="M103" s="131">
        <v>0</v>
      </c>
    </row>
    <row r="104" spans="1:13" s="29" customFormat="1" ht="12.75" customHeight="1">
      <c r="A104" s="27">
        <v>23</v>
      </c>
      <c r="B104" s="122" t="s">
        <v>282</v>
      </c>
      <c r="C104" s="118">
        <v>349340000</v>
      </c>
      <c r="D104" s="118">
        <v>422699776.88999999</v>
      </c>
      <c r="E104" s="118">
        <v>52581458.839999989</v>
      </c>
      <c r="F104" s="118">
        <v>289006513.98999995</v>
      </c>
      <c r="G104" s="123">
        <f t="shared" si="6"/>
        <v>2.548886404735988E-2</v>
      </c>
      <c r="H104" s="118">
        <f t="shared" si="7"/>
        <v>133693262.90000004</v>
      </c>
      <c r="I104" s="118">
        <v>54865223.340000004</v>
      </c>
      <c r="J104" s="118">
        <v>234677420.41000003</v>
      </c>
      <c r="K104" s="123">
        <f t="shared" si="8"/>
        <v>2.277243696845957E-2</v>
      </c>
      <c r="L104" s="124">
        <f t="shared" si="9"/>
        <v>188022356.47999996</v>
      </c>
      <c r="M104" s="125">
        <v>54329093.579999924</v>
      </c>
    </row>
    <row r="105" spans="1:13" ht="12.75" customHeight="1">
      <c r="A105" s="126" t="s">
        <v>283</v>
      </c>
      <c r="B105" s="127" t="s">
        <v>154</v>
      </c>
      <c r="C105" s="128">
        <v>28574000</v>
      </c>
      <c r="D105" s="128">
        <v>31038700</v>
      </c>
      <c r="E105" s="128">
        <v>6011874.5199999996</v>
      </c>
      <c r="F105" s="128">
        <v>30810187.309999991</v>
      </c>
      <c r="G105" s="129">
        <f t="shared" si="6"/>
        <v>2.7172974919363077E-3</v>
      </c>
      <c r="H105" s="128">
        <f t="shared" si="7"/>
        <v>228512.69000000879</v>
      </c>
      <c r="I105" s="128">
        <v>6086338.1399999987</v>
      </c>
      <c r="J105" s="128">
        <v>30312273.009999987</v>
      </c>
      <c r="K105" s="129">
        <f t="shared" si="8"/>
        <v>2.9414177353960236E-3</v>
      </c>
      <c r="L105" s="130">
        <f t="shared" si="9"/>
        <v>726426.99000001326</v>
      </c>
      <c r="M105" s="131">
        <v>497914.30000000447</v>
      </c>
    </row>
    <row r="106" spans="1:13" ht="12.75" customHeight="1">
      <c r="A106" s="126" t="s">
        <v>284</v>
      </c>
      <c r="B106" s="127" t="s">
        <v>173</v>
      </c>
      <c r="C106" s="128">
        <v>386000</v>
      </c>
      <c r="D106" s="128">
        <v>1086000</v>
      </c>
      <c r="E106" s="128">
        <v>0</v>
      </c>
      <c r="F106" s="128">
        <v>767214.38</v>
      </c>
      <c r="G106" s="129">
        <f t="shared" si="6"/>
        <v>6.7664298485937052E-5</v>
      </c>
      <c r="H106" s="128">
        <f t="shared" si="7"/>
        <v>318785.62</v>
      </c>
      <c r="I106" s="128">
        <v>387275.77999999997</v>
      </c>
      <c r="J106" s="128">
        <v>619923.81000000006</v>
      </c>
      <c r="K106" s="129">
        <f t="shared" si="8"/>
        <v>6.0155663309271437E-5</v>
      </c>
      <c r="L106" s="130">
        <f t="shared" si="9"/>
        <v>466076.18999999994</v>
      </c>
      <c r="M106" s="131">
        <v>147290.56999999995</v>
      </c>
    </row>
    <row r="107" spans="1:13" ht="12.75" customHeight="1">
      <c r="A107" s="936" t="s">
        <v>1058</v>
      </c>
      <c r="B107" s="127" t="s">
        <v>1059</v>
      </c>
      <c r="C107" s="128">
        <v>21204000</v>
      </c>
      <c r="D107" s="128">
        <v>26269433.379999999</v>
      </c>
      <c r="E107" s="128">
        <v>1394573.78</v>
      </c>
      <c r="F107" s="128">
        <v>19212345.27</v>
      </c>
      <c r="G107" s="129">
        <f t="shared" ref="G107:G128" si="10">F107/$F$130</f>
        <v>1.6944284398894621E-3</v>
      </c>
      <c r="H107" s="128">
        <f t="shared" ref="H107:H128" si="11">D107-F107</f>
        <v>7057088.1099999994</v>
      </c>
      <c r="I107" s="128">
        <v>2836834.13</v>
      </c>
      <c r="J107" s="128">
        <v>15942458.829999998</v>
      </c>
      <c r="K107" s="129">
        <f t="shared" ref="K107:K128" si="12">J107/$J$130</f>
        <v>1.5470113749936484E-3</v>
      </c>
      <c r="L107" s="937">
        <f t="shared" ref="L107:L128" si="13">D107-J107</f>
        <v>10326974.550000001</v>
      </c>
      <c r="M107" s="437">
        <v>3269886.4400000013</v>
      </c>
    </row>
    <row r="108" spans="1:13" ht="12.75" customHeight="1">
      <c r="A108" s="126" t="s">
        <v>285</v>
      </c>
      <c r="B108" s="138" t="s">
        <v>286</v>
      </c>
      <c r="C108" s="128">
        <v>5000</v>
      </c>
      <c r="D108" s="128">
        <v>775000</v>
      </c>
      <c r="E108" s="128">
        <v>0</v>
      </c>
      <c r="F108" s="128">
        <v>770000</v>
      </c>
      <c r="G108" s="129">
        <f t="shared" si="10"/>
        <v>6.7909975610951838E-5</v>
      </c>
      <c r="H108" s="128">
        <f t="shared" si="11"/>
        <v>5000</v>
      </c>
      <c r="I108" s="128">
        <v>119732.1</v>
      </c>
      <c r="J108" s="128">
        <v>295384.75</v>
      </c>
      <c r="K108" s="129">
        <f t="shared" si="12"/>
        <v>2.8663305524098703E-5</v>
      </c>
      <c r="L108" s="130">
        <f t="shared" si="13"/>
        <v>479615.25</v>
      </c>
      <c r="M108" s="131">
        <v>474615.25</v>
      </c>
    </row>
    <row r="109" spans="1:13" ht="12.75" customHeight="1">
      <c r="A109" s="126" t="s">
        <v>287</v>
      </c>
      <c r="B109" s="127" t="s">
        <v>288</v>
      </c>
      <c r="C109" s="128">
        <v>298036000</v>
      </c>
      <c r="D109" s="128">
        <v>358257557.25</v>
      </c>
      <c r="E109" s="128">
        <v>41761011.919999994</v>
      </c>
      <c r="F109" s="128">
        <v>232995885.80999994</v>
      </c>
      <c r="G109" s="129">
        <f t="shared" si="10"/>
        <v>2.0549019380271708E-2</v>
      </c>
      <c r="H109" s="128">
        <f t="shared" si="11"/>
        <v>125261671.44000006</v>
      </c>
      <c r="I109" s="128">
        <v>44315181.060000002</v>
      </c>
      <c r="J109" s="128">
        <v>185757151.54000005</v>
      </c>
      <c r="K109" s="129">
        <f t="shared" si="12"/>
        <v>1.802535164011454E-2</v>
      </c>
      <c r="L109" s="130">
        <f t="shared" si="13"/>
        <v>172500405.70999995</v>
      </c>
      <c r="M109" s="131">
        <v>47238734.269999892</v>
      </c>
    </row>
    <row r="110" spans="1:13" ht="12.75" customHeight="1">
      <c r="A110" s="126" t="s">
        <v>289</v>
      </c>
      <c r="B110" s="127" t="s">
        <v>290</v>
      </c>
      <c r="C110" s="128">
        <v>1135000</v>
      </c>
      <c r="D110" s="128">
        <v>5273086.26</v>
      </c>
      <c r="E110" s="128">
        <v>3413998.6199999996</v>
      </c>
      <c r="F110" s="128">
        <v>4450881.22</v>
      </c>
      <c r="G110" s="129">
        <f t="shared" si="10"/>
        <v>3.9254446116551109E-4</v>
      </c>
      <c r="H110" s="128">
        <f t="shared" si="11"/>
        <v>822205.04</v>
      </c>
      <c r="I110" s="128">
        <v>1119862.1299999999</v>
      </c>
      <c r="J110" s="128">
        <v>1750228.4700000002</v>
      </c>
      <c r="K110" s="129">
        <f t="shared" si="12"/>
        <v>1.6983724912198692E-4</v>
      </c>
      <c r="L110" s="130">
        <f t="shared" si="13"/>
        <v>3522857.7899999996</v>
      </c>
      <c r="M110" s="131">
        <v>2700652.7499999995</v>
      </c>
    </row>
    <row r="111" spans="1:13" s="29" customFormat="1" ht="12.75" customHeight="1">
      <c r="A111" s="27">
        <v>27</v>
      </c>
      <c r="B111" s="122" t="s">
        <v>291</v>
      </c>
      <c r="C111" s="118">
        <v>40485000</v>
      </c>
      <c r="D111" s="118">
        <v>61058297.859999999</v>
      </c>
      <c r="E111" s="118">
        <v>13352968.32</v>
      </c>
      <c r="F111" s="118">
        <v>56167537.690000013</v>
      </c>
      <c r="G111" s="123">
        <f t="shared" si="10"/>
        <v>4.9536832657858685E-3</v>
      </c>
      <c r="H111" s="118">
        <f t="shared" si="11"/>
        <v>4890760.1699999869</v>
      </c>
      <c r="I111" s="118">
        <v>11734814.629999997</v>
      </c>
      <c r="J111" s="118">
        <v>48550008.030000024</v>
      </c>
      <c r="K111" s="123">
        <f t="shared" si="12"/>
        <v>4.7111562575973742E-3</v>
      </c>
      <c r="L111" s="124">
        <f t="shared" si="13"/>
        <v>12508289.829999976</v>
      </c>
      <c r="M111" s="125">
        <v>7617529.659999989</v>
      </c>
    </row>
    <row r="112" spans="1:13" ht="12.75" customHeight="1">
      <c r="A112" s="126" t="s">
        <v>292</v>
      </c>
      <c r="B112" s="127" t="s">
        <v>154</v>
      </c>
      <c r="C112" s="128">
        <v>35773000</v>
      </c>
      <c r="D112" s="128">
        <v>42310267.409999996</v>
      </c>
      <c r="E112" s="128">
        <v>8109796.209999999</v>
      </c>
      <c r="F112" s="128">
        <v>42171247.030000016</v>
      </c>
      <c r="G112" s="129">
        <f t="shared" si="10"/>
        <v>3.7192835808970469E-3</v>
      </c>
      <c r="H112" s="128">
        <f t="shared" si="11"/>
        <v>139020.37999998033</v>
      </c>
      <c r="I112" s="128">
        <v>8115497.3999999985</v>
      </c>
      <c r="J112" s="128">
        <v>40237729.910000026</v>
      </c>
      <c r="K112" s="129">
        <f t="shared" si="12"/>
        <v>3.9045561627893632E-3</v>
      </c>
      <c r="L112" s="130">
        <f t="shared" si="13"/>
        <v>2072537.4999999702</v>
      </c>
      <c r="M112" s="131">
        <v>1933517.1199999899</v>
      </c>
    </row>
    <row r="113" spans="1:13" ht="12.75" customHeight="1">
      <c r="A113" s="126" t="s">
        <v>293</v>
      </c>
      <c r="B113" s="127" t="s">
        <v>175</v>
      </c>
      <c r="C113" s="128">
        <v>446000</v>
      </c>
      <c r="D113" s="128">
        <v>446000</v>
      </c>
      <c r="E113" s="128">
        <v>59074.71</v>
      </c>
      <c r="F113" s="128">
        <v>444108.12</v>
      </c>
      <c r="G113" s="129">
        <f t="shared" si="10"/>
        <v>3.9168015062111262E-5</v>
      </c>
      <c r="H113" s="128">
        <f t="shared" si="11"/>
        <v>1891.8800000000047</v>
      </c>
      <c r="I113" s="128">
        <v>162406.31</v>
      </c>
      <c r="J113" s="128">
        <v>429785.72</v>
      </c>
      <c r="K113" s="129">
        <f t="shared" si="12"/>
        <v>4.1705197720108225E-5</v>
      </c>
      <c r="L113" s="130">
        <f t="shared" si="13"/>
        <v>16214.280000000028</v>
      </c>
      <c r="M113" s="131">
        <v>14322.400000000023</v>
      </c>
    </row>
    <row r="114" spans="1:13" ht="12.75" customHeight="1">
      <c r="A114" s="126" t="s">
        <v>294</v>
      </c>
      <c r="B114" s="127" t="s">
        <v>295</v>
      </c>
      <c r="C114" s="128">
        <v>450000</v>
      </c>
      <c r="D114" s="128">
        <v>1071059.3099999998</v>
      </c>
      <c r="E114" s="128">
        <v>41392.699999999997</v>
      </c>
      <c r="F114" s="128">
        <v>1003719.1399999999</v>
      </c>
      <c r="G114" s="129">
        <f t="shared" si="10"/>
        <v>8.8522782230708501E-5</v>
      </c>
      <c r="H114" s="128">
        <f t="shared" si="11"/>
        <v>67340.169999999925</v>
      </c>
      <c r="I114" s="128">
        <v>490796.31999999995</v>
      </c>
      <c r="J114" s="128">
        <v>980004.86999999988</v>
      </c>
      <c r="K114" s="129">
        <f t="shared" si="12"/>
        <v>9.5096916831063989E-5</v>
      </c>
      <c r="L114" s="130">
        <f t="shared" si="13"/>
        <v>91054.439999999944</v>
      </c>
      <c r="M114" s="131">
        <v>23714.270000000019</v>
      </c>
    </row>
    <row r="115" spans="1:13" ht="12.75" customHeight="1">
      <c r="A115" s="126" t="s">
        <v>296</v>
      </c>
      <c r="B115" s="127" t="s">
        <v>297</v>
      </c>
      <c r="C115" s="128">
        <v>3092000</v>
      </c>
      <c r="D115" s="128">
        <v>13239990.640000002</v>
      </c>
      <c r="E115" s="128">
        <v>3636518.73</v>
      </c>
      <c r="F115" s="128">
        <v>8813758.2599999998</v>
      </c>
      <c r="G115" s="129">
        <f t="shared" si="10"/>
        <v>7.7732741360704582E-4</v>
      </c>
      <c r="H115" s="128">
        <f t="shared" si="11"/>
        <v>4426232.3800000027</v>
      </c>
      <c r="I115" s="128">
        <v>1961501.3699999999</v>
      </c>
      <c r="J115" s="128">
        <v>4626021.21</v>
      </c>
      <c r="K115" s="129">
        <f t="shared" si="12"/>
        <v>4.4889608994096939E-4</v>
      </c>
      <c r="L115" s="130">
        <f t="shared" si="13"/>
        <v>8613969.4300000034</v>
      </c>
      <c r="M115" s="131">
        <v>4187737.05</v>
      </c>
    </row>
    <row r="116" spans="1:13" ht="12.75" customHeight="1">
      <c r="A116" s="126" t="s">
        <v>298</v>
      </c>
      <c r="B116" s="127" t="s">
        <v>299</v>
      </c>
      <c r="C116" s="128">
        <v>724000</v>
      </c>
      <c r="D116" s="128">
        <v>3990980.4999999991</v>
      </c>
      <c r="E116" s="128">
        <v>1506185.97</v>
      </c>
      <c r="F116" s="128">
        <v>3734705.1399999997</v>
      </c>
      <c r="G116" s="129">
        <f t="shared" si="10"/>
        <v>3.2938147398895638E-4</v>
      </c>
      <c r="H116" s="128">
        <f t="shared" si="11"/>
        <v>256275.3599999994</v>
      </c>
      <c r="I116" s="128">
        <v>1004613.23</v>
      </c>
      <c r="J116" s="128">
        <v>2276466.3200000003</v>
      </c>
      <c r="K116" s="129">
        <f t="shared" si="12"/>
        <v>2.209018903158699E-4</v>
      </c>
      <c r="L116" s="130">
        <f t="shared" si="13"/>
        <v>1714514.1799999988</v>
      </c>
      <c r="M116" s="131">
        <v>1458238.8199999994</v>
      </c>
    </row>
    <row r="117" spans="1:13" s="29" customFormat="1" ht="12.75" customHeight="1">
      <c r="A117" s="27">
        <v>28</v>
      </c>
      <c r="B117" s="122" t="s">
        <v>300</v>
      </c>
      <c r="C117" s="118">
        <v>432714000</v>
      </c>
      <c r="D117" s="118">
        <v>548088452.03999996</v>
      </c>
      <c r="E117" s="118">
        <v>75905896.300000012</v>
      </c>
      <c r="F117" s="118">
        <v>515365572.4799999</v>
      </c>
      <c r="G117" s="123">
        <f t="shared" si="10"/>
        <v>4.5452549945248083E-2</v>
      </c>
      <c r="H117" s="118">
        <f t="shared" si="11"/>
        <v>32722879.560000062</v>
      </c>
      <c r="I117" s="118">
        <v>74167418.980000004</v>
      </c>
      <c r="J117" s="118">
        <v>502002559.56999987</v>
      </c>
      <c r="K117" s="123">
        <f t="shared" si="12"/>
        <v>4.8712916759698882E-2</v>
      </c>
      <c r="L117" s="124">
        <f t="shared" si="13"/>
        <v>46085892.470000088</v>
      </c>
      <c r="M117" s="125">
        <v>13363012.910000026</v>
      </c>
    </row>
    <row r="118" spans="1:13" ht="12.75" hidden="1" customHeight="1">
      <c r="A118" s="126" t="s">
        <v>301</v>
      </c>
      <c r="B118" s="134" t="s">
        <v>302</v>
      </c>
      <c r="C118" s="128">
        <v>0</v>
      </c>
      <c r="D118" s="128">
        <v>0</v>
      </c>
      <c r="E118" s="128">
        <v>0</v>
      </c>
      <c r="F118" s="128">
        <v>0</v>
      </c>
      <c r="G118" s="129">
        <f t="shared" si="10"/>
        <v>0</v>
      </c>
      <c r="H118" s="128">
        <f t="shared" si="11"/>
        <v>0</v>
      </c>
      <c r="I118" s="128">
        <v>0</v>
      </c>
      <c r="J118" s="128">
        <v>0</v>
      </c>
      <c r="K118" s="129">
        <f t="shared" si="12"/>
        <v>0</v>
      </c>
      <c r="L118" s="130">
        <f t="shared" si="13"/>
        <v>0</v>
      </c>
      <c r="M118" s="131">
        <v>0</v>
      </c>
    </row>
    <row r="119" spans="1:13" ht="12.75" customHeight="1">
      <c r="A119" s="126" t="s">
        <v>303</v>
      </c>
      <c r="B119" s="127" t="s">
        <v>304</v>
      </c>
      <c r="C119" s="128">
        <v>125784000</v>
      </c>
      <c r="D119" s="128">
        <v>221220355.19999999</v>
      </c>
      <c r="E119" s="128">
        <v>46360459.310000002</v>
      </c>
      <c r="F119" s="128">
        <v>215043027.83999997</v>
      </c>
      <c r="G119" s="129">
        <f t="shared" si="10"/>
        <v>1.8965671137557965E-2</v>
      </c>
      <c r="H119" s="128">
        <f t="shared" si="11"/>
        <v>6177327.3600000143</v>
      </c>
      <c r="I119" s="128">
        <v>46258484.910000004</v>
      </c>
      <c r="J119" s="128">
        <v>214941053.43999994</v>
      </c>
      <c r="K119" s="129">
        <f t="shared" si="12"/>
        <v>2.0857275415952736E-2</v>
      </c>
      <c r="L119" s="130">
        <f t="shared" si="13"/>
        <v>6279301.7600000501</v>
      </c>
      <c r="M119" s="131">
        <v>101974.40000003576</v>
      </c>
    </row>
    <row r="120" spans="1:13" ht="12.75" customHeight="1">
      <c r="A120" s="126" t="s">
        <v>305</v>
      </c>
      <c r="B120" s="127" t="s">
        <v>306</v>
      </c>
      <c r="C120" s="128">
        <v>78224000</v>
      </c>
      <c r="D120" s="128">
        <v>63387000</v>
      </c>
      <c r="E120" s="128">
        <v>0</v>
      </c>
      <c r="F120" s="128">
        <v>59602544.009999998</v>
      </c>
      <c r="G120" s="129">
        <f t="shared" si="10"/>
        <v>5.2566328702204979E-3</v>
      </c>
      <c r="H120" s="128">
        <f t="shared" si="11"/>
        <v>3784455.9900000021</v>
      </c>
      <c r="I120" s="128">
        <v>0</v>
      </c>
      <c r="J120" s="128">
        <v>59602544.009999998</v>
      </c>
      <c r="K120" s="129">
        <f t="shared" si="12"/>
        <v>5.7836632695904885E-3</v>
      </c>
      <c r="L120" s="130">
        <f t="shared" si="13"/>
        <v>3784455.9900000021</v>
      </c>
      <c r="M120" s="131">
        <v>0</v>
      </c>
    </row>
    <row r="121" spans="1:13" ht="12.75" customHeight="1">
      <c r="A121" s="126" t="s">
        <v>307</v>
      </c>
      <c r="B121" s="127" t="s">
        <v>275</v>
      </c>
      <c r="C121" s="128">
        <v>228706000</v>
      </c>
      <c r="D121" s="128">
        <v>263481096.83999997</v>
      </c>
      <c r="E121" s="128">
        <v>29545436.990000002</v>
      </c>
      <c r="F121" s="128">
        <v>240720000.62999994</v>
      </c>
      <c r="G121" s="129">
        <f t="shared" si="10"/>
        <v>2.1230245937469618E-2</v>
      </c>
      <c r="H121" s="128">
        <f t="shared" si="11"/>
        <v>22761096.210000038</v>
      </c>
      <c r="I121" s="128">
        <v>27908934.07</v>
      </c>
      <c r="J121" s="128">
        <v>227458962.11999995</v>
      </c>
      <c r="K121" s="129">
        <f t="shared" si="12"/>
        <v>2.2071978074155663E-2</v>
      </c>
      <c r="L121" s="130">
        <f t="shared" si="13"/>
        <v>36022134.720000029</v>
      </c>
      <c r="M121" s="131">
        <v>13261038.50999999</v>
      </c>
    </row>
    <row r="122" spans="1:13" s="29" customFormat="1" ht="12.75" customHeight="1">
      <c r="A122" s="27">
        <v>99</v>
      </c>
      <c r="B122" s="122" t="s">
        <v>308</v>
      </c>
      <c r="C122" s="118">
        <v>47076000</v>
      </c>
      <c r="D122" s="118">
        <v>6357328.5600000024</v>
      </c>
      <c r="E122" s="118">
        <v>0</v>
      </c>
      <c r="F122" s="118">
        <v>0</v>
      </c>
      <c r="G122" s="123">
        <f t="shared" si="10"/>
        <v>0</v>
      </c>
      <c r="H122" s="118">
        <f t="shared" si="11"/>
        <v>6357328.5600000024</v>
      </c>
      <c r="I122" s="118">
        <v>0</v>
      </c>
      <c r="J122" s="118">
        <v>0</v>
      </c>
      <c r="K122" s="123">
        <f t="shared" si="12"/>
        <v>0</v>
      </c>
      <c r="L122" s="124">
        <f t="shared" si="13"/>
        <v>6357328.5600000024</v>
      </c>
      <c r="M122" s="125">
        <v>0</v>
      </c>
    </row>
    <row r="123" spans="1:13" ht="12.75" customHeight="1">
      <c r="A123" s="126" t="s">
        <v>309</v>
      </c>
      <c r="B123" s="127" t="s">
        <v>310</v>
      </c>
      <c r="C123" s="128">
        <v>5961000</v>
      </c>
      <c r="D123" s="128">
        <v>5961000</v>
      </c>
      <c r="E123" s="128">
        <v>0</v>
      </c>
      <c r="F123" s="128">
        <v>0</v>
      </c>
      <c r="G123" s="129">
        <f t="shared" si="10"/>
        <v>0</v>
      </c>
      <c r="H123" s="128">
        <f t="shared" si="11"/>
        <v>5961000</v>
      </c>
      <c r="I123" s="128">
        <v>0</v>
      </c>
      <c r="J123" s="128">
        <v>0</v>
      </c>
      <c r="K123" s="129">
        <f t="shared" si="12"/>
        <v>0</v>
      </c>
      <c r="L123" s="130">
        <f t="shared" si="13"/>
        <v>5961000</v>
      </c>
      <c r="M123" s="131">
        <v>0</v>
      </c>
    </row>
    <row r="124" spans="1:13" ht="12.75" customHeight="1">
      <c r="A124" s="126" t="s">
        <v>311</v>
      </c>
      <c r="B124" s="127" t="s">
        <v>107</v>
      </c>
      <c r="C124" s="128">
        <v>41115000</v>
      </c>
      <c r="D124" s="128">
        <v>396328.56000000238</v>
      </c>
      <c r="E124" s="128">
        <v>0</v>
      </c>
      <c r="F124" s="128">
        <v>0</v>
      </c>
      <c r="G124" s="129">
        <f t="shared" si="10"/>
        <v>0</v>
      </c>
      <c r="H124" s="128">
        <f t="shared" si="11"/>
        <v>396328.56000000238</v>
      </c>
      <c r="I124" s="128">
        <v>0</v>
      </c>
      <c r="J124" s="128">
        <v>0</v>
      </c>
      <c r="K124" s="129">
        <f t="shared" si="12"/>
        <v>0</v>
      </c>
      <c r="L124" s="130">
        <f t="shared" si="13"/>
        <v>396328.56000000238</v>
      </c>
      <c r="M124" s="131">
        <v>0</v>
      </c>
    </row>
    <row r="125" spans="1:13" s="29" customFormat="1" ht="12.75" hidden="1" customHeight="1">
      <c r="A125" s="27"/>
      <c r="B125" s="122"/>
      <c r="C125" s="118">
        <v>0</v>
      </c>
      <c r="D125" s="118">
        <v>0</v>
      </c>
      <c r="E125" s="118">
        <v>0</v>
      </c>
      <c r="F125" s="118">
        <v>0</v>
      </c>
      <c r="G125" s="123">
        <f t="shared" si="10"/>
        <v>0</v>
      </c>
      <c r="H125" s="118">
        <f t="shared" si="11"/>
        <v>0</v>
      </c>
      <c r="I125" s="118">
        <v>0</v>
      </c>
      <c r="J125" s="118">
        <v>0</v>
      </c>
      <c r="K125" s="123">
        <f t="shared" si="12"/>
        <v>0</v>
      </c>
      <c r="L125" s="124">
        <f t="shared" si="13"/>
        <v>0</v>
      </c>
      <c r="M125" s="125">
        <v>0</v>
      </c>
    </row>
    <row r="126" spans="1:13" ht="12.75" hidden="1" customHeight="1">
      <c r="A126" s="139"/>
      <c r="B126" s="139"/>
      <c r="C126" s="140">
        <v>0</v>
      </c>
      <c r="D126" s="140">
        <v>0</v>
      </c>
      <c r="E126" s="140">
        <v>0</v>
      </c>
      <c r="F126" s="140">
        <v>0</v>
      </c>
      <c r="G126" s="141">
        <f t="shared" si="10"/>
        <v>0</v>
      </c>
      <c r="H126" s="140">
        <f t="shared" si="11"/>
        <v>0</v>
      </c>
      <c r="I126" s="140">
        <v>0</v>
      </c>
      <c r="J126" s="140">
        <v>0</v>
      </c>
      <c r="K126" s="141">
        <f t="shared" si="12"/>
        <v>0</v>
      </c>
      <c r="L126" s="142">
        <f t="shared" si="13"/>
        <v>0</v>
      </c>
      <c r="M126" s="143">
        <v>0</v>
      </c>
    </row>
    <row r="127" spans="1:13" s="149" customFormat="1" ht="12.75" customHeight="1">
      <c r="A127" s="144"/>
      <c r="B127" s="144"/>
      <c r="C127" s="145">
        <v>0</v>
      </c>
      <c r="D127" s="145">
        <v>0</v>
      </c>
      <c r="E127" s="145">
        <v>0</v>
      </c>
      <c r="F127" s="145">
        <v>0</v>
      </c>
      <c r="G127" s="146">
        <f t="shared" si="10"/>
        <v>0</v>
      </c>
      <c r="H127" s="145">
        <f t="shared" si="11"/>
        <v>0</v>
      </c>
      <c r="I127" s="145">
        <v>0</v>
      </c>
      <c r="J127" s="145">
        <v>0</v>
      </c>
      <c r="K127" s="146">
        <f t="shared" si="12"/>
        <v>0</v>
      </c>
      <c r="L127" s="147">
        <f t="shared" si="13"/>
        <v>0</v>
      </c>
      <c r="M127" s="148">
        <v>0</v>
      </c>
    </row>
    <row r="128" spans="1:13" s="152" customFormat="1" ht="12.75" customHeight="1">
      <c r="A128" s="151"/>
      <c r="B128" s="144" t="s">
        <v>312</v>
      </c>
      <c r="C128" s="145">
        <v>1178000000</v>
      </c>
      <c r="D128" s="145">
        <v>1293727312.4999998</v>
      </c>
      <c r="E128" s="145">
        <v>234082120.31999999</v>
      </c>
      <c r="F128" s="145">
        <v>1274728502.7999997</v>
      </c>
      <c r="G128" s="146">
        <f t="shared" si="10"/>
        <v>0.11242439160484821</v>
      </c>
      <c r="H128" s="145">
        <f t="shared" si="11"/>
        <v>18998809.700000048</v>
      </c>
      <c r="I128" s="145">
        <v>237364456.22999999</v>
      </c>
      <c r="J128" s="145">
        <v>1271495593.74</v>
      </c>
      <c r="K128" s="146">
        <f t="shared" si="12"/>
        <v>0.12338235699681484</v>
      </c>
      <c r="L128" s="147">
        <f t="shared" si="13"/>
        <v>22231718.759999752</v>
      </c>
      <c r="M128" s="148">
        <v>3232909.0599997044</v>
      </c>
    </row>
    <row r="129" spans="1:13" s="152" customFormat="1" ht="12.75" customHeight="1">
      <c r="A129" s="154"/>
      <c r="B129" s="155"/>
      <c r="C129" s="156"/>
      <c r="D129" s="156"/>
      <c r="E129" s="156"/>
      <c r="F129" s="156"/>
      <c r="G129" s="157"/>
      <c r="H129" s="156"/>
      <c r="I129" s="156"/>
      <c r="J129" s="156"/>
      <c r="K129" s="157"/>
      <c r="L129" s="158"/>
      <c r="M129" s="159"/>
    </row>
    <row r="130" spans="1:13">
      <c r="A130" s="160"/>
      <c r="B130" s="161" t="s">
        <v>313</v>
      </c>
      <c r="C130" s="162">
        <v>10224000000</v>
      </c>
      <c r="D130" s="162">
        <v>13080965860.969999</v>
      </c>
      <c r="E130" s="162">
        <v>2421808206.1700001</v>
      </c>
      <c r="F130" s="162">
        <v>11338540370.139997</v>
      </c>
      <c r="G130" s="163">
        <v>1</v>
      </c>
      <c r="H130" s="162">
        <v>1742425490.8300018</v>
      </c>
      <c r="I130" s="162">
        <v>2191650829.8499999</v>
      </c>
      <c r="J130" s="162">
        <v>10305327477.029995</v>
      </c>
      <c r="K130" s="163">
        <f>J130/$J$130</f>
        <v>1</v>
      </c>
      <c r="L130" s="164">
        <v>2775638383.9400043</v>
      </c>
      <c r="M130" s="165">
        <v>1033212893.1100025</v>
      </c>
    </row>
    <row r="132" spans="1:13">
      <c r="M132" s="61" t="s">
        <v>314</v>
      </c>
    </row>
    <row r="134" spans="1:13" ht="12" thickBot="1">
      <c r="M134" s="61" t="s">
        <v>315</v>
      </c>
    </row>
    <row r="135" spans="1:13" s="55" customFormat="1" ht="18.75" customHeight="1" thickBot="1">
      <c r="A135" s="972" t="s">
        <v>316</v>
      </c>
      <c r="B135" s="973"/>
      <c r="C135" s="973"/>
      <c r="D135" s="973"/>
      <c r="E135" s="973"/>
      <c r="F135" s="973"/>
      <c r="G135" s="973"/>
      <c r="H135" s="973"/>
      <c r="I135" s="973"/>
      <c r="J135" s="973"/>
      <c r="K135" s="973"/>
      <c r="L135" s="973"/>
      <c r="M135" s="974"/>
    </row>
    <row r="137" spans="1:13" ht="11.25" customHeight="1">
      <c r="A137" s="969" t="s">
        <v>139</v>
      </c>
      <c r="B137" s="970"/>
      <c r="C137" s="953" t="s">
        <v>81</v>
      </c>
      <c r="D137" s="953" t="s">
        <v>82</v>
      </c>
      <c r="E137" s="955" t="s">
        <v>83</v>
      </c>
      <c r="F137" s="975"/>
      <c r="G137" s="956"/>
      <c r="H137" s="6" t="s">
        <v>140</v>
      </c>
      <c r="I137" s="955" t="s">
        <v>85</v>
      </c>
      <c r="J137" s="975"/>
      <c r="K137" s="956"/>
      <c r="L137" s="69" t="s">
        <v>140</v>
      </c>
      <c r="M137" s="976" t="s">
        <v>317</v>
      </c>
    </row>
    <row r="138" spans="1:13" ht="24.75" customHeight="1">
      <c r="A138" s="969"/>
      <c r="B138" s="970"/>
      <c r="C138" s="954"/>
      <c r="D138" s="954"/>
      <c r="E138" s="6" t="s">
        <v>10</v>
      </c>
      <c r="F138" s="6" t="str">
        <f>F9</f>
        <v>JAN a DEZ  / 2022</v>
      </c>
      <c r="G138" s="6" t="s">
        <v>11</v>
      </c>
      <c r="H138" s="113"/>
      <c r="I138" s="6" t="s">
        <v>10</v>
      </c>
      <c r="J138" s="6" t="str">
        <f>J9</f>
        <v>JAN a DEZ  / 2022</v>
      </c>
      <c r="K138" s="6" t="s">
        <v>11</v>
      </c>
      <c r="L138" s="70"/>
      <c r="M138" s="977"/>
    </row>
    <row r="139" spans="1:13" ht="16.5">
      <c r="A139" s="969"/>
      <c r="B139" s="970"/>
      <c r="C139" s="971"/>
      <c r="D139" s="7" t="s">
        <v>12</v>
      </c>
      <c r="E139" s="7"/>
      <c r="F139" s="7" t="s">
        <v>13</v>
      </c>
      <c r="G139" s="114" t="s">
        <v>142</v>
      </c>
      <c r="H139" s="7" t="s">
        <v>143</v>
      </c>
      <c r="I139" s="7"/>
      <c r="J139" s="7" t="s">
        <v>90</v>
      </c>
      <c r="K139" s="114" t="s">
        <v>144</v>
      </c>
      <c r="L139" s="8" t="s">
        <v>145</v>
      </c>
      <c r="M139" s="8" t="s">
        <v>92</v>
      </c>
    </row>
    <row r="140" spans="1:13" ht="12">
      <c r="A140" s="166"/>
      <c r="B140" s="115" t="s">
        <v>318</v>
      </c>
      <c r="C140" s="73">
        <v>1178000000</v>
      </c>
      <c r="D140" s="73">
        <v>1293727312.4999998</v>
      </c>
      <c r="E140" s="73">
        <v>234082120.31999999</v>
      </c>
      <c r="F140" s="73">
        <v>1274728502.7999997</v>
      </c>
      <c r="G140" s="116">
        <f>F140/$F$248</f>
        <v>1</v>
      </c>
      <c r="H140" s="73">
        <f>D140-F140</f>
        <v>18998809.700000048</v>
      </c>
      <c r="I140" s="73">
        <v>237364456.22999999</v>
      </c>
      <c r="J140" s="73">
        <v>1271495593.74</v>
      </c>
      <c r="K140" s="116">
        <f>J140/$J$248</f>
        <v>1</v>
      </c>
      <c r="L140" s="167">
        <f>D140-J140</f>
        <v>22231718.759999752</v>
      </c>
      <c r="M140" s="167">
        <v>3232909.0599997044</v>
      </c>
    </row>
    <row r="141" spans="1:13">
      <c r="A141" s="65"/>
      <c r="B141" s="168"/>
      <c r="C141" s="168"/>
      <c r="D141" s="168"/>
      <c r="E141" s="168"/>
      <c r="F141" s="168"/>
      <c r="G141" s="129"/>
      <c r="H141" s="168"/>
      <c r="I141" s="168"/>
      <c r="J141" s="168"/>
      <c r="K141" s="129"/>
      <c r="L141" s="80"/>
      <c r="M141" s="80"/>
    </row>
    <row r="142" spans="1:13" s="29" customFormat="1">
      <c r="A142" s="121" t="s">
        <v>147</v>
      </c>
      <c r="B142" s="122" t="s">
        <v>148</v>
      </c>
      <c r="C142" s="118">
        <v>21508000</v>
      </c>
      <c r="D142" s="118">
        <v>20468000</v>
      </c>
      <c r="E142" s="118">
        <v>4076828.62</v>
      </c>
      <c r="F142" s="118">
        <v>20351209.339999996</v>
      </c>
      <c r="G142" s="123">
        <f>F142/$F$248</f>
        <v>1.5965132414704489E-2</v>
      </c>
      <c r="H142" s="118">
        <f>D142-F142</f>
        <v>116790.66000000387</v>
      </c>
      <c r="I142" s="118">
        <v>4076828.62</v>
      </c>
      <c r="J142" s="118">
        <v>20351209.339999996</v>
      </c>
      <c r="K142" s="123">
        <f>J142/$J$248</f>
        <v>1.600572541516922E-2</v>
      </c>
      <c r="L142" s="77">
        <f t="shared" ref="L142" si="14">D142-J142</f>
        <v>116790.66000000387</v>
      </c>
      <c r="M142" s="77">
        <v>0</v>
      </c>
    </row>
    <row r="143" spans="1:13" ht="10.5" customHeight="1">
      <c r="A143" s="126" t="s">
        <v>149</v>
      </c>
      <c r="B143" s="127" t="s">
        <v>150</v>
      </c>
      <c r="C143" s="128">
        <v>21508000</v>
      </c>
      <c r="D143" s="128">
        <v>20468000</v>
      </c>
      <c r="E143" s="128">
        <v>4076828.62</v>
      </c>
      <c r="F143" s="128">
        <v>20351209.339999996</v>
      </c>
      <c r="G143" s="129">
        <f t="shared" ref="G143:G206" si="15">F143/$F$248</f>
        <v>1.5965132414704489E-2</v>
      </c>
      <c r="H143" s="128">
        <f t="shared" ref="H143:H206" si="16">D143-F143</f>
        <v>116790.66000000387</v>
      </c>
      <c r="I143" s="128">
        <v>4076828.62</v>
      </c>
      <c r="J143" s="128">
        <v>20351209.339999996</v>
      </c>
      <c r="K143" s="129">
        <f t="shared" ref="K143:K206" si="17">J143/$J$248</f>
        <v>1.600572541516922E-2</v>
      </c>
      <c r="L143" s="80">
        <f t="shared" ref="L143:L206" si="18">D143-J143</f>
        <v>116790.66000000387</v>
      </c>
      <c r="M143" s="80">
        <v>0</v>
      </c>
    </row>
    <row r="144" spans="1:13" s="29" customFormat="1">
      <c r="A144" s="132">
        <v>3</v>
      </c>
      <c r="B144" s="122" t="s">
        <v>151</v>
      </c>
      <c r="C144" s="118">
        <v>10037000</v>
      </c>
      <c r="D144" s="118">
        <v>11722000</v>
      </c>
      <c r="E144" s="118">
        <v>2734621.95</v>
      </c>
      <c r="F144" s="118">
        <v>11543205.120000001</v>
      </c>
      <c r="G144" s="123">
        <f t="shared" si="15"/>
        <v>9.0554224641912536E-3</v>
      </c>
      <c r="H144" s="118">
        <f t="shared" si="16"/>
        <v>178794.87999999896</v>
      </c>
      <c r="I144" s="118">
        <v>2737519.6100000003</v>
      </c>
      <c r="J144" s="118">
        <v>11532387.270000001</v>
      </c>
      <c r="K144" s="123">
        <f t="shared" si="17"/>
        <v>9.0699388395664281E-3</v>
      </c>
      <c r="L144" s="77">
        <f t="shared" si="18"/>
        <v>189612.72999999858</v>
      </c>
      <c r="M144" s="77">
        <v>10817.849999999627</v>
      </c>
    </row>
    <row r="145" spans="1:13">
      <c r="A145" s="133">
        <v>3062</v>
      </c>
      <c r="B145" s="127" t="s">
        <v>152</v>
      </c>
      <c r="C145" s="128">
        <v>185000</v>
      </c>
      <c r="D145" s="128">
        <v>185000</v>
      </c>
      <c r="E145" s="128">
        <v>18000</v>
      </c>
      <c r="F145" s="128">
        <v>160773</v>
      </c>
      <c r="G145" s="129">
        <f t="shared" si="15"/>
        <v>1.2612332716092464E-4</v>
      </c>
      <c r="H145" s="128">
        <f t="shared" si="16"/>
        <v>24227</v>
      </c>
      <c r="I145" s="128">
        <v>20897.66</v>
      </c>
      <c r="J145" s="128">
        <v>149955.14999999997</v>
      </c>
      <c r="K145" s="129">
        <f t="shared" si="17"/>
        <v>1.1793603590785493E-4</v>
      </c>
      <c r="L145" s="80">
        <f t="shared" si="18"/>
        <v>35044.850000000035</v>
      </c>
      <c r="M145" s="80">
        <v>10817.850000000035</v>
      </c>
    </row>
    <row r="146" spans="1:13">
      <c r="A146" s="133">
        <v>3092</v>
      </c>
      <c r="B146" s="127" t="s">
        <v>153</v>
      </c>
      <c r="C146" s="128">
        <v>15000</v>
      </c>
      <c r="D146" s="128">
        <v>0</v>
      </c>
      <c r="E146" s="128">
        <v>0</v>
      </c>
      <c r="F146" s="128">
        <v>0</v>
      </c>
      <c r="G146" s="129">
        <f t="shared" si="15"/>
        <v>0</v>
      </c>
      <c r="H146" s="128">
        <f t="shared" si="16"/>
        <v>0</v>
      </c>
      <c r="I146" s="128">
        <v>0</v>
      </c>
      <c r="J146" s="128">
        <v>0</v>
      </c>
      <c r="K146" s="129">
        <f t="shared" si="17"/>
        <v>0</v>
      </c>
      <c r="L146" s="80">
        <f t="shared" si="18"/>
        <v>0</v>
      </c>
      <c r="M146" s="80">
        <v>0</v>
      </c>
    </row>
    <row r="147" spans="1:13">
      <c r="A147" s="133">
        <v>3122</v>
      </c>
      <c r="B147" s="127" t="s">
        <v>154</v>
      </c>
      <c r="C147" s="128">
        <v>9837000</v>
      </c>
      <c r="D147" s="128">
        <v>11537000</v>
      </c>
      <c r="E147" s="128">
        <v>2716621.95</v>
      </c>
      <c r="F147" s="128">
        <v>11382432.120000001</v>
      </c>
      <c r="G147" s="129">
        <f t="shared" si="15"/>
        <v>8.9292991370303297E-3</v>
      </c>
      <c r="H147" s="128">
        <f t="shared" si="16"/>
        <v>154567.87999999896</v>
      </c>
      <c r="I147" s="128">
        <v>2716621.95</v>
      </c>
      <c r="J147" s="128">
        <v>11382432.120000001</v>
      </c>
      <c r="K147" s="129">
        <f t="shared" si="17"/>
        <v>8.9520028036585726E-3</v>
      </c>
      <c r="L147" s="80">
        <f t="shared" si="18"/>
        <v>154567.87999999896</v>
      </c>
      <c r="M147" s="80">
        <v>0</v>
      </c>
    </row>
    <row r="148" spans="1:13" s="29" customFormat="1">
      <c r="A148" s="121" t="s">
        <v>155</v>
      </c>
      <c r="B148" s="122" t="s">
        <v>156</v>
      </c>
      <c r="C148" s="118">
        <v>58890000</v>
      </c>
      <c r="D148" s="118">
        <v>65822286.5</v>
      </c>
      <c r="E148" s="118">
        <v>15398964.000000002</v>
      </c>
      <c r="F148" s="118">
        <v>64580983.139999978</v>
      </c>
      <c r="G148" s="123">
        <f t="shared" si="15"/>
        <v>5.0662539511860671E-2</v>
      </c>
      <c r="H148" s="118">
        <f t="shared" si="16"/>
        <v>1241303.3600000218</v>
      </c>
      <c r="I148" s="118">
        <v>15391205.010000002</v>
      </c>
      <c r="J148" s="118">
        <v>64381762.479999982</v>
      </c>
      <c r="K148" s="123">
        <f t="shared" si="17"/>
        <v>5.0634672111309731E-2</v>
      </c>
      <c r="L148" s="77">
        <f t="shared" si="18"/>
        <v>1440524.0200000182</v>
      </c>
      <c r="M148" s="77">
        <v>199220.65999999642</v>
      </c>
    </row>
    <row r="149" spans="1:13">
      <c r="A149" s="126" t="s">
        <v>157</v>
      </c>
      <c r="B149" s="127" t="s">
        <v>158</v>
      </c>
      <c r="C149" s="128">
        <v>0</v>
      </c>
      <c r="D149" s="128">
        <v>0</v>
      </c>
      <c r="E149" s="128">
        <v>0</v>
      </c>
      <c r="F149" s="128">
        <v>0</v>
      </c>
      <c r="G149" s="129">
        <f t="shared" si="15"/>
        <v>0</v>
      </c>
      <c r="H149" s="128">
        <f t="shared" si="16"/>
        <v>0</v>
      </c>
      <c r="I149" s="128">
        <v>0</v>
      </c>
      <c r="J149" s="128">
        <v>0</v>
      </c>
      <c r="K149" s="129">
        <f t="shared" si="17"/>
        <v>0</v>
      </c>
      <c r="L149" s="80">
        <f t="shared" si="18"/>
        <v>0</v>
      </c>
      <c r="M149" s="80">
        <v>0</v>
      </c>
    </row>
    <row r="150" spans="1:13">
      <c r="A150" s="126" t="s">
        <v>159</v>
      </c>
      <c r="B150" s="127" t="s">
        <v>154</v>
      </c>
      <c r="C150" s="128">
        <v>58396000</v>
      </c>
      <c r="D150" s="128">
        <v>65283286.5</v>
      </c>
      <c r="E150" s="128">
        <v>15268189.530000001</v>
      </c>
      <c r="F150" s="128">
        <v>64056137.139999978</v>
      </c>
      <c r="G150" s="129">
        <f t="shared" si="15"/>
        <v>5.0250807916585948E-2</v>
      </c>
      <c r="H150" s="128">
        <f t="shared" si="16"/>
        <v>1227149.3600000218</v>
      </c>
      <c r="I150" s="128">
        <v>15260430.540000001</v>
      </c>
      <c r="J150" s="128">
        <v>63856916.479999982</v>
      </c>
      <c r="K150" s="129">
        <f t="shared" si="17"/>
        <v>5.0221893645867932E-2</v>
      </c>
      <c r="L150" s="80">
        <f t="shared" si="18"/>
        <v>1426370.0200000182</v>
      </c>
      <c r="M150" s="80">
        <v>199220.65999999642</v>
      </c>
    </row>
    <row r="151" spans="1:13">
      <c r="A151" s="126" t="s">
        <v>160</v>
      </c>
      <c r="B151" s="127" t="s">
        <v>161</v>
      </c>
      <c r="C151" s="128">
        <v>0</v>
      </c>
      <c r="D151" s="128">
        <v>0</v>
      </c>
      <c r="E151" s="128">
        <v>0</v>
      </c>
      <c r="F151" s="128">
        <v>0</v>
      </c>
      <c r="G151" s="129">
        <f t="shared" si="15"/>
        <v>0</v>
      </c>
      <c r="H151" s="128">
        <f t="shared" si="16"/>
        <v>0</v>
      </c>
      <c r="I151" s="128">
        <v>0</v>
      </c>
      <c r="J151" s="128">
        <v>0</v>
      </c>
      <c r="K151" s="129">
        <f t="shared" si="17"/>
        <v>0</v>
      </c>
      <c r="L151" s="80">
        <f t="shared" si="18"/>
        <v>0</v>
      </c>
      <c r="M151" s="80">
        <v>0</v>
      </c>
    </row>
    <row r="152" spans="1:13">
      <c r="A152" s="126" t="s">
        <v>162</v>
      </c>
      <c r="B152" s="127" t="s">
        <v>163</v>
      </c>
      <c r="C152" s="128">
        <v>0</v>
      </c>
      <c r="D152" s="128">
        <v>0</v>
      </c>
      <c r="E152" s="128">
        <v>0</v>
      </c>
      <c r="F152" s="128">
        <v>0</v>
      </c>
      <c r="G152" s="129">
        <f t="shared" si="15"/>
        <v>0</v>
      </c>
      <c r="H152" s="128">
        <f t="shared" si="16"/>
        <v>0</v>
      </c>
      <c r="I152" s="128">
        <v>0</v>
      </c>
      <c r="J152" s="128">
        <v>0</v>
      </c>
      <c r="K152" s="129">
        <f t="shared" si="17"/>
        <v>0</v>
      </c>
      <c r="L152" s="80">
        <f t="shared" si="18"/>
        <v>0</v>
      </c>
      <c r="M152" s="80">
        <v>0</v>
      </c>
    </row>
    <row r="153" spans="1:13">
      <c r="A153" s="126" t="s">
        <v>164</v>
      </c>
      <c r="B153" s="127" t="s">
        <v>165</v>
      </c>
      <c r="C153" s="128">
        <v>0</v>
      </c>
      <c r="D153" s="128">
        <v>0</v>
      </c>
      <c r="E153" s="128">
        <v>0</v>
      </c>
      <c r="F153" s="128">
        <v>0</v>
      </c>
      <c r="G153" s="129">
        <f t="shared" si="15"/>
        <v>0</v>
      </c>
      <c r="H153" s="128">
        <f t="shared" si="16"/>
        <v>0</v>
      </c>
      <c r="I153" s="128">
        <v>0</v>
      </c>
      <c r="J153" s="128">
        <v>0</v>
      </c>
      <c r="K153" s="129">
        <f t="shared" si="17"/>
        <v>0</v>
      </c>
      <c r="L153" s="80">
        <f t="shared" si="18"/>
        <v>0</v>
      </c>
      <c r="M153" s="80">
        <v>0</v>
      </c>
    </row>
    <row r="154" spans="1:13">
      <c r="A154" s="126" t="s">
        <v>166</v>
      </c>
      <c r="B154" s="127" t="s">
        <v>167</v>
      </c>
      <c r="C154" s="128">
        <v>489000</v>
      </c>
      <c r="D154" s="128">
        <v>539000</v>
      </c>
      <c r="E154" s="128">
        <v>130774.47</v>
      </c>
      <c r="F154" s="128">
        <v>524846</v>
      </c>
      <c r="G154" s="129">
        <f t="shared" si="15"/>
        <v>4.1173159527472055E-4</v>
      </c>
      <c r="H154" s="128">
        <f t="shared" si="16"/>
        <v>14154</v>
      </c>
      <c r="I154" s="128">
        <v>130774.47</v>
      </c>
      <c r="J154" s="128">
        <v>524846</v>
      </c>
      <c r="K154" s="129">
        <f t="shared" si="17"/>
        <v>4.1277846544179403E-4</v>
      </c>
      <c r="L154" s="80">
        <f t="shared" si="18"/>
        <v>14154</v>
      </c>
      <c r="M154" s="80">
        <v>0</v>
      </c>
    </row>
    <row r="155" spans="1:13">
      <c r="A155" s="126" t="s">
        <v>168</v>
      </c>
      <c r="B155" s="127" t="s">
        <v>169</v>
      </c>
      <c r="C155" s="128">
        <v>0</v>
      </c>
      <c r="D155" s="128">
        <v>0</v>
      </c>
      <c r="E155" s="128">
        <v>0</v>
      </c>
      <c r="F155" s="128">
        <v>0</v>
      </c>
      <c r="G155" s="129">
        <f t="shared" si="15"/>
        <v>0</v>
      </c>
      <c r="H155" s="128">
        <f t="shared" si="16"/>
        <v>0</v>
      </c>
      <c r="I155" s="128">
        <v>0</v>
      </c>
      <c r="J155" s="128">
        <v>0</v>
      </c>
      <c r="K155" s="129">
        <f t="shared" si="17"/>
        <v>0</v>
      </c>
      <c r="L155" s="80">
        <f t="shared" si="18"/>
        <v>0</v>
      </c>
      <c r="M155" s="80">
        <v>0</v>
      </c>
    </row>
    <row r="156" spans="1:13">
      <c r="A156" s="126" t="s">
        <v>170</v>
      </c>
      <c r="B156" s="127" t="s">
        <v>171</v>
      </c>
      <c r="C156" s="128">
        <v>5000</v>
      </c>
      <c r="D156" s="128">
        <v>0</v>
      </c>
      <c r="E156" s="128">
        <v>0</v>
      </c>
      <c r="F156" s="128">
        <v>0</v>
      </c>
      <c r="G156" s="129">
        <f t="shared" si="15"/>
        <v>0</v>
      </c>
      <c r="H156" s="128">
        <f t="shared" si="16"/>
        <v>0</v>
      </c>
      <c r="I156" s="128">
        <v>0</v>
      </c>
      <c r="J156" s="128">
        <v>0</v>
      </c>
      <c r="K156" s="129">
        <f t="shared" si="17"/>
        <v>0</v>
      </c>
      <c r="L156" s="80">
        <f t="shared" si="18"/>
        <v>0</v>
      </c>
      <c r="M156" s="80">
        <v>0</v>
      </c>
    </row>
    <row r="157" spans="1:13">
      <c r="A157" s="126" t="s">
        <v>172</v>
      </c>
      <c r="B157" s="127" t="s">
        <v>173</v>
      </c>
      <c r="C157" s="128">
        <v>0</v>
      </c>
      <c r="D157" s="128">
        <v>0</v>
      </c>
      <c r="E157" s="128">
        <v>0</v>
      </c>
      <c r="F157" s="128">
        <v>0</v>
      </c>
      <c r="G157" s="129">
        <f t="shared" si="15"/>
        <v>0</v>
      </c>
      <c r="H157" s="128">
        <f t="shared" si="16"/>
        <v>0</v>
      </c>
      <c r="I157" s="128">
        <v>0</v>
      </c>
      <c r="J157" s="128">
        <v>0</v>
      </c>
      <c r="K157" s="129">
        <f t="shared" si="17"/>
        <v>0</v>
      </c>
      <c r="L157" s="80">
        <f t="shared" si="18"/>
        <v>0</v>
      </c>
      <c r="M157" s="80">
        <v>0</v>
      </c>
    </row>
    <row r="158" spans="1:13">
      <c r="A158" s="169">
        <v>4331</v>
      </c>
      <c r="B158" s="127" t="s">
        <v>203</v>
      </c>
      <c r="C158" s="128">
        <v>0</v>
      </c>
      <c r="D158" s="128">
        <v>0</v>
      </c>
      <c r="E158" s="128">
        <v>0</v>
      </c>
      <c r="F158" s="128">
        <v>0</v>
      </c>
      <c r="G158" s="129">
        <f t="shared" si="15"/>
        <v>0</v>
      </c>
      <c r="H158" s="128">
        <f t="shared" si="16"/>
        <v>0</v>
      </c>
      <c r="I158" s="128">
        <v>0</v>
      </c>
      <c r="J158" s="128">
        <v>0</v>
      </c>
      <c r="K158" s="129">
        <f t="shared" si="17"/>
        <v>0</v>
      </c>
      <c r="L158" s="80">
        <f t="shared" si="18"/>
        <v>0</v>
      </c>
      <c r="M158" s="80">
        <v>0</v>
      </c>
    </row>
    <row r="159" spans="1:13" s="29" customFormat="1">
      <c r="A159" s="121" t="s">
        <v>176</v>
      </c>
      <c r="B159" s="122" t="s">
        <v>177</v>
      </c>
      <c r="C159" s="118">
        <v>0</v>
      </c>
      <c r="D159" s="118">
        <v>0</v>
      </c>
      <c r="E159" s="118">
        <v>0</v>
      </c>
      <c r="F159" s="118">
        <v>0</v>
      </c>
      <c r="G159" s="123">
        <f t="shared" si="15"/>
        <v>0</v>
      </c>
      <c r="H159" s="118">
        <f t="shared" si="16"/>
        <v>0</v>
      </c>
      <c r="I159" s="118">
        <v>0</v>
      </c>
      <c r="J159" s="118">
        <v>0</v>
      </c>
      <c r="K159" s="123">
        <f t="shared" si="17"/>
        <v>0</v>
      </c>
      <c r="L159" s="77">
        <f t="shared" si="18"/>
        <v>0</v>
      </c>
      <c r="M159" s="77">
        <v>0</v>
      </c>
    </row>
    <row r="160" spans="1:13">
      <c r="A160" s="126" t="s">
        <v>178</v>
      </c>
      <c r="B160" s="127" t="s">
        <v>179</v>
      </c>
      <c r="C160" s="128">
        <v>0</v>
      </c>
      <c r="D160" s="128">
        <v>0</v>
      </c>
      <c r="E160" s="128">
        <v>0</v>
      </c>
      <c r="F160" s="128">
        <v>0</v>
      </c>
      <c r="G160" s="129">
        <f t="shared" si="15"/>
        <v>0</v>
      </c>
      <c r="H160" s="128">
        <f t="shared" si="16"/>
        <v>0</v>
      </c>
      <c r="I160" s="128">
        <v>0</v>
      </c>
      <c r="J160" s="128">
        <v>0</v>
      </c>
      <c r="K160" s="129">
        <f t="shared" si="17"/>
        <v>0</v>
      </c>
      <c r="L160" s="80">
        <f t="shared" si="18"/>
        <v>0</v>
      </c>
      <c r="M160" s="80">
        <v>0</v>
      </c>
    </row>
    <row r="161" spans="1:13" s="29" customFormat="1">
      <c r="A161" s="121" t="s">
        <v>180</v>
      </c>
      <c r="B161" s="122" t="s">
        <v>181</v>
      </c>
      <c r="C161" s="118">
        <v>27460000</v>
      </c>
      <c r="D161" s="118">
        <v>30540232</v>
      </c>
      <c r="E161" s="118">
        <v>7392222.1199999992</v>
      </c>
      <c r="F161" s="118">
        <v>30453945.309999999</v>
      </c>
      <c r="G161" s="123">
        <f t="shared" si="15"/>
        <v>2.3890534528024209E-2</v>
      </c>
      <c r="H161" s="118">
        <f t="shared" si="16"/>
        <v>86286.690000001341</v>
      </c>
      <c r="I161" s="118">
        <v>7389621.5999999996</v>
      </c>
      <c r="J161" s="118">
        <v>30449013.709999997</v>
      </c>
      <c r="K161" s="123">
        <f t="shared" si="17"/>
        <v>2.394740010103906E-2</v>
      </c>
      <c r="L161" s="77">
        <f t="shared" si="18"/>
        <v>91218.290000002831</v>
      </c>
      <c r="M161" s="77">
        <v>4931.6000000014901</v>
      </c>
    </row>
    <row r="162" spans="1:13">
      <c r="A162" s="126" t="s">
        <v>182</v>
      </c>
      <c r="B162" s="127" t="s">
        <v>154</v>
      </c>
      <c r="C162" s="128">
        <v>27460000</v>
      </c>
      <c r="D162" s="128">
        <v>30540232</v>
      </c>
      <c r="E162" s="128">
        <v>7392222.1199999992</v>
      </c>
      <c r="F162" s="128">
        <v>30453945.309999999</v>
      </c>
      <c r="G162" s="129">
        <f t="shared" si="15"/>
        <v>2.3890534528024209E-2</v>
      </c>
      <c r="H162" s="128">
        <f t="shared" si="16"/>
        <v>86286.690000001341</v>
      </c>
      <c r="I162" s="128">
        <v>7389621.5999999996</v>
      </c>
      <c r="J162" s="128">
        <v>30449013.709999997</v>
      </c>
      <c r="K162" s="129">
        <f t="shared" si="17"/>
        <v>2.394740010103906E-2</v>
      </c>
      <c r="L162" s="80">
        <f t="shared" si="18"/>
        <v>91218.290000002831</v>
      </c>
      <c r="M162" s="80">
        <v>4931.6000000014901</v>
      </c>
    </row>
    <row r="163" spans="1:13">
      <c r="A163" s="126" t="s">
        <v>183</v>
      </c>
      <c r="B163" s="127" t="s">
        <v>184</v>
      </c>
      <c r="C163" s="128">
        <v>0</v>
      </c>
      <c r="D163" s="128">
        <v>0</v>
      </c>
      <c r="E163" s="128">
        <v>0</v>
      </c>
      <c r="F163" s="128">
        <v>0</v>
      </c>
      <c r="G163" s="129">
        <f t="shared" si="15"/>
        <v>0</v>
      </c>
      <c r="H163" s="128">
        <f t="shared" si="16"/>
        <v>0</v>
      </c>
      <c r="I163" s="128">
        <v>0</v>
      </c>
      <c r="J163" s="128">
        <v>0</v>
      </c>
      <c r="K163" s="129">
        <f t="shared" si="17"/>
        <v>0</v>
      </c>
      <c r="L163" s="80">
        <f t="shared" si="18"/>
        <v>0</v>
      </c>
      <c r="M163" s="80">
        <v>0</v>
      </c>
    </row>
    <row r="164" spans="1:13">
      <c r="A164" s="126" t="s">
        <v>185</v>
      </c>
      <c r="B164" s="127" t="s">
        <v>186</v>
      </c>
      <c r="C164" s="128">
        <v>0</v>
      </c>
      <c r="D164" s="128">
        <v>0</v>
      </c>
      <c r="E164" s="128">
        <v>0</v>
      </c>
      <c r="F164" s="128">
        <v>0</v>
      </c>
      <c r="G164" s="129">
        <f t="shared" si="15"/>
        <v>0</v>
      </c>
      <c r="H164" s="128">
        <f t="shared" si="16"/>
        <v>0</v>
      </c>
      <c r="I164" s="128">
        <v>0</v>
      </c>
      <c r="J164" s="128">
        <v>0</v>
      </c>
      <c r="K164" s="129">
        <f t="shared" si="17"/>
        <v>0</v>
      </c>
      <c r="L164" s="80">
        <f t="shared" si="18"/>
        <v>0</v>
      </c>
      <c r="M164" s="80">
        <v>0</v>
      </c>
    </row>
    <row r="165" spans="1:13">
      <c r="A165" s="126" t="s">
        <v>187</v>
      </c>
      <c r="B165" s="127" t="s">
        <v>188</v>
      </c>
      <c r="C165" s="128">
        <v>0</v>
      </c>
      <c r="D165" s="128">
        <v>0</v>
      </c>
      <c r="E165" s="128">
        <v>0</v>
      </c>
      <c r="F165" s="128">
        <v>0</v>
      </c>
      <c r="G165" s="129">
        <f t="shared" si="15"/>
        <v>0</v>
      </c>
      <c r="H165" s="128">
        <f t="shared" si="16"/>
        <v>0</v>
      </c>
      <c r="I165" s="128">
        <v>0</v>
      </c>
      <c r="J165" s="128">
        <v>0</v>
      </c>
      <c r="K165" s="129">
        <f t="shared" si="17"/>
        <v>0</v>
      </c>
      <c r="L165" s="80">
        <f t="shared" si="18"/>
        <v>0</v>
      </c>
      <c r="M165" s="80">
        <v>0</v>
      </c>
    </row>
    <row r="166" spans="1:13" ht="12.75" customHeight="1">
      <c r="A166" s="126" t="s">
        <v>190</v>
      </c>
      <c r="B166" s="127" t="s">
        <v>191</v>
      </c>
      <c r="C166" s="128">
        <v>0</v>
      </c>
      <c r="D166" s="128">
        <v>0</v>
      </c>
      <c r="E166" s="128">
        <v>0</v>
      </c>
      <c r="F166" s="128">
        <v>0</v>
      </c>
      <c r="G166" s="129">
        <f t="shared" si="15"/>
        <v>0</v>
      </c>
      <c r="H166" s="128">
        <f t="shared" si="16"/>
        <v>0</v>
      </c>
      <c r="I166" s="128">
        <v>0</v>
      </c>
      <c r="J166" s="128">
        <v>0</v>
      </c>
      <c r="K166" s="129">
        <f t="shared" si="17"/>
        <v>0</v>
      </c>
      <c r="L166" s="80">
        <f t="shared" si="18"/>
        <v>0</v>
      </c>
      <c r="M166" s="80">
        <v>0</v>
      </c>
    </row>
    <row r="167" spans="1:13" s="29" customFormat="1">
      <c r="A167" s="121" t="s">
        <v>192</v>
      </c>
      <c r="B167" s="122" t="s">
        <v>193</v>
      </c>
      <c r="C167" s="118">
        <v>18844000</v>
      </c>
      <c r="D167" s="118">
        <v>22759368.07</v>
      </c>
      <c r="E167" s="118">
        <v>4270996.0899999989</v>
      </c>
      <c r="F167" s="118">
        <v>19368213.530000005</v>
      </c>
      <c r="G167" s="123">
        <f t="shared" si="15"/>
        <v>1.5193991102777442E-2</v>
      </c>
      <c r="H167" s="118">
        <f t="shared" si="16"/>
        <v>3391154.5399999954</v>
      </c>
      <c r="I167" s="118">
        <v>4310111.51</v>
      </c>
      <c r="J167" s="118">
        <v>18580809.330000009</v>
      </c>
      <c r="K167" s="123">
        <f t="shared" si="17"/>
        <v>1.4613349367060002E-2</v>
      </c>
      <c r="L167" s="77">
        <f t="shared" si="18"/>
        <v>4178558.7399999909</v>
      </c>
      <c r="M167" s="77">
        <v>787404.19999999553</v>
      </c>
    </row>
    <row r="168" spans="1:13">
      <c r="A168" s="126" t="s">
        <v>194</v>
      </c>
      <c r="B168" s="127" t="s">
        <v>154</v>
      </c>
      <c r="C168" s="128">
        <v>467000</v>
      </c>
      <c r="D168" s="128">
        <v>176724</v>
      </c>
      <c r="E168" s="128">
        <v>18219.150000000001</v>
      </c>
      <c r="F168" s="128">
        <v>163723.15</v>
      </c>
      <c r="G168" s="129">
        <f t="shared" si="15"/>
        <v>1.2843766311051693E-4</v>
      </c>
      <c r="H168" s="128">
        <f t="shared" si="16"/>
        <v>13000.850000000006</v>
      </c>
      <c r="I168" s="128">
        <v>31437.55</v>
      </c>
      <c r="J168" s="128">
        <v>100123.88</v>
      </c>
      <c r="K168" s="129">
        <f t="shared" si="17"/>
        <v>7.8744968124894424E-5</v>
      </c>
      <c r="L168" s="80">
        <f t="shared" si="18"/>
        <v>76600.12</v>
      </c>
      <c r="M168" s="80">
        <v>63599.26999999999</v>
      </c>
    </row>
    <row r="169" spans="1:13" ht="12.75" customHeight="1">
      <c r="A169" s="126" t="s">
        <v>195</v>
      </c>
      <c r="B169" s="127" t="s">
        <v>173</v>
      </c>
      <c r="C169" s="128">
        <v>0</v>
      </c>
      <c r="D169" s="128">
        <v>0</v>
      </c>
      <c r="E169" s="128">
        <v>0</v>
      </c>
      <c r="F169" s="128">
        <v>0</v>
      </c>
      <c r="G169" s="129">
        <f t="shared" si="15"/>
        <v>0</v>
      </c>
      <c r="H169" s="128">
        <f t="shared" si="16"/>
        <v>0</v>
      </c>
      <c r="I169" s="128">
        <v>0</v>
      </c>
      <c r="J169" s="128">
        <v>0</v>
      </c>
      <c r="K169" s="129">
        <f t="shared" si="17"/>
        <v>0</v>
      </c>
      <c r="L169" s="80">
        <f t="shared" si="18"/>
        <v>0</v>
      </c>
      <c r="M169" s="80">
        <v>0</v>
      </c>
    </row>
    <row r="170" spans="1:13">
      <c r="A170" s="126" t="s">
        <v>196</v>
      </c>
      <c r="B170" s="127" t="s">
        <v>197</v>
      </c>
      <c r="C170" s="128">
        <v>20000</v>
      </c>
      <c r="D170" s="128">
        <v>20000</v>
      </c>
      <c r="E170" s="128">
        <v>0</v>
      </c>
      <c r="F170" s="128">
        <v>0</v>
      </c>
      <c r="G170" s="129">
        <f t="shared" si="15"/>
        <v>0</v>
      </c>
      <c r="H170" s="128">
        <f t="shared" si="16"/>
        <v>20000</v>
      </c>
      <c r="I170" s="128">
        <v>0</v>
      </c>
      <c r="J170" s="128">
        <v>0</v>
      </c>
      <c r="K170" s="129">
        <f t="shared" si="17"/>
        <v>0</v>
      </c>
      <c r="L170" s="80">
        <f t="shared" si="18"/>
        <v>20000</v>
      </c>
      <c r="M170" s="80">
        <v>0</v>
      </c>
    </row>
    <row r="171" spans="1:13">
      <c r="A171" s="126" t="s">
        <v>198</v>
      </c>
      <c r="B171" s="127" t="s">
        <v>199</v>
      </c>
      <c r="C171" s="128">
        <v>10000</v>
      </c>
      <c r="D171" s="128">
        <v>10000</v>
      </c>
      <c r="E171" s="128">
        <v>0</v>
      </c>
      <c r="F171" s="128">
        <v>0</v>
      </c>
      <c r="G171" s="129">
        <f t="shared" si="15"/>
        <v>0</v>
      </c>
      <c r="H171" s="128">
        <f t="shared" si="16"/>
        <v>10000</v>
      </c>
      <c r="I171" s="128">
        <v>0</v>
      </c>
      <c r="J171" s="128">
        <v>0</v>
      </c>
      <c r="K171" s="129">
        <f t="shared" si="17"/>
        <v>0</v>
      </c>
      <c r="L171" s="80">
        <f t="shared" si="18"/>
        <v>10000</v>
      </c>
      <c r="M171" s="80">
        <v>0</v>
      </c>
    </row>
    <row r="172" spans="1:13">
      <c r="A172" s="126" t="s">
        <v>200</v>
      </c>
      <c r="B172" s="127" t="s">
        <v>175</v>
      </c>
      <c r="C172" s="128">
        <v>935000</v>
      </c>
      <c r="D172" s="128">
        <v>891879</v>
      </c>
      <c r="E172" s="128">
        <v>34539.910000000003</v>
      </c>
      <c r="F172" s="128">
        <v>798999.63</v>
      </c>
      <c r="G172" s="129">
        <f t="shared" si="15"/>
        <v>6.2679984659083144E-4</v>
      </c>
      <c r="H172" s="128">
        <f t="shared" si="16"/>
        <v>92879.37</v>
      </c>
      <c r="I172" s="128">
        <v>48559.41</v>
      </c>
      <c r="J172" s="128">
        <v>545656.46</v>
      </c>
      <c r="K172" s="129">
        <f t="shared" si="17"/>
        <v>4.2914538020143368E-4</v>
      </c>
      <c r="L172" s="80">
        <f t="shared" si="18"/>
        <v>346222.54000000004</v>
      </c>
      <c r="M172" s="80">
        <v>253343.17000000004</v>
      </c>
    </row>
    <row r="173" spans="1:13">
      <c r="A173" s="126" t="s">
        <v>201</v>
      </c>
      <c r="B173" s="127" t="s">
        <v>191</v>
      </c>
      <c r="C173" s="128">
        <v>17412000</v>
      </c>
      <c r="D173" s="128">
        <v>21660765.07</v>
      </c>
      <c r="E173" s="128">
        <v>4218237.0299999993</v>
      </c>
      <c r="F173" s="128">
        <v>18405490.750000004</v>
      </c>
      <c r="G173" s="129">
        <f t="shared" si="15"/>
        <v>1.4438753593076092E-2</v>
      </c>
      <c r="H173" s="128">
        <f t="shared" si="16"/>
        <v>3255274.3199999966</v>
      </c>
      <c r="I173" s="128">
        <v>4230114.55</v>
      </c>
      <c r="J173" s="128">
        <v>17935028.99000001</v>
      </c>
      <c r="K173" s="129">
        <f t="shared" si="17"/>
        <v>1.4105459018733673E-2</v>
      </c>
      <c r="L173" s="80">
        <f t="shared" si="18"/>
        <v>3725736.0799999908</v>
      </c>
      <c r="M173" s="80">
        <v>470461.75999999419</v>
      </c>
    </row>
    <row r="174" spans="1:13">
      <c r="A174" s="126" t="s">
        <v>202</v>
      </c>
      <c r="B174" s="127" t="s">
        <v>203</v>
      </c>
      <c r="C174" s="128">
        <v>0</v>
      </c>
      <c r="D174" s="128">
        <v>0</v>
      </c>
      <c r="E174" s="128">
        <v>0</v>
      </c>
      <c r="F174" s="128">
        <v>0</v>
      </c>
      <c r="G174" s="129">
        <f t="shared" si="15"/>
        <v>0</v>
      </c>
      <c r="H174" s="128">
        <f t="shared" si="16"/>
        <v>0</v>
      </c>
      <c r="I174" s="128">
        <v>0</v>
      </c>
      <c r="J174" s="128">
        <v>0</v>
      </c>
      <c r="K174" s="129">
        <f t="shared" si="17"/>
        <v>0</v>
      </c>
      <c r="L174" s="80">
        <f t="shared" si="18"/>
        <v>0</v>
      </c>
      <c r="M174" s="80">
        <v>0</v>
      </c>
    </row>
    <row r="175" spans="1:13" s="29" customFormat="1">
      <c r="A175" s="121" t="s">
        <v>204</v>
      </c>
      <c r="B175" s="122" t="s">
        <v>205</v>
      </c>
      <c r="C175" s="118">
        <v>644163000</v>
      </c>
      <c r="D175" s="118">
        <v>571454378.14999998</v>
      </c>
      <c r="E175" s="118">
        <v>94274857.399999991</v>
      </c>
      <c r="F175" s="118">
        <v>570757718.07999992</v>
      </c>
      <c r="G175" s="123">
        <f t="shared" si="15"/>
        <v>0.44774845531915569</v>
      </c>
      <c r="H175" s="118">
        <f t="shared" si="16"/>
        <v>696660.07000005245</v>
      </c>
      <c r="I175" s="118">
        <v>95157421.379999995</v>
      </c>
      <c r="J175" s="118">
        <v>570754218.07999992</v>
      </c>
      <c r="K175" s="123">
        <f t="shared" si="17"/>
        <v>0.44888414941429189</v>
      </c>
      <c r="L175" s="77">
        <f t="shared" si="18"/>
        <v>700160.07000005245</v>
      </c>
      <c r="M175" s="77">
        <v>3500</v>
      </c>
    </row>
    <row r="176" spans="1:13">
      <c r="A176" s="126" t="s">
        <v>206</v>
      </c>
      <c r="B176" s="127" t="s">
        <v>154</v>
      </c>
      <c r="C176" s="128">
        <v>0</v>
      </c>
      <c r="D176" s="128">
        <v>0</v>
      </c>
      <c r="E176" s="128">
        <v>0</v>
      </c>
      <c r="F176" s="128">
        <v>0</v>
      </c>
      <c r="G176" s="129">
        <f t="shared" si="15"/>
        <v>0</v>
      </c>
      <c r="H176" s="128">
        <f t="shared" si="16"/>
        <v>0</v>
      </c>
      <c r="I176" s="128">
        <v>0</v>
      </c>
      <c r="J176" s="128">
        <v>0</v>
      </c>
      <c r="K176" s="129">
        <f t="shared" si="17"/>
        <v>0</v>
      </c>
      <c r="L176" s="80">
        <f t="shared" si="18"/>
        <v>0</v>
      </c>
      <c r="M176" s="80">
        <v>0</v>
      </c>
    </row>
    <row r="177" spans="1:13">
      <c r="A177" s="126" t="s">
        <v>207</v>
      </c>
      <c r="B177" s="127" t="s">
        <v>208</v>
      </c>
      <c r="C177" s="128">
        <v>644163000</v>
      </c>
      <c r="D177" s="128">
        <v>571454378.14999998</v>
      </c>
      <c r="E177" s="128">
        <v>94274857.399999991</v>
      </c>
      <c r="F177" s="128">
        <v>570757718.07999992</v>
      </c>
      <c r="G177" s="129">
        <f t="shared" si="15"/>
        <v>0.44774845531915569</v>
      </c>
      <c r="H177" s="128">
        <f t="shared" si="16"/>
        <v>696660.07000005245</v>
      </c>
      <c r="I177" s="128">
        <v>95157421.379999995</v>
      </c>
      <c r="J177" s="128">
        <v>570754218.07999992</v>
      </c>
      <c r="K177" s="129">
        <f t="shared" si="17"/>
        <v>0.44888414941429189</v>
      </c>
      <c r="L177" s="80">
        <f t="shared" si="18"/>
        <v>700160.07000005245</v>
      </c>
      <c r="M177" s="80">
        <v>3500</v>
      </c>
    </row>
    <row r="178" spans="1:13" s="29" customFormat="1">
      <c r="A178" s="27">
        <v>10</v>
      </c>
      <c r="B178" s="122" t="s">
        <v>209</v>
      </c>
      <c r="C178" s="118">
        <v>113801000</v>
      </c>
      <c r="D178" s="118">
        <v>127053000</v>
      </c>
      <c r="E178" s="118">
        <v>29774404.239999998</v>
      </c>
      <c r="F178" s="118">
        <v>125075282.19000001</v>
      </c>
      <c r="G178" s="123">
        <f t="shared" si="15"/>
        <v>9.8119153933772102E-2</v>
      </c>
      <c r="H178" s="118">
        <f t="shared" si="16"/>
        <v>1977717.8099999875</v>
      </c>
      <c r="I178" s="118">
        <v>29764122.310000002</v>
      </c>
      <c r="J178" s="118">
        <v>124994569.78000002</v>
      </c>
      <c r="K178" s="123">
        <f t="shared" si="17"/>
        <v>9.8305153706698067E-2</v>
      </c>
      <c r="L178" s="77">
        <f t="shared" si="18"/>
        <v>2058430.2199999839</v>
      </c>
      <c r="M178" s="77">
        <v>80712.409999996424</v>
      </c>
    </row>
    <row r="179" spans="1:13">
      <c r="A179" s="126" t="s">
        <v>210</v>
      </c>
      <c r="B179" s="127" t="s">
        <v>211</v>
      </c>
      <c r="C179" s="128">
        <v>104889000</v>
      </c>
      <c r="D179" s="128">
        <v>117031000</v>
      </c>
      <c r="E179" s="128">
        <v>27611555.390000001</v>
      </c>
      <c r="F179" s="128">
        <v>115953382.68000001</v>
      </c>
      <c r="G179" s="129">
        <f t="shared" si="15"/>
        <v>9.0963199163824351E-2</v>
      </c>
      <c r="H179" s="128">
        <f t="shared" si="16"/>
        <v>1077617.3199999928</v>
      </c>
      <c r="I179" s="128">
        <v>27598109.200000003</v>
      </c>
      <c r="J179" s="128">
        <v>115875670.27000001</v>
      </c>
      <c r="K179" s="129">
        <f t="shared" si="17"/>
        <v>9.1133363607781945E-2</v>
      </c>
      <c r="L179" s="80">
        <f t="shared" si="18"/>
        <v>1155329.7299999893</v>
      </c>
      <c r="M179" s="80">
        <v>77712.409999996424</v>
      </c>
    </row>
    <row r="180" spans="1:13">
      <c r="A180" s="126" t="s">
        <v>212</v>
      </c>
      <c r="B180" s="127" t="s">
        <v>213</v>
      </c>
      <c r="C180" s="128">
        <v>5645000</v>
      </c>
      <c r="D180" s="128">
        <v>6145000</v>
      </c>
      <c r="E180" s="128">
        <v>1275535.2000000002</v>
      </c>
      <c r="F180" s="128">
        <v>5345290.45</v>
      </c>
      <c r="G180" s="129">
        <f t="shared" si="15"/>
        <v>4.1932775789188239E-3</v>
      </c>
      <c r="H180" s="128">
        <f t="shared" si="16"/>
        <v>799709.54999999981</v>
      </c>
      <c r="I180" s="128">
        <v>1275535.2</v>
      </c>
      <c r="J180" s="128">
        <v>5345290.45</v>
      </c>
      <c r="K180" s="129">
        <f t="shared" si="17"/>
        <v>4.203939420880938E-3</v>
      </c>
      <c r="L180" s="80">
        <f t="shared" si="18"/>
        <v>799709.54999999981</v>
      </c>
      <c r="M180" s="80">
        <v>0</v>
      </c>
    </row>
    <row r="181" spans="1:13">
      <c r="A181" s="126" t="s">
        <v>214</v>
      </c>
      <c r="B181" s="127" t="s">
        <v>215</v>
      </c>
      <c r="C181" s="128">
        <v>1419000</v>
      </c>
      <c r="D181" s="128">
        <v>1484000</v>
      </c>
      <c r="E181" s="128">
        <v>353218.9</v>
      </c>
      <c r="F181" s="128">
        <v>1446413.28</v>
      </c>
      <c r="G181" s="129">
        <f t="shared" si="15"/>
        <v>1.1346834065629559E-3</v>
      </c>
      <c r="H181" s="128">
        <f t="shared" si="16"/>
        <v>37586.719999999972</v>
      </c>
      <c r="I181" s="128">
        <v>353218.9</v>
      </c>
      <c r="J181" s="128">
        <v>1446413.28</v>
      </c>
      <c r="K181" s="129">
        <f t="shared" si="17"/>
        <v>1.1375684564863446E-3</v>
      </c>
      <c r="L181" s="80">
        <f t="shared" si="18"/>
        <v>37586.719999999972</v>
      </c>
      <c r="M181" s="80">
        <v>0</v>
      </c>
    </row>
    <row r="182" spans="1:13">
      <c r="A182" s="126" t="s">
        <v>216</v>
      </c>
      <c r="B182" s="127" t="s">
        <v>217</v>
      </c>
      <c r="C182" s="128">
        <v>1848000</v>
      </c>
      <c r="D182" s="128">
        <v>2393000</v>
      </c>
      <c r="E182" s="128">
        <v>534094.75</v>
      </c>
      <c r="F182" s="128">
        <v>2330195.7800000003</v>
      </c>
      <c r="G182" s="129">
        <f t="shared" si="15"/>
        <v>1.8279937844659614E-3</v>
      </c>
      <c r="H182" s="128">
        <f t="shared" si="16"/>
        <v>62804.219999999739</v>
      </c>
      <c r="I182" s="128">
        <v>537259.01</v>
      </c>
      <c r="J182" s="128">
        <v>2327195.7799999998</v>
      </c>
      <c r="K182" s="129">
        <f t="shared" si="17"/>
        <v>1.830282221548833E-3</v>
      </c>
      <c r="L182" s="80">
        <f t="shared" si="18"/>
        <v>65804.220000000205</v>
      </c>
      <c r="M182" s="80">
        <v>3000.0000000004657</v>
      </c>
    </row>
    <row r="183" spans="1:13">
      <c r="A183" s="126" t="s">
        <v>319</v>
      </c>
      <c r="B183" s="127" t="s">
        <v>203</v>
      </c>
      <c r="C183" s="128">
        <v>0</v>
      </c>
      <c r="D183" s="128">
        <v>0</v>
      </c>
      <c r="E183" s="128">
        <v>0</v>
      </c>
      <c r="F183" s="128">
        <v>0</v>
      </c>
      <c r="G183" s="129">
        <f t="shared" si="15"/>
        <v>0</v>
      </c>
      <c r="H183" s="128">
        <f t="shared" si="16"/>
        <v>0</v>
      </c>
      <c r="I183" s="128">
        <v>0</v>
      </c>
      <c r="J183" s="128">
        <v>0</v>
      </c>
      <c r="K183" s="129">
        <f t="shared" si="17"/>
        <v>0</v>
      </c>
      <c r="L183" s="80">
        <f t="shared" si="18"/>
        <v>0</v>
      </c>
      <c r="M183" s="80">
        <v>0</v>
      </c>
    </row>
    <row r="184" spans="1:13" s="29" customFormat="1">
      <c r="A184" s="27">
        <v>11</v>
      </c>
      <c r="B184" s="122" t="s">
        <v>219</v>
      </c>
      <c r="C184" s="118">
        <v>372000</v>
      </c>
      <c r="D184" s="118">
        <v>322000</v>
      </c>
      <c r="E184" s="118">
        <v>65482.95</v>
      </c>
      <c r="F184" s="118">
        <v>313312.25</v>
      </c>
      <c r="G184" s="123">
        <f t="shared" si="15"/>
        <v>2.457874357651808E-4</v>
      </c>
      <c r="H184" s="118">
        <f t="shared" si="16"/>
        <v>8687.75</v>
      </c>
      <c r="I184" s="118">
        <v>65482.95</v>
      </c>
      <c r="J184" s="118">
        <v>313312.25</v>
      </c>
      <c r="K184" s="123">
        <f t="shared" si="17"/>
        <v>2.4641237574281929E-4</v>
      </c>
      <c r="L184" s="77">
        <f t="shared" si="18"/>
        <v>8687.75</v>
      </c>
      <c r="M184" s="77">
        <v>0</v>
      </c>
    </row>
    <row r="185" spans="1:13">
      <c r="A185" s="126" t="s">
        <v>220</v>
      </c>
      <c r="B185" s="127" t="s">
        <v>154</v>
      </c>
      <c r="C185" s="128">
        <v>372000</v>
      </c>
      <c r="D185" s="128">
        <v>322000</v>
      </c>
      <c r="E185" s="128">
        <v>65482.95</v>
      </c>
      <c r="F185" s="128">
        <v>313312.25</v>
      </c>
      <c r="G185" s="129">
        <f t="shared" si="15"/>
        <v>2.457874357651808E-4</v>
      </c>
      <c r="H185" s="128">
        <f t="shared" si="16"/>
        <v>8687.75</v>
      </c>
      <c r="I185" s="128">
        <v>65482.95</v>
      </c>
      <c r="J185" s="128">
        <v>313312.25</v>
      </c>
      <c r="K185" s="129">
        <f t="shared" si="17"/>
        <v>2.4641237574281929E-4</v>
      </c>
      <c r="L185" s="80">
        <f t="shared" si="18"/>
        <v>8687.75</v>
      </c>
      <c r="M185" s="80">
        <v>0</v>
      </c>
    </row>
    <row r="186" spans="1:13">
      <c r="A186" s="126" t="s">
        <v>221</v>
      </c>
      <c r="B186" s="127" t="s">
        <v>175</v>
      </c>
      <c r="C186" s="128">
        <v>0</v>
      </c>
      <c r="D186" s="128">
        <v>0</v>
      </c>
      <c r="E186" s="128">
        <v>0</v>
      </c>
      <c r="F186" s="128">
        <v>0</v>
      </c>
      <c r="G186" s="129">
        <f t="shared" si="15"/>
        <v>0</v>
      </c>
      <c r="H186" s="128">
        <f t="shared" si="16"/>
        <v>0</v>
      </c>
      <c r="I186" s="128">
        <v>0</v>
      </c>
      <c r="J186" s="128">
        <v>0</v>
      </c>
      <c r="K186" s="129">
        <f t="shared" si="17"/>
        <v>0</v>
      </c>
      <c r="L186" s="80">
        <f t="shared" si="18"/>
        <v>0</v>
      </c>
      <c r="M186" s="80">
        <v>0</v>
      </c>
    </row>
    <row r="187" spans="1:13">
      <c r="A187" s="126" t="s">
        <v>222</v>
      </c>
      <c r="B187" s="127" t="s">
        <v>203</v>
      </c>
      <c r="C187" s="128">
        <v>0</v>
      </c>
      <c r="D187" s="128">
        <v>0</v>
      </c>
      <c r="E187" s="128">
        <v>0</v>
      </c>
      <c r="F187" s="128">
        <v>0</v>
      </c>
      <c r="G187" s="129">
        <f t="shared" si="15"/>
        <v>0</v>
      </c>
      <c r="H187" s="128">
        <f t="shared" si="16"/>
        <v>0</v>
      </c>
      <c r="I187" s="128">
        <v>0</v>
      </c>
      <c r="J187" s="128">
        <v>0</v>
      </c>
      <c r="K187" s="129">
        <f t="shared" si="17"/>
        <v>0</v>
      </c>
      <c r="L187" s="80">
        <f t="shared" si="18"/>
        <v>0</v>
      </c>
      <c r="M187" s="80">
        <v>0</v>
      </c>
    </row>
    <row r="188" spans="1:13">
      <c r="A188" s="126" t="s">
        <v>223</v>
      </c>
      <c r="B188" s="127" t="s">
        <v>224</v>
      </c>
      <c r="C188" s="128">
        <v>0</v>
      </c>
      <c r="D188" s="128">
        <v>0</v>
      </c>
      <c r="E188" s="128">
        <v>0</v>
      </c>
      <c r="F188" s="128">
        <v>0</v>
      </c>
      <c r="G188" s="129">
        <f t="shared" si="15"/>
        <v>0</v>
      </c>
      <c r="H188" s="128">
        <f t="shared" si="16"/>
        <v>0</v>
      </c>
      <c r="I188" s="128">
        <v>0</v>
      </c>
      <c r="J188" s="128">
        <v>0</v>
      </c>
      <c r="K188" s="129">
        <f t="shared" si="17"/>
        <v>0</v>
      </c>
      <c r="L188" s="80">
        <f t="shared" si="18"/>
        <v>0</v>
      </c>
      <c r="M188" s="80">
        <v>0</v>
      </c>
    </row>
    <row r="189" spans="1:13" s="29" customFormat="1">
      <c r="A189" s="27">
        <v>12</v>
      </c>
      <c r="B189" s="122" t="s">
        <v>225</v>
      </c>
      <c r="C189" s="118">
        <v>201526000</v>
      </c>
      <c r="D189" s="118">
        <v>252302622.75999999</v>
      </c>
      <c r="E189" s="118">
        <v>59163577.969999999</v>
      </c>
      <c r="F189" s="118">
        <v>252131581.63000005</v>
      </c>
      <c r="G189" s="123">
        <f t="shared" si="15"/>
        <v>0.1977923778092209</v>
      </c>
      <c r="H189" s="118">
        <f t="shared" si="16"/>
        <v>171041.12999993563</v>
      </c>
      <c r="I189" s="118">
        <v>60966417.620000005</v>
      </c>
      <c r="J189" s="118">
        <v>250342371.59000009</v>
      </c>
      <c r="K189" s="123">
        <f t="shared" si="17"/>
        <v>0.19688811571390391</v>
      </c>
      <c r="L189" s="77">
        <f t="shared" si="18"/>
        <v>1960251.1699998975</v>
      </c>
      <c r="M189" s="77">
        <v>1789210.0399999619</v>
      </c>
    </row>
    <row r="190" spans="1:13">
      <c r="A190" s="126" t="s">
        <v>226</v>
      </c>
      <c r="B190" s="127" t="s">
        <v>227</v>
      </c>
      <c r="C190" s="128">
        <v>145150000</v>
      </c>
      <c r="D190" s="128">
        <v>175944195.69999999</v>
      </c>
      <c r="E190" s="128">
        <v>40955803.859999999</v>
      </c>
      <c r="F190" s="128">
        <v>175824068.86000001</v>
      </c>
      <c r="G190" s="129">
        <f t="shared" si="15"/>
        <v>0.13793060128003287</v>
      </c>
      <c r="H190" s="128">
        <f t="shared" si="16"/>
        <v>120126.83999997377</v>
      </c>
      <c r="I190" s="128">
        <v>42869605.910000004</v>
      </c>
      <c r="J190" s="128">
        <v>174195431.38000005</v>
      </c>
      <c r="K190" s="129">
        <f t="shared" si="17"/>
        <v>0.13700042079392385</v>
      </c>
      <c r="L190" s="80">
        <f t="shared" si="18"/>
        <v>1748764.3199999332</v>
      </c>
      <c r="M190" s="80">
        <v>1628637.4799999595</v>
      </c>
    </row>
    <row r="191" spans="1:13">
      <c r="A191" s="126" t="s">
        <v>228</v>
      </c>
      <c r="B191" s="127" t="s">
        <v>229</v>
      </c>
      <c r="C191" s="128">
        <v>56376000</v>
      </c>
      <c r="D191" s="128">
        <v>76358427.059999987</v>
      </c>
      <c r="E191" s="128">
        <v>18207774.109999999</v>
      </c>
      <c r="F191" s="128">
        <v>76307512.770000026</v>
      </c>
      <c r="G191" s="129">
        <f t="shared" si="15"/>
        <v>5.9861776529188032E-2</v>
      </c>
      <c r="H191" s="128">
        <f t="shared" si="16"/>
        <v>50914.289999961853</v>
      </c>
      <c r="I191" s="128">
        <v>18096811.710000001</v>
      </c>
      <c r="J191" s="128">
        <v>76146940.210000023</v>
      </c>
      <c r="K191" s="129">
        <f t="shared" si="17"/>
        <v>5.9887694919980056E-2</v>
      </c>
      <c r="L191" s="80">
        <f t="shared" si="18"/>
        <v>211486.84999996424</v>
      </c>
      <c r="M191" s="80">
        <v>160572.56000000238</v>
      </c>
    </row>
    <row r="192" spans="1:13">
      <c r="A192" s="126" t="s">
        <v>230</v>
      </c>
      <c r="B192" s="127" t="s">
        <v>231</v>
      </c>
      <c r="C192" s="128">
        <v>0</v>
      </c>
      <c r="D192" s="128">
        <v>0</v>
      </c>
      <c r="E192" s="128">
        <v>0</v>
      </c>
      <c r="F192" s="128">
        <v>0</v>
      </c>
      <c r="G192" s="129">
        <f t="shared" si="15"/>
        <v>0</v>
      </c>
      <c r="H192" s="128">
        <f t="shared" si="16"/>
        <v>0</v>
      </c>
      <c r="I192" s="128">
        <v>0</v>
      </c>
      <c r="J192" s="128">
        <v>0</v>
      </c>
      <c r="K192" s="129">
        <f t="shared" si="17"/>
        <v>0</v>
      </c>
      <c r="L192" s="80">
        <f t="shared" si="18"/>
        <v>0</v>
      </c>
      <c r="M192" s="80">
        <v>0</v>
      </c>
    </row>
    <row r="193" spans="1:13" s="29" customFormat="1">
      <c r="A193" s="27">
        <v>13</v>
      </c>
      <c r="B193" s="122" t="s">
        <v>232</v>
      </c>
      <c r="C193" s="118">
        <v>4644000</v>
      </c>
      <c r="D193" s="118">
        <v>4721500</v>
      </c>
      <c r="E193" s="118">
        <v>1107203.93</v>
      </c>
      <c r="F193" s="118">
        <v>4705663.05</v>
      </c>
      <c r="G193" s="123">
        <f t="shared" si="15"/>
        <v>3.6915021823578863E-3</v>
      </c>
      <c r="H193" s="118">
        <f t="shared" si="16"/>
        <v>15836.950000000186</v>
      </c>
      <c r="I193" s="118">
        <v>1118489.1300000001</v>
      </c>
      <c r="J193" s="118">
        <v>4695808.95</v>
      </c>
      <c r="K193" s="123">
        <f t="shared" si="17"/>
        <v>3.6931382012796942E-3</v>
      </c>
      <c r="L193" s="77">
        <f t="shared" si="18"/>
        <v>25691.049999999814</v>
      </c>
      <c r="M193" s="77">
        <v>9854.0999999996275</v>
      </c>
    </row>
    <row r="194" spans="1:13">
      <c r="A194" s="126" t="str">
        <f t="shared" ref="A194:B198" si="19">A66</f>
        <v>13122</v>
      </c>
      <c r="B194" s="127" t="str">
        <f t="shared" si="19"/>
        <v>ADMINISTRAÇÃO GERAL</v>
      </c>
      <c r="C194" s="128">
        <v>4629000</v>
      </c>
      <c r="D194" s="128">
        <v>4711500</v>
      </c>
      <c r="E194" s="128">
        <v>1107203.93</v>
      </c>
      <c r="F194" s="128">
        <v>4705663.05</v>
      </c>
      <c r="G194" s="129">
        <f t="shared" si="15"/>
        <v>3.6915021823578863E-3</v>
      </c>
      <c r="H194" s="128">
        <f t="shared" si="16"/>
        <v>5836.9500000001863</v>
      </c>
      <c r="I194" s="128">
        <v>1118489.1300000001</v>
      </c>
      <c r="J194" s="128">
        <v>4695808.95</v>
      </c>
      <c r="K194" s="129">
        <f t="shared" si="17"/>
        <v>3.6931382012796942E-3</v>
      </c>
      <c r="L194" s="80">
        <f t="shared" si="18"/>
        <v>15691.049999999814</v>
      </c>
      <c r="M194" s="80">
        <v>9854.0999999996275</v>
      </c>
    </row>
    <row r="195" spans="1:13">
      <c r="A195" s="126" t="str">
        <f t="shared" si="19"/>
        <v>13131</v>
      </c>
      <c r="B195" s="127" t="str">
        <f t="shared" si="19"/>
        <v>COMUNICAÇÃO SOCIAL</v>
      </c>
      <c r="C195" s="128">
        <v>0</v>
      </c>
      <c r="D195" s="128">
        <v>0</v>
      </c>
      <c r="E195" s="128">
        <v>0</v>
      </c>
      <c r="F195" s="128">
        <v>0</v>
      </c>
      <c r="G195" s="129">
        <f t="shared" si="15"/>
        <v>0</v>
      </c>
      <c r="H195" s="128">
        <f t="shared" si="16"/>
        <v>0</v>
      </c>
      <c r="I195" s="128">
        <v>0</v>
      </c>
      <c r="J195" s="128">
        <v>0</v>
      </c>
      <c r="K195" s="129">
        <f t="shared" si="17"/>
        <v>0</v>
      </c>
      <c r="L195" s="80">
        <f t="shared" si="18"/>
        <v>0</v>
      </c>
      <c r="M195" s="80">
        <v>0</v>
      </c>
    </row>
    <row r="196" spans="1:13">
      <c r="A196" s="126" t="str">
        <f t="shared" si="19"/>
        <v>13243</v>
      </c>
      <c r="B196" s="127" t="str">
        <f t="shared" si="19"/>
        <v>ASSISTÊNCIA À CRIANÇA E AO ADOLESCENTE</v>
      </c>
      <c r="C196" s="128">
        <v>0</v>
      </c>
      <c r="D196" s="128">
        <v>0</v>
      </c>
      <c r="E196" s="128">
        <v>0</v>
      </c>
      <c r="F196" s="128">
        <v>0</v>
      </c>
      <c r="G196" s="129">
        <f t="shared" si="15"/>
        <v>0</v>
      </c>
      <c r="H196" s="128">
        <f t="shared" si="16"/>
        <v>0</v>
      </c>
      <c r="I196" s="128">
        <v>0</v>
      </c>
      <c r="J196" s="128">
        <v>0</v>
      </c>
      <c r="K196" s="129">
        <f t="shared" si="17"/>
        <v>0</v>
      </c>
      <c r="L196" s="80">
        <f t="shared" si="18"/>
        <v>0</v>
      </c>
      <c r="M196" s="80">
        <v>0</v>
      </c>
    </row>
    <row r="197" spans="1:13">
      <c r="A197" s="126" t="str">
        <f t="shared" si="19"/>
        <v>13391</v>
      </c>
      <c r="B197" s="127" t="str">
        <f t="shared" si="19"/>
        <v>PAT. HISTÓRICO, ARTÍSTICO E ARQUEOLÓGICO</v>
      </c>
      <c r="C197" s="128">
        <v>0</v>
      </c>
      <c r="D197" s="128">
        <v>0</v>
      </c>
      <c r="E197" s="128">
        <v>0</v>
      </c>
      <c r="F197" s="128">
        <v>0</v>
      </c>
      <c r="G197" s="129">
        <f t="shared" si="15"/>
        <v>0</v>
      </c>
      <c r="H197" s="128">
        <f t="shared" si="16"/>
        <v>0</v>
      </c>
      <c r="I197" s="128">
        <v>0</v>
      </c>
      <c r="J197" s="128">
        <v>0</v>
      </c>
      <c r="K197" s="129">
        <f t="shared" si="17"/>
        <v>0</v>
      </c>
      <c r="L197" s="80">
        <f t="shared" si="18"/>
        <v>0</v>
      </c>
      <c r="M197" s="80">
        <v>0</v>
      </c>
    </row>
    <row r="198" spans="1:13">
      <c r="A198" s="126" t="str">
        <f t="shared" si="19"/>
        <v>13392</v>
      </c>
      <c r="B198" s="127" t="str">
        <f t="shared" si="19"/>
        <v>DIFUSÃO CULTURAL</v>
      </c>
      <c r="C198" s="128">
        <v>15000</v>
      </c>
      <c r="D198" s="128">
        <v>10000</v>
      </c>
      <c r="E198" s="128">
        <v>0</v>
      </c>
      <c r="F198" s="128">
        <v>0</v>
      </c>
      <c r="G198" s="129">
        <f t="shared" si="15"/>
        <v>0</v>
      </c>
      <c r="H198" s="128">
        <f t="shared" si="16"/>
        <v>10000</v>
      </c>
      <c r="I198" s="128">
        <v>0</v>
      </c>
      <c r="J198" s="128">
        <v>0</v>
      </c>
      <c r="K198" s="129">
        <f t="shared" si="17"/>
        <v>0</v>
      </c>
      <c r="L198" s="80">
        <f t="shared" si="18"/>
        <v>10000</v>
      </c>
      <c r="M198" s="80">
        <v>0</v>
      </c>
    </row>
    <row r="199" spans="1:13" s="29" customFormat="1">
      <c r="A199" s="27">
        <v>14</v>
      </c>
      <c r="B199" s="135" t="s">
        <v>240</v>
      </c>
      <c r="C199" s="118">
        <v>0</v>
      </c>
      <c r="D199" s="118">
        <v>0</v>
      </c>
      <c r="E199" s="118">
        <v>0</v>
      </c>
      <c r="F199" s="118">
        <v>0</v>
      </c>
      <c r="G199" s="123">
        <f t="shared" si="15"/>
        <v>0</v>
      </c>
      <c r="H199" s="118">
        <f t="shared" si="16"/>
        <v>0</v>
      </c>
      <c r="I199" s="118">
        <v>0</v>
      </c>
      <c r="J199" s="118">
        <v>0</v>
      </c>
      <c r="K199" s="123">
        <f t="shared" si="17"/>
        <v>0</v>
      </c>
      <c r="L199" s="77">
        <f t="shared" si="18"/>
        <v>0</v>
      </c>
      <c r="M199" s="77">
        <v>0</v>
      </c>
    </row>
    <row r="200" spans="1:13">
      <c r="A200" s="126" t="s">
        <v>241</v>
      </c>
      <c r="B200" s="136" t="s">
        <v>242</v>
      </c>
      <c r="C200" s="128">
        <v>0</v>
      </c>
      <c r="D200" s="128">
        <v>0</v>
      </c>
      <c r="E200" s="128">
        <v>0</v>
      </c>
      <c r="F200" s="128">
        <v>0</v>
      </c>
      <c r="G200" s="129">
        <f t="shared" si="15"/>
        <v>0</v>
      </c>
      <c r="H200" s="128">
        <f t="shared" si="16"/>
        <v>0</v>
      </c>
      <c r="I200" s="128">
        <v>0</v>
      </c>
      <c r="J200" s="128">
        <v>0</v>
      </c>
      <c r="K200" s="129">
        <f t="shared" si="17"/>
        <v>0</v>
      </c>
      <c r="L200" s="80">
        <f t="shared" si="18"/>
        <v>0</v>
      </c>
      <c r="M200" s="80">
        <v>0</v>
      </c>
    </row>
    <row r="201" spans="1:13" s="29" customFormat="1">
      <c r="A201" s="27">
        <v>15</v>
      </c>
      <c r="B201" s="122" t="s">
        <v>243</v>
      </c>
      <c r="C201" s="118">
        <v>11783000</v>
      </c>
      <c r="D201" s="118">
        <v>12781979.27</v>
      </c>
      <c r="E201" s="118">
        <v>2827050.0999999996</v>
      </c>
      <c r="F201" s="118">
        <v>12604143.909999993</v>
      </c>
      <c r="G201" s="123">
        <f t="shared" si="15"/>
        <v>9.8877085452427019E-3</v>
      </c>
      <c r="H201" s="118">
        <f t="shared" si="16"/>
        <v>177835.36000000685</v>
      </c>
      <c r="I201" s="118">
        <v>2995139.9699999997</v>
      </c>
      <c r="J201" s="118">
        <v>12508117.219999995</v>
      </c>
      <c r="K201" s="123">
        <f t="shared" si="17"/>
        <v>9.8373264379221278E-3</v>
      </c>
      <c r="L201" s="77">
        <f t="shared" si="18"/>
        <v>273862.05000000447</v>
      </c>
      <c r="M201" s="77">
        <v>96026.689999997616</v>
      </c>
    </row>
    <row r="202" spans="1:13">
      <c r="A202" s="126" t="s">
        <v>244</v>
      </c>
      <c r="B202" s="127" t="s">
        <v>154</v>
      </c>
      <c r="C202" s="128">
        <v>11783000</v>
      </c>
      <c r="D202" s="128">
        <v>12781979.27</v>
      </c>
      <c r="E202" s="128">
        <v>2827050.0999999996</v>
      </c>
      <c r="F202" s="128">
        <v>12604143.909999993</v>
      </c>
      <c r="G202" s="129">
        <f t="shared" si="15"/>
        <v>9.8877085452427019E-3</v>
      </c>
      <c r="H202" s="128">
        <f t="shared" si="16"/>
        <v>177835.36000000685</v>
      </c>
      <c r="I202" s="128">
        <v>2995139.9699999997</v>
      </c>
      <c r="J202" s="128">
        <v>12508117.219999995</v>
      </c>
      <c r="K202" s="129">
        <f t="shared" si="17"/>
        <v>9.8373264379221278E-3</v>
      </c>
      <c r="L202" s="80">
        <f t="shared" si="18"/>
        <v>273862.05000000447</v>
      </c>
      <c r="M202" s="80">
        <v>96026.689999997616</v>
      </c>
    </row>
    <row r="203" spans="1:13">
      <c r="A203" s="126" t="s">
        <v>245</v>
      </c>
      <c r="B203" s="127" t="s">
        <v>165</v>
      </c>
      <c r="C203" s="128">
        <v>0</v>
      </c>
      <c r="D203" s="128">
        <v>0</v>
      </c>
      <c r="E203" s="128">
        <v>0</v>
      </c>
      <c r="F203" s="128">
        <v>0</v>
      </c>
      <c r="G203" s="129">
        <f t="shared" si="15"/>
        <v>0</v>
      </c>
      <c r="H203" s="128">
        <f t="shared" si="16"/>
        <v>0</v>
      </c>
      <c r="I203" s="128">
        <v>0</v>
      </c>
      <c r="J203" s="128">
        <v>0</v>
      </c>
      <c r="K203" s="129">
        <f t="shared" si="17"/>
        <v>0</v>
      </c>
      <c r="L203" s="80">
        <f t="shared" si="18"/>
        <v>0</v>
      </c>
      <c r="M203" s="80">
        <v>0</v>
      </c>
    </row>
    <row r="204" spans="1:13">
      <c r="A204" s="126" t="s">
        <v>246</v>
      </c>
      <c r="B204" s="127" t="str">
        <f>B76</f>
        <v>COMUNICAÇÃO SOCIAL</v>
      </c>
      <c r="C204" s="128">
        <v>0</v>
      </c>
      <c r="D204" s="128">
        <v>0</v>
      </c>
      <c r="E204" s="128">
        <v>0</v>
      </c>
      <c r="F204" s="128">
        <v>0</v>
      </c>
      <c r="G204" s="129">
        <f t="shared" si="15"/>
        <v>0</v>
      </c>
      <c r="H204" s="128">
        <f t="shared" si="16"/>
        <v>0</v>
      </c>
      <c r="I204" s="128">
        <v>0</v>
      </c>
      <c r="J204" s="128">
        <v>0</v>
      </c>
      <c r="K204" s="129">
        <f t="shared" si="17"/>
        <v>0</v>
      </c>
      <c r="L204" s="80">
        <f t="shared" si="18"/>
        <v>0</v>
      </c>
      <c r="M204" s="80">
        <v>0</v>
      </c>
    </row>
    <row r="205" spans="1:13">
      <c r="A205" s="126" t="s">
        <v>247</v>
      </c>
      <c r="B205" s="127" t="s">
        <v>239</v>
      </c>
      <c r="C205" s="128">
        <v>0</v>
      </c>
      <c r="D205" s="128">
        <v>0</v>
      </c>
      <c r="E205" s="128">
        <v>0</v>
      </c>
      <c r="F205" s="128">
        <v>0</v>
      </c>
      <c r="G205" s="129">
        <f t="shared" si="15"/>
        <v>0</v>
      </c>
      <c r="H205" s="128">
        <f t="shared" si="16"/>
        <v>0</v>
      </c>
      <c r="I205" s="128">
        <v>0</v>
      </c>
      <c r="J205" s="128">
        <v>0</v>
      </c>
      <c r="K205" s="129">
        <f t="shared" si="17"/>
        <v>0</v>
      </c>
      <c r="L205" s="80">
        <f t="shared" si="18"/>
        <v>0</v>
      </c>
      <c r="M205" s="80">
        <v>0</v>
      </c>
    </row>
    <row r="206" spans="1:13">
      <c r="A206" s="126" t="s">
        <v>248</v>
      </c>
      <c r="B206" s="127" t="s">
        <v>249</v>
      </c>
      <c r="C206" s="128">
        <v>0</v>
      </c>
      <c r="D206" s="128">
        <v>0</v>
      </c>
      <c r="E206" s="128">
        <v>0</v>
      </c>
      <c r="F206" s="128">
        <v>0</v>
      </c>
      <c r="G206" s="129">
        <f t="shared" si="15"/>
        <v>0</v>
      </c>
      <c r="H206" s="128">
        <f t="shared" si="16"/>
        <v>0</v>
      </c>
      <c r="I206" s="128">
        <v>0</v>
      </c>
      <c r="J206" s="128">
        <v>0</v>
      </c>
      <c r="K206" s="129">
        <f t="shared" si="17"/>
        <v>0</v>
      </c>
      <c r="L206" s="80">
        <f t="shared" si="18"/>
        <v>0</v>
      </c>
      <c r="M206" s="80">
        <v>0</v>
      </c>
    </row>
    <row r="207" spans="1:13">
      <c r="A207" s="126" t="s">
        <v>250</v>
      </c>
      <c r="B207" s="127" t="s">
        <v>251</v>
      </c>
      <c r="C207" s="128">
        <v>0</v>
      </c>
      <c r="D207" s="128">
        <v>0</v>
      </c>
      <c r="E207" s="128">
        <v>0</v>
      </c>
      <c r="F207" s="128">
        <v>0</v>
      </c>
      <c r="G207" s="129">
        <f t="shared" ref="G207:G247" si="20">F207/$F$248</f>
        <v>0</v>
      </c>
      <c r="H207" s="128">
        <f t="shared" ref="H207:H247" si="21">D207-F207</f>
        <v>0</v>
      </c>
      <c r="I207" s="128">
        <v>0</v>
      </c>
      <c r="J207" s="128">
        <v>0</v>
      </c>
      <c r="K207" s="129">
        <f t="shared" ref="K207:K247" si="22">J207/$J$248</f>
        <v>0</v>
      </c>
      <c r="L207" s="80">
        <f t="shared" ref="L207:L247" si="23">D207-J207</f>
        <v>0</v>
      </c>
      <c r="M207" s="80">
        <v>0</v>
      </c>
    </row>
    <row r="208" spans="1:13">
      <c r="A208" s="126" t="s">
        <v>252</v>
      </c>
      <c r="B208" s="127" t="s">
        <v>253</v>
      </c>
      <c r="C208" s="128">
        <v>0</v>
      </c>
      <c r="D208" s="128">
        <v>0</v>
      </c>
      <c r="E208" s="128">
        <v>0</v>
      </c>
      <c r="F208" s="128">
        <v>0</v>
      </c>
      <c r="G208" s="129">
        <f t="shared" si="20"/>
        <v>0</v>
      </c>
      <c r="H208" s="128">
        <f t="shared" si="21"/>
        <v>0</v>
      </c>
      <c r="I208" s="128">
        <v>0</v>
      </c>
      <c r="J208" s="128">
        <v>0</v>
      </c>
      <c r="K208" s="129">
        <f t="shared" si="22"/>
        <v>0</v>
      </c>
      <c r="L208" s="80">
        <f t="shared" si="23"/>
        <v>0</v>
      </c>
      <c r="M208" s="80">
        <v>0</v>
      </c>
    </row>
    <row r="209" spans="1:13">
      <c r="A209" s="126" t="s">
        <v>254</v>
      </c>
      <c r="B209" s="127" t="s">
        <v>255</v>
      </c>
      <c r="C209" s="128">
        <v>0</v>
      </c>
      <c r="D209" s="128">
        <v>0</v>
      </c>
      <c r="E209" s="128">
        <v>0</v>
      </c>
      <c r="F209" s="128">
        <v>0</v>
      </c>
      <c r="G209" s="129">
        <f t="shared" si="20"/>
        <v>0</v>
      </c>
      <c r="H209" s="128">
        <f t="shared" si="21"/>
        <v>0</v>
      </c>
      <c r="I209" s="128">
        <v>0</v>
      </c>
      <c r="J209" s="128">
        <v>0</v>
      </c>
      <c r="K209" s="129">
        <f t="shared" si="22"/>
        <v>0</v>
      </c>
      <c r="L209" s="80">
        <f t="shared" si="23"/>
        <v>0</v>
      </c>
      <c r="M209" s="80">
        <v>0</v>
      </c>
    </row>
    <row r="210" spans="1:13">
      <c r="A210" s="126" t="s">
        <v>256</v>
      </c>
      <c r="B210" s="127" t="s">
        <v>257</v>
      </c>
      <c r="C210" s="128">
        <v>0</v>
      </c>
      <c r="D210" s="128">
        <v>0</v>
      </c>
      <c r="E210" s="128">
        <v>0</v>
      </c>
      <c r="F210" s="128">
        <v>0</v>
      </c>
      <c r="G210" s="129">
        <f t="shared" si="20"/>
        <v>0</v>
      </c>
      <c r="H210" s="128">
        <f t="shared" si="21"/>
        <v>0</v>
      </c>
      <c r="I210" s="128">
        <v>0</v>
      </c>
      <c r="J210" s="128">
        <v>0</v>
      </c>
      <c r="K210" s="129">
        <f t="shared" si="22"/>
        <v>0</v>
      </c>
      <c r="L210" s="80">
        <f t="shared" si="23"/>
        <v>0</v>
      </c>
      <c r="M210" s="80">
        <v>0</v>
      </c>
    </row>
    <row r="211" spans="1:13" s="29" customFormat="1">
      <c r="A211" s="27">
        <v>16</v>
      </c>
      <c r="B211" s="122" t="s">
        <v>258</v>
      </c>
      <c r="C211" s="118">
        <v>5000</v>
      </c>
      <c r="D211" s="118">
        <v>5000</v>
      </c>
      <c r="E211" s="118">
        <v>0</v>
      </c>
      <c r="F211" s="118">
        <v>0</v>
      </c>
      <c r="G211" s="123">
        <f t="shared" si="20"/>
        <v>0</v>
      </c>
      <c r="H211" s="118">
        <f t="shared" si="21"/>
        <v>5000</v>
      </c>
      <c r="I211" s="118">
        <v>0</v>
      </c>
      <c r="J211" s="118">
        <v>0</v>
      </c>
      <c r="K211" s="123">
        <f t="shared" si="22"/>
        <v>0</v>
      </c>
      <c r="L211" s="77">
        <f t="shared" si="23"/>
        <v>5000</v>
      </c>
      <c r="M211" s="77">
        <v>0</v>
      </c>
    </row>
    <row r="212" spans="1:13">
      <c r="A212" s="137">
        <v>16451</v>
      </c>
      <c r="B212" s="127" t="s">
        <v>249</v>
      </c>
      <c r="C212" s="128">
        <v>0</v>
      </c>
      <c r="D212" s="128">
        <v>0</v>
      </c>
      <c r="E212" s="128">
        <v>0</v>
      </c>
      <c r="F212" s="128">
        <v>0</v>
      </c>
      <c r="G212" s="129">
        <f t="shared" si="20"/>
        <v>0</v>
      </c>
      <c r="H212" s="128">
        <f t="shared" si="21"/>
        <v>0</v>
      </c>
      <c r="I212" s="128">
        <v>0</v>
      </c>
      <c r="J212" s="128">
        <v>0</v>
      </c>
      <c r="K212" s="129">
        <f t="shared" si="22"/>
        <v>0</v>
      </c>
      <c r="L212" s="80">
        <f t="shared" si="23"/>
        <v>0</v>
      </c>
      <c r="M212" s="80">
        <v>0</v>
      </c>
    </row>
    <row r="213" spans="1:13">
      <c r="A213" s="126" t="s">
        <v>259</v>
      </c>
      <c r="B213" s="127" t="s">
        <v>260</v>
      </c>
      <c r="C213" s="128">
        <v>5000</v>
      </c>
      <c r="D213" s="128">
        <v>5000</v>
      </c>
      <c r="E213" s="128">
        <v>0</v>
      </c>
      <c r="F213" s="128">
        <v>0</v>
      </c>
      <c r="G213" s="129">
        <f t="shared" si="20"/>
        <v>0</v>
      </c>
      <c r="H213" s="128">
        <f t="shared" si="21"/>
        <v>5000</v>
      </c>
      <c r="I213" s="128">
        <v>0</v>
      </c>
      <c r="J213" s="128">
        <v>0</v>
      </c>
      <c r="K213" s="129">
        <f t="shared" si="22"/>
        <v>0</v>
      </c>
      <c r="L213" s="80">
        <f t="shared" si="23"/>
        <v>5000</v>
      </c>
      <c r="M213" s="80">
        <v>0</v>
      </c>
    </row>
    <row r="214" spans="1:13">
      <c r="A214" s="27">
        <v>17</v>
      </c>
      <c r="B214" s="122" t="s">
        <v>261</v>
      </c>
      <c r="C214" s="118">
        <v>5000</v>
      </c>
      <c r="D214" s="118">
        <v>5000</v>
      </c>
      <c r="E214" s="118">
        <v>0</v>
      </c>
      <c r="F214" s="118">
        <v>0</v>
      </c>
      <c r="G214" s="123">
        <f t="shared" si="20"/>
        <v>0</v>
      </c>
      <c r="H214" s="118">
        <f t="shared" si="21"/>
        <v>5000</v>
      </c>
      <c r="I214" s="118">
        <v>0</v>
      </c>
      <c r="J214" s="118">
        <v>0</v>
      </c>
      <c r="K214" s="123">
        <f t="shared" si="22"/>
        <v>0</v>
      </c>
      <c r="L214" s="77">
        <f t="shared" si="23"/>
        <v>5000</v>
      </c>
      <c r="M214" s="80">
        <v>0</v>
      </c>
    </row>
    <row r="215" spans="1:13">
      <c r="A215" s="137">
        <v>17131</v>
      </c>
      <c r="B215" s="127" t="s">
        <v>173</v>
      </c>
      <c r="C215" s="128">
        <v>0</v>
      </c>
      <c r="D215" s="128">
        <v>0</v>
      </c>
      <c r="E215" s="128">
        <v>0</v>
      </c>
      <c r="F215" s="128">
        <v>0</v>
      </c>
      <c r="G215" s="129">
        <f t="shared" si="20"/>
        <v>0</v>
      </c>
      <c r="H215" s="128">
        <f t="shared" si="21"/>
        <v>0</v>
      </c>
      <c r="I215" s="128">
        <v>0</v>
      </c>
      <c r="J215" s="128">
        <v>0</v>
      </c>
      <c r="K215" s="129">
        <f t="shared" si="22"/>
        <v>0</v>
      </c>
      <c r="L215" s="80">
        <f t="shared" si="23"/>
        <v>0</v>
      </c>
      <c r="M215" s="80">
        <v>0</v>
      </c>
    </row>
    <row r="216" spans="1:13">
      <c r="A216" s="137">
        <v>17512</v>
      </c>
      <c r="B216" s="127" t="s">
        <v>262</v>
      </c>
      <c r="C216" s="128">
        <v>5000</v>
      </c>
      <c r="D216" s="128">
        <v>5000</v>
      </c>
      <c r="E216" s="128">
        <v>0</v>
      </c>
      <c r="F216" s="128">
        <v>0</v>
      </c>
      <c r="G216" s="129">
        <f t="shared" si="20"/>
        <v>0</v>
      </c>
      <c r="H216" s="128">
        <f t="shared" si="21"/>
        <v>5000</v>
      </c>
      <c r="I216" s="128">
        <v>0</v>
      </c>
      <c r="J216" s="128">
        <v>0</v>
      </c>
      <c r="K216" s="129">
        <f t="shared" si="22"/>
        <v>0</v>
      </c>
      <c r="L216" s="80">
        <f t="shared" si="23"/>
        <v>5000</v>
      </c>
      <c r="M216" s="80">
        <v>0</v>
      </c>
    </row>
    <row r="217" spans="1:13">
      <c r="A217" s="137">
        <v>17542</v>
      </c>
      <c r="B217" s="127" t="s">
        <v>255</v>
      </c>
      <c r="C217" s="128">
        <v>0</v>
      </c>
      <c r="D217" s="128">
        <v>0</v>
      </c>
      <c r="E217" s="128">
        <v>0</v>
      </c>
      <c r="F217" s="128">
        <v>0</v>
      </c>
      <c r="G217" s="129">
        <f t="shared" si="20"/>
        <v>0</v>
      </c>
      <c r="H217" s="128">
        <f t="shared" si="21"/>
        <v>0</v>
      </c>
      <c r="I217" s="128">
        <v>0</v>
      </c>
      <c r="J217" s="128">
        <v>0</v>
      </c>
      <c r="K217" s="129">
        <f t="shared" si="22"/>
        <v>0</v>
      </c>
      <c r="L217" s="80">
        <f t="shared" si="23"/>
        <v>0</v>
      </c>
      <c r="M217" s="80">
        <v>0</v>
      </c>
    </row>
    <row r="218" spans="1:13" s="29" customFormat="1">
      <c r="A218" s="27">
        <v>18</v>
      </c>
      <c r="B218" s="122" t="s">
        <v>263</v>
      </c>
      <c r="C218" s="118">
        <v>10318000</v>
      </c>
      <c r="D218" s="118">
        <v>11082000</v>
      </c>
      <c r="E218" s="118">
        <v>2706844.01</v>
      </c>
      <c r="F218" s="118">
        <v>10927221.33</v>
      </c>
      <c r="G218" s="123">
        <f t="shared" si="20"/>
        <v>8.5721950250565952E-3</v>
      </c>
      <c r="H218" s="118">
        <f t="shared" si="21"/>
        <v>154778.66999999993</v>
      </c>
      <c r="I218" s="118">
        <v>2638961.6799999997</v>
      </c>
      <c r="J218" s="118">
        <v>10836324.879999999</v>
      </c>
      <c r="K218" s="123">
        <f t="shared" si="22"/>
        <v>8.5225028960783395E-3</v>
      </c>
      <c r="L218" s="77">
        <f t="shared" si="23"/>
        <v>245675.12000000104</v>
      </c>
      <c r="M218" s="77">
        <v>90896.450000001118</v>
      </c>
    </row>
    <row r="219" spans="1:13">
      <c r="A219" s="126" t="s">
        <v>265</v>
      </c>
      <c r="B219" s="127" t="s">
        <v>173</v>
      </c>
      <c r="C219" s="128">
        <v>0</v>
      </c>
      <c r="D219" s="128">
        <v>0</v>
      </c>
      <c r="E219" s="128">
        <v>0</v>
      </c>
      <c r="F219" s="128">
        <v>0</v>
      </c>
      <c r="G219" s="129">
        <f t="shared" si="20"/>
        <v>0</v>
      </c>
      <c r="H219" s="128">
        <f t="shared" si="21"/>
        <v>0</v>
      </c>
      <c r="I219" s="128">
        <v>0</v>
      </c>
      <c r="J219" s="128">
        <v>0</v>
      </c>
      <c r="K219" s="129">
        <f t="shared" si="22"/>
        <v>0</v>
      </c>
      <c r="L219" s="80">
        <f t="shared" si="23"/>
        <v>0</v>
      </c>
      <c r="M219" s="80">
        <v>0</v>
      </c>
    </row>
    <row r="220" spans="1:13" ht="12.75" customHeight="1">
      <c r="A220" s="126" t="s">
        <v>264</v>
      </c>
      <c r="B220" s="127" t="s">
        <v>154</v>
      </c>
      <c r="C220" s="128">
        <v>10313000</v>
      </c>
      <c r="D220" s="128">
        <v>11077000</v>
      </c>
      <c r="E220" s="128">
        <v>2706844.01</v>
      </c>
      <c r="F220" s="128">
        <v>10927221.33</v>
      </c>
      <c r="G220" s="129">
        <f t="shared" si="20"/>
        <v>8.5721950250565952E-3</v>
      </c>
      <c r="H220" s="128">
        <f t="shared" si="21"/>
        <v>149778.66999999993</v>
      </c>
      <c r="I220" s="128">
        <v>2638961.6799999997</v>
      </c>
      <c r="J220" s="128">
        <v>10836324.879999999</v>
      </c>
      <c r="K220" s="129">
        <f t="shared" si="22"/>
        <v>8.5225028960783395E-3</v>
      </c>
      <c r="L220" s="80">
        <f t="shared" si="23"/>
        <v>240675.12000000104</v>
      </c>
      <c r="M220" s="80">
        <v>90896.450000001118</v>
      </c>
    </row>
    <row r="221" spans="1:13">
      <c r="A221" s="126" t="s">
        <v>267</v>
      </c>
      <c r="B221" s="127" t="s">
        <v>249</v>
      </c>
      <c r="C221" s="128">
        <v>0</v>
      </c>
      <c r="D221" s="128">
        <v>0</v>
      </c>
      <c r="E221" s="128">
        <v>0</v>
      </c>
      <c r="F221" s="128">
        <v>0</v>
      </c>
      <c r="G221" s="129">
        <f t="shared" si="20"/>
        <v>0</v>
      </c>
      <c r="H221" s="128">
        <f t="shared" si="21"/>
        <v>0</v>
      </c>
      <c r="I221" s="128">
        <v>0</v>
      </c>
      <c r="J221" s="128">
        <v>0</v>
      </c>
      <c r="K221" s="129">
        <f t="shared" si="22"/>
        <v>0</v>
      </c>
      <c r="L221" s="80">
        <f t="shared" si="23"/>
        <v>0</v>
      </c>
      <c r="M221" s="80">
        <v>0</v>
      </c>
    </row>
    <row r="222" spans="1:13">
      <c r="A222" s="126" t="s">
        <v>268</v>
      </c>
      <c r="B222" s="127" t="s">
        <v>269</v>
      </c>
      <c r="C222" s="128">
        <v>0</v>
      </c>
      <c r="D222" s="128">
        <v>0</v>
      </c>
      <c r="E222" s="128">
        <v>0</v>
      </c>
      <c r="F222" s="128">
        <v>0</v>
      </c>
      <c r="G222" s="129">
        <f t="shared" si="20"/>
        <v>0</v>
      </c>
      <c r="H222" s="128">
        <f t="shared" si="21"/>
        <v>0</v>
      </c>
      <c r="I222" s="128">
        <v>0</v>
      </c>
      <c r="J222" s="128">
        <v>0</v>
      </c>
      <c r="K222" s="129">
        <f t="shared" si="22"/>
        <v>0</v>
      </c>
      <c r="L222" s="80">
        <f t="shared" si="23"/>
        <v>0</v>
      </c>
      <c r="M222" s="80">
        <v>0</v>
      </c>
    </row>
    <row r="223" spans="1:13">
      <c r="A223" s="126" t="s">
        <v>270</v>
      </c>
      <c r="B223" s="127" t="s">
        <v>255</v>
      </c>
      <c r="C223" s="128">
        <v>5000</v>
      </c>
      <c r="D223" s="128">
        <v>5000</v>
      </c>
      <c r="E223" s="128">
        <v>0</v>
      </c>
      <c r="F223" s="128">
        <v>0</v>
      </c>
      <c r="G223" s="129">
        <f t="shared" si="20"/>
        <v>0</v>
      </c>
      <c r="H223" s="128">
        <f t="shared" si="21"/>
        <v>5000</v>
      </c>
      <c r="I223" s="128">
        <v>0</v>
      </c>
      <c r="J223" s="128">
        <v>0</v>
      </c>
      <c r="K223" s="129">
        <f t="shared" si="22"/>
        <v>0</v>
      </c>
      <c r="L223" s="80">
        <f t="shared" si="23"/>
        <v>5000</v>
      </c>
      <c r="M223" s="80">
        <v>0</v>
      </c>
    </row>
    <row r="224" spans="1:13">
      <c r="A224" s="126" t="s">
        <v>271</v>
      </c>
      <c r="B224" s="127" t="s">
        <v>257</v>
      </c>
      <c r="C224" s="128">
        <v>0</v>
      </c>
      <c r="D224" s="128">
        <v>0</v>
      </c>
      <c r="E224" s="128">
        <v>0</v>
      </c>
      <c r="F224" s="128">
        <v>0</v>
      </c>
      <c r="G224" s="129">
        <f t="shared" si="20"/>
        <v>0</v>
      </c>
      <c r="H224" s="128">
        <f t="shared" si="21"/>
        <v>0</v>
      </c>
      <c r="I224" s="128">
        <v>0</v>
      </c>
      <c r="J224" s="128">
        <v>0</v>
      </c>
      <c r="K224" s="129">
        <f t="shared" si="22"/>
        <v>0</v>
      </c>
      <c r="L224" s="80">
        <f t="shared" si="23"/>
        <v>0</v>
      </c>
      <c r="M224" s="80">
        <v>0</v>
      </c>
    </row>
    <row r="225" spans="1:13">
      <c r="A225" s="126" t="s">
        <v>272</v>
      </c>
      <c r="B225" s="127" t="s">
        <v>273</v>
      </c>
      <c r="C225" s="128">
        <v>0</v>
      </c>
      <c r="D225" s="128">
        <v>0</v>
      </c>
      <c r="E225" s="128">
        <v>0</v>
      </c>
      <c r="F225" s="128">
        <v>0</v>
      </c>
      <c r="G225" s="129">
        <f t="shared" si="20"/>
        <v>0</v>
      </c>
      <c r="H225" s="128">
        <f t="shared" si="21"/>
        <v>0</v>
      </c>
      <c r="I225" s="128">
        <v>0</v>
      </c>
      <c r="J225" s="128">
        <v>0</v>
      </c>
      <c r="K225" s="129">
        <f t="shared" si="22"/>
        <v>0</v>
      </c>
      <c r="L225" s="80">
        <f t="shared" si="23"/>
        <v>0</v>
      </c>
      <c r="M225" s="80">
        <v>0</v>
      </c>
    </row>
    <row r="226" spans="1:13">
      <c r="A226" s="126" t="s">
        <v>274</v>
      </c>
      <c r="B226" s="127" t="s">
        <v>275</v>
      </c>
      <c r="C226" s="128">
        <v>0</v>
      </c>
      <c r="D226" s="128">
        <v>0</v>
      </c>
      <c r="E226" s="128">
        <v>0</v>
      </c>
      <c r="F226" s="128">
        <v>0</v>
      </c>
      <c r="G226" s="129">
        <f t="shared" si="20"/>
        <v>0</v>
      </c>
      <c r="H226" s="128">
        <f t="shared" si="21"/>
        <v>0</v>
      </c>
      <c r="I226" s="128">
        <v>0</v>
      </c>
      <c r="J226" s="128">
        <v>0</v>
      </c>
      <c r="K226" s="129">
        <f t="shared" si="22"/>
        <v>0</v>
      </c>
      <c r="L226" s="80">
        <f t="shared" si="23"/>
        <v>0</v>
      </c>
      <c r="M226" s="80">
        <v>0</v>
      </c>
    </row>
    <row r="227" spans="1:13" s="29" customFormat="1">
      <c r="A227" s="27">
        <v>22</v>
      </c>
      <c r="B227" s="122" t="s">
        <v>279</v>
      </c>
      <c r="C227" s="118">
        <v>0</v>
      </c>
      <c r="D227" s="118">
        <v>0</v>
      </c>
      <c r="E227" s="118">
        <v>0</v>
      </c>
      <c r="F227" s="118">
        <v>0</v>
      </c>
      <c r="G227" s="123">
        <f t="shared" si="20"/>
        <v>0</v>
      </c>
      <c r="H227" s="118">
        <f t="shared" si="21"/>
        <v>0</v>
      </c>
      <c r="I227" s="118">
        <v>0</v>
      </c>
      <c r="J227" s="118">
        <v>0</v>
      </c>
      <c r="K227" s="123">
        <f t="shared" si="22"/>
        <v>0</v>
      </c>
      <c r="L227" s="77">
        <f t="shared" si="23"/>
        <v>0</v>
      </c>
      <c r="M227" s="77">
        <v>0</v>
      </c>
    </row>
    <row r="228" spans="1:13">
      <c r="A228" s="126" t="s">
        <v>280</v>
      </c>
      <c r="B228" s="127" t="s">
        <v>281</v>
      </c>
      <c r="C228" s="128">
        <v>0</v>
      </c>
      <c r="D228" s="128">
        <v>0</v>
      </c>
      <c r="E228" s="128">
        <v>0</v>
      </c>
      <c r="F228" s="128">
        <v>0</v>
      </c>
      <c r="G228" s="129">
        <f t="shared" si="20"/>
        <v>0</v>
      </c>
      <c r="H228" s="128">
        <f t="shared" si="21"/>
        <v>0</v>
      </c>
      <c r="I228" s="128">
        <v>0</v>
      </c>
      <c r="J228" s="128">
        <v>0</v>
      </c>
      <c r="K228" s="129">
        <f t="shared" si="22"/>
        <v>0</v>
      </c>
      <c r="L228" s="80">
        <f t="shared" si="23"/>
        <v>0</v>
      </c>
      <c r="M228" s="80">
        <v>0</v>
      </c>
    </row>
    <row r="229" spans="1:13" s="29" customFormat="1">
      <c r="A229" s="27">
        <v>23</v>
      </c>
      <c r="B229" s="122" t="s">
        <v>282</v>
      </c>
      <c r="C229" s="118">
        <v>6778000</v>
      </c>
      <c r="D229" s="118">
        <v>17034290</v>
      </c>
      <c r="E229" s="118">
        <v>1215371.0100000002</v>
      </c>
      <c r="F229" s="118">
        <v>6818576.080000001</v>
      </c>
      <c r="G229" s="123">
        <f t="shared" si="20"/>
        <v>5.3490418273559317E-3</v>
      </c>
      <c r="H229" s="118">
        <f t="shared" si="21"/>
        <v>10215713.919999998</v>
      </c>
      <c r="I229" s="118">
        <v>1677415.88</v>
      </c>
      <c r="J229" s="118">
        <v>6663699.290000001</v>
      </c>
      <c r="K229" s="123">
        <f t="shared" si="22"/>
        <v>5.2408355347888201E-3</v>
      </c>
      <c r="L229" s="77">
        <f t="shared" si="23"/>
        <v>10370590.709999999</v>
      </c>
      <c r="M229" s="77">
        <v>154876.79000000004</v>
      </c>
    </row>
    <row r="230" spans="1:13">
      <c r="A230" s="126" t="s">
        <v>283</v>
      </c>
      <c r="B230" s="127" t="s">
        <v>154</v>
      </c>
      <c r="C230" s="128">
        <v>4633000</v>
      </c>
      <c r="D230" s="128">
        <v>4988000</v>
      </c>
      <c r="E230" s="128">
        <v>1161972.4700000002</v>
      </c>
      <c r="F230" s="128">
        <v>4875571.8200000012</v>
      </c>
      <c r="G230" s="129">
        <f t="shared" si="20"/>
        <v>3.8247923454214632E-3</v>
      </c>
      <c r="H230" s="128">
        <f t="shared" si="21"/>
        <v>112428.17999999877</v>
      </c>
      <c r="I230" s="128">
        <v>1175693.98</v>
      </c>
      <c r="J230" s="128">
        <v>4853397.2600000007</v>
      </c>
      <c r="K230" s="129">
        <f t="shared" si="22"/>
        <v>3.8170775297176854E-3</v>
      </c>
      <c r="L230" s="80">
        <f t="shared" si="23"/>
        <v>134602.73999999929</v>
      </c>
      <c r="M230" s="80">
        <v>22174.560000000522</v>
      </c>
    </row>
    <row r="231" spans="1:13">
      <c r="A231" s="936" t="s">
        <v>1058</v>
      </c>
      <c r="B231" s="127" t="s">
        <v>1059</v>
      </c>
      <c r="C231" s="128">
        <v>484000</v>
      </c>
      <c r="D231" s="128">
        <v>10385290</v>
      </c>
      <c r="E231" s="128">
        <v>53398.54</v>
      </c>
      <c r="F231" s="128">
        <v>374964.88</v>
      </c>
      <c r="G231" s="129">
        <f t="shared" si="20"/>
        <v>2.9415273854500971E-4</v>
      </c>
      <c r="H231" s="128">
        <f t="shared" si="21"/>
        <v>10010325.119999999</v>
      </c>
      <c r="I231" s="128">
        <v>77926.149999999994</v>
      </c>
      <c r="J231" s="128">
        <v>298466.90000000002</v>
      </c>
      <c r="K231" s="129">
        <f t="shared" si="22"/>
        <v>2.3473687322980342E-4</v>
      </c>
      <c r="L231" s="695">
        <f t="shared" si="23"/>
        <v>10086823.1</v>
      </c>
      <c r="M231" s="695">
        <v>76497.979999999981</v>
      </c>
    </row>
    <row r="232" spans="1:13">
      <c r="A232" s="126" t="s">
        <v>285</v>
      </c>
      <c r="B232" s="127" t="s">
        <v>286</v>
      </c>
      <c r="C232" s="128">
        <v>0</v>
      </c>
      <c r="D232" s="128">
        <v>0</v>
      </c>
      <c r="E232" s="128">
        <v>0</v>
      </c>
      <c r="F232" s="128">
        <v>0</v>
      </c>
      <c r="G232" s="129">
        <f t="shared" si="20"/>
        <v>0</v>
      </c>
      <c r="H232" s="128">
        <f t="shared" si="21"/>
        <v>0</v>
      </c>
      <c r="I232" s="128">
        <v>0</v>
      </c>
      <c r="J232" s="128">
        <v>0</v>
      </c>
      <c r="K232" s="129">
        <f t="shared" si="22"/>
        <v>0</v>
      </c>
      <c r="L232" s="80">
        <f t="shared" si="23"/>
        <v>0</v>
      </c>
      <c r="M232" s="80">
        <v>0</v>
      </c>
    </row>
    <row r="233" spans="1:13">
      <c r="A233" s="126" t="s">
        <v>287</v>
      </c>
      <c r="B233" s="127" t="s">
        <v>288</v>
      </c>
      <c r="C233" s="128">
        <v>1656000</v>
      </c>
      <c r="D233" s="128">
        <v>1656000</v>
      </c>
      <c r="E233" s="128">
        <v>0</v>
      </c>
      <c r="F233" s="128">
        <v>1566599.3800000001</v>
      </c>
      <c r="G233" s="129">
        <f t="shared" si="20"/>
        <v>1.2289670910777413E-3</v>
      </c>
      <c r="H233" s="128">
        <f t="shared" si="21"/>
        <v>89400.619999999879</v>
      </c>
      <c r="I233" s="128">
        <v>423795.75</v>
      </c>
      <c r="J233" s="128">
        <v>1510395.13</v>
      </c>
      <c r="K233" s="129">
        <f t="shared" si="22"/>
        <v>1.1878886072717691E-3</v>
      </c>
      <c r="L233" s="80">
        <f t="shared" si="23"/>
        <v>145604.87000000011</v>
      </c>
      <c r="M233" s="80">
        <v>56204.250000000233</v>
      </c>
    </row>
    <row r="234" spans="1:13">
      <c r="A234" s="126" t="s">
        <v>289</v>
      </c>
      <c r="B234" s="127" t="s">
        <v>290</v>
      </c>
      <c r="C234" s="128">
        <v>5000</v>
      </c>
      <c r="D234" s="128">
        <v>5000</v>
      </c>
      <c r="E234" s="128">
        <v>0</v>
      </c>
      <c r="F234" s="128">
        <v>1440</v>
      </c>
      <c r="G234" s="129">
        <f t="shared" si="20"/>
        <v>1.1296523117173372E-6</v>
      </c>
      <c r="H234" s="128">
        <f t="shared" si="21"/>
        <v>3560</v>
      </c>
      <c r="I234" s="128">
        <v>0</v>
      </c>
      <c r="J234" s="128">
        <v>1440</v>
      </c>
      <c r="K234" s="129">
        <f t="shared" si="22"/>
        <v>1.1325245695617065E-6</v>
      </c>
      <c r="L234" s="80">
        <f t="shared" si="23"/>
        <v>3560</v>
      </c>
      <c r="M234" s="80">
        <v>0</v>
      </c>
    </row>
    <row r="235" spans="1:13" s="29" customFormat="1">
      <c r="A235" s="27">
        <v>27</v>
      </c>
      <c r="B235" s="122" t="s">
        <v>291</v>
      </c>
      <c r="C235" s="118">
        <v>5778000</v>
      </c>
      <c r="D235" s="118">
        <v>6191950</v>
      </c>
      <c r="E235" s="118">
        <v>1493600.3399999999</v>
      </c>
      <c r="F235" s="118">
        <v>6182892.46</v>
      </c>
      <c r="G235" s="123">
        <f t="shared" si="20"/>
        <v>4.8503602503740936E-3</v>
      </c>
      <c r="H235" s="118">
        <f t="shared" si="21"/>
        <v>9057.5400000000373</v>
      </c>
      <c r="I235" s="118">
        <v>1495623.37</v>
      </c>
      <c r="J235" s="118">
        <v>6177434.1900000004</v>
      </c>
      <c r="K235" s="123">
        <f t="shared" si="22"/>
        <v>4.858399997934389E-3</v>
      </c>
      <c r="L235" s="77">
        <f t="shared" si="23"/>
        <v>14515.80999999959</v>
      </c>
      <c r="M235" s="77">
        <v>5458.269999999553</v>
      </c>
    </row>
    <row r="236" spans="1:13">
      <c r="A236" s="126" t="s">
        <v>292</v>
      </c>
      <c r="B236" s="127" t="s">
        <v>154</v>
      </c>
      <c r="C236" s="128">
        <v>5728000</v>
      </c>
      <c r="D236" s="128">
        <v>6191950</v>
      </c>
      <c r="E236" s="128">
        <v>1493600.3399999999</v>
      </c>
      <c r="F236" s="128">
        <v>6182892.46</v>
      </c>
      <c r="G236" s="129">
        <f t="shared" si="20"/>
        <v>4.8503602503740936E-3</v>
      </c>
      <c r="H236" s="128">
        <f t="shared" si="21"/>
        <v>9057.5400000000373</v>
      </c>
      <c r="I236" s="128">
        <v>1495623.37</v>
      </c>
      <c r="J236" s="128">
        <v>6177434.1900000004</v>
      </c>
      <c r="K236" s="129">
        <f t="shared" si="22"/>
        <v>4.858399997934389E-3</v>
      </c>
      <c r="L236" s="80">
        <f t="shared" si="23"/>
        <v>14515.80999999959</v>
      </c>
      <c r="M236" s="80">
        <v>5458.269999999553</v>
      </c>
    </row>
    <row r="237" spans="1:13">
      <c r="A237" s="126" t="s">
        <v>294</v>
      </c>
      <c r="B237" s="127" t="s">
        <v>295</v>
      </c>
      <c r="C237" s="128">
        <v>50000</v>
      </c>
      <c r="D237" s="128">
        <v>0</v>
      </c>
      <c r="E237" s="128">
        <v>0</v>
      </c>
      <c r="F237" s="128">
        <v>0</v>
      </c>
      <c r="G237" s="129">
        <f t="shared" si="20"/>
        <v>0</v>
      </c>
      <c r="H237" s="128">
        <f t="shared" si="21"/>
        <v>0</v>
      </c>
      <c r="I237" s="128">
        <v>0</v>
      </c>
      <c r="J237" s="128">
        <v>0</v>
      </c>
      <c r="K237" s="129">
        <f t="shared" si="22"/>
        <v>0</v>
      </c>
      <c r="L237" s="170">
        <f t="shared" si="23"/>
        <v>0</v>
      </c>
      <c r="M237" s="131">
        <v>0</v>
      </c>
    </row>
    <row r="238" spans="1:13">
      <c r="A238" s="126" t="s">
        <v>298</v>
      </c>
      <c r="B238" s="127" t="s">
        <v>299</v>
      </c>
      <c r="C238" s="128">
        <v>0</v>
      </c>
      <c r="D238" s="128">
        <v>0</v>
      </c>
      <c r="E238" s="128">
        <v>0</v>
      </c>
      <c r="F238" s="128">
        <v>0</v>
      </c>
      <c r="G238" s="129">
        <f t="shared" si="20"/>
        <v>0</v>
      </c>
      <c r="H238" s="128">
        <f t="shared" si="21"/>
        <v>0</v>
      </c>
      <c r="I238" s="128">
        <v>0</v>
      </c>
      <c r="J238" s="128">
        <v>0</v>
      </c>
      <c r="K238" s="129">
        <f t="shared" si="22"/>
        <v>0</v>
      </c>
      <c r="L238" s="170">
        <f t="shared" si="23"/>
        <v>0</v>
      </c>
      <c r="M238" s="131">
        <v>0</v>
      </c>
    </row>
    <row r="239" spans="1:13" s="29" customFormat="1">
      <c r="A239" s="27">
        <v>28</v>
      </c>
      <c r="B239" s="122" t="s">
        <v>300</v>
      </c>
      <c r="C239" s="118">
        <v>42088000</v>
      </c>
      <c r="D239" s="118">
        <v>139461705.75</v>
      </c>
      <c r="E239" s="118">
        <v>7580095.5899999999</v>
      </c>
      <c r="F239" s="118">
        <v>138914555.38</v>
      </c>
      <c r="G239" s="123">
        <f t="shared" si="20"/>
        <v>0.10897579765014102</v>
      </c>
      <c r="H239" s="118">
        <f t="shared" si="21"/>
        <v>547150.37000000477</v>
      </c>
      <c r="I239" s="118">
        <v>7580095.5899999999</v>
      </c>
      <c r="J239" s="118">
        <v>138914555.38</v>
      </c>
      <c r="K239" s="123">
        <f t="shared" si="22"/>
        <v>0.10925287988721552</v>
      </c>
      <c r="L239" s="171">
        <f t="shared" si="23"/>
        <v>547150.37000000477</v>
      </c>
      <c r="M239" s="125">
        <v>0</v>
      </c>
    </row>
    <row r="240" spans="1:13">
      <c r="A240" s="126" t="s">
        <v>301</v>
      </c>
      <c r="B240" s="127" t="s">
        <v>302</v>
      </c>
      <c r="C240" s="128">
        <v>0</v>
      </c>
      <c r="D240" s="128">
        <v>0</v>
      </c>
      <c r="E240" s="128">
        <v>0</v>
      </c>
      <c r="F240" s="128">
        <v>0</v>
      </c>
      <c r="G240" s="129">
        <f t="shared" si="20"/>
        <v>0</v>
      </c>
      <c r="H240" s="128">
        <f t="shared" si="21"/>
        <v>0</v>
      </c>
      <c r="I240" s="128">
        <v>0</v>
      </c>
      <c r="J240" s="128">
        <v>0</v>
      </c>
      <c r="K240" s="129">
        <f t="shared" si="22"/>
        <v>0</v>
      </c>
      <c r="L240" s="170">
        <f t="shared" si="23"/>
        <v>0</v>
      </c>
      <c r="M240" s="125">
        <v>0</v>
      </c>
    </row>
    <row r="241" spans="1:13">
      <c r="A241" s="126" t="s">
        <v>303</v>
      </c>
      <c r="B241" s="127" t="s">
        <v>304</v>
      </c>
      <c r="C241" s="128">
        <v>42088000</v>
      </c>
      <c r="D241" s="128">
        <v>44638000</v>
      </c>
      <c r="E241" s="128">
        <v>7580095.5899999999</v>
      </c>
      <c r="F241" s="128">
        <v>44090849.629999988</v>
      </c>
      <c r="G241" s="129">
        <f t="shared" si="20"/>
        <v>3.4588423757021522E-2</v>
      </c>
      <c r="H241" s="128">
        <f t="shared" si="21"/>
        <v>547150.37000001222</v>
      </c>
      <c r="I241" s="128">
        <v>7580095.5899999999</v>
      </c>
      <c r="J241" s="128">
        <v>44090849.629999988</v>
      </c>
      <c r="K241" s="129">
        <f t="shared" si="22"/>
        <v>3.4676368401962268E-2</v>
      </c>
      <c r="L241" s="170">
        <f t="shared" si="23"/>
        <v>547150.37000001222</v>
      </c>
      <c r="M241" s="125">
        <v>0</v>
      </c>
    </row>
    <row r="242" spans="1:13">
      <c r="A242" s="126" t="s">
        <v>305</v>
      </c>
      <c r="B242" s="127" t="s">
        <v>306</v>
      </c>
      <c r="C242" s="128">
        <v>0</v>
      </c>
      <c r="D242" s="128">
        <v>0</v>
      </c>
      <c r="E242" s="128">
        <v>0</v>
      </c>
      <c r="F242" s="128">
        <v>0</v>
      </c>
      <c r="G242" s="129">
        <f t="shared" si="20"/>
        <v>0</v>
      </c>
      <c r="H242" s="128">
        <f t="shared" si="21"/>
        <v>0</v>
      </c>
      <c r="I242" s="128">
        <v>0</v>
      </c>
      <c r="J242" s="128">
        <v>0</v>
      </c>
      <c r="K242" s="129">
        <f t="shared" si="22"/>
        <v>0</v>
      </c>
      <c r="L242" s="170">
        <f t="shared" si="23"/>
        <v>0</v>
      </c>
      <c r="M242" s="125">
        <v>0</v>
      </c>
    </row>
    <row r="243" spans="1:13">
      <c r="A243" s="126" t="s">
        <v>307</v>
      </c>
      <c r="B243" s="127" t="s">
        <v>275</v>
      </c>
      <c r="C243" s="128">
        <v>0</v>
      </c>
      <c r="D243" s="128">
        <v>94823705.75</v>
      </c>
      <c r="E243" s="128">
        <v>0</v>
      </c>
      <c r="F243" s="128">
        <v>94823705.75</v>
      </c>
      <c r="G243" s="129">
        <f t="shared" si="20"/>
        <v>7.4387373893119502E-2</v>
      </c>
      <c r="H243" s="128">
        <f t="shared" si="21"/>
        <v>0</v>
      </c>
      <c r="I243" s="128">
        <v>0</v>
      </c>
      <c r="J243" s="128">
        <v>94823705.75</v>
      </c>
      <c r="K243" s="129">
        <f t="shared" si="22"/>
        <v>7.4576511485253238E-2</v>
      </c>
      <c r="L243" s="170">
        <f t="shared" si="23"/>
        <v>0</v>
      </c>
      <c r="M243" s="125">
        <v>0</v>
      </c>
    </row>
    <row r="244" spans="1:13" s="29" customFormat="1">
      <c r="A244" s="27">
        <v>99</v>
      </c>
      <c r="B244" s="122" t="s">
        <v>107</v>
      </c>
      <c r="C244" s="118">
        <v>0</v>
      </c>
      <c r="D244" s="118">
        <v>0</v>
      </c>
      <c r="E244" s="118">
        <v>0</v>
      </c>
      <c r="F244" s="118">
        <v>0</v>
      </c>
      <c r="G244" s="123">
        <f t="shared" si="20"/>
        <v>0</v>
      </c>
      <c r="H244" s="118">
        <f t="shared" si="21"/>
        <v>0</v>
      </c>
      <c r="I244" s="118">
        <v>0</v>
      </c>
      <c r="J244" s="118">
        <v>0</v>
      </c>
      <c r="K244" s="123">
        <f t="shared" si="22"/>
        <v>0</v>
      </c>
      <c r="L244" s="171">
        <f t="shared" si="23"/>
        <v>0</v>
      </c>
      <c r="M244" s="125">
        <v>0</v>
      </c>
    </row>
    <row r="245" spans="1:13">
      <c r="A245" s="126" t="s">
        <v>311</v>
      </c>
      <c r="B245" s="127" t="s">
        <v>107</v>
      </c>
      <c r="C245" s="128">
        <v>0</v>
      </c>
      <c r="D245" s="128">
        <v>0</v>
      </c>
      <c r="E245" s="128">
        <v>0</v>
      </c>
      <c r="F245" s="128">
        <v>0</v>
      </c>
      <c r="G245" s="129">
        <f t="shared" si="20"/>
        <v>0</v>
      </c>
      <c r="H245" s="128">
        <f t="shared" si="21"/>
        <v>0</v>
      </c>
      <c r="I245" s="128">
        <v>0</v>
      </c>
      <c r="J245" s="128">
        <v>0</v>
      </c>
      <c r="K245" s="129">
        <f t="shared" si="22"/>
        <v>0</v>
      </c>
      <c r="L245" s="170">
        <f t="shared" si="23"/>
        <v>0</v>
      </c>
      <c r="M245" s="125">
        <v>0</v>
      </c>
    </row>
    <row r="246" spans="1:13" s="29" customFormat="1">
      <c r="A246" s="27">
        <v>77</v>
      </c>
      <c r="B246" s="122" t="s">
        <v>310</v>
      </c>
      <c r="C246" s="118">
        <v>0</v>
      </c>
      <c r="D246" s="118">
        <v>0</v>
      </c>
      <c r="E246" s="118">
        <v>0</v>
      </c>
      <c r="F246" s="118">
        <v>0</v>
      </c>
      <c r="G246" s="123">
        <f t="shared" si="20"/>
        <v>0</v>
      </c>
      <c r="H246" s="118">
        <f t="shared" si="21"/>
        <v>0</v>
      </c>
      <c r="I246" s="118">
        <v>0</v>
      </c>
      <c r="J246" s="118">
        <v>0</v>
      </c>
      <c r="K246" s="123">
        <f t="shared" si="22"/>
        <v>0</v>
      </c>
      <c r="L246" s="171">
        <f t="shared" si="23"/>
        <v>0</v>
      </c>
      <c r="M246" s="125">
        <v>0</v>
      </c>
    </row>
    <row r="247" spans="1:13">
      <c r="A247" s="139">
        <v>77777</v>
      </c>
      <c r="B247" s="172" t="s">
        <v>310</v>
      </c>
      <c r="C247" s="128">
        <v>0</v>
      </c>
      <c r="D247" s="128">
        <v>0</v>
      </c>
      <c r="E247" s="128">
        <v>0</v>
      </c>
      <c r="F247" s="128">
        <v>0</v>
      </c>
      <c r="G247" s="129">
        <f t="shared" si="20"/>
        <v>0</v>
      </c>
      <c r="H247" s="128">
        <f t="shared" si="21"/>
        <v>0</v>
      </c>
      <c r="I247" s="128">
        <v>0</v>
      </c>
      <c r="J247" s="128">
        <v>0</v>
      </c>
      <c r="K247" s="141">
        <f t="shared" si="22"/>
        <v>0</v>
      </c>
      <c r="L247" s="173">
        <f t="shared" si="23"/>
        <v>0</v>
      </c>
      <c r="M247" s="143">
        <v>0</v>
      </c>
    </row>
    <row r="248" spans="1:13">
      <c r="A248" s="160"/>
      <c r="B248" s="161" t="s">
        <v>313</v>
      </c>
      <c r="C248" s="162">
        <f>C140</f>
        <v>1178000000</v>
      </c>
      <c r="D248" s="162">
        <f>D140</f>
        <v>1293727312.4999998</v>
      </c>
      <c r="E248" s="162">
        <f>E140</f>
        <v>234082120.31999999</v>
      </c>
      <c r="F248" s="162">
        <f>F140</f>
        <v>1274728502.7999997</v>
      </c>
      <c r="G248" s="174">
        <f>F248/$F$248</f>
        <v>1</v>
      </c>
      <c r="H248" s="162">
        <f>H140</f>
        <v>18998809.700000048</v>
      </c>
      <c r="I248" s="162">
        <f>I140</f>
        <v>237364456.22999999</v>
      </c>
      <c r="J248" s="162">
        <f>J140</f>
        <v>1271495593.74</v>
      </c>
      <c r="K248" s="174">
        <f>J248/$J$248</f>
        <v>1</v>
      </c>
      <c r="L248" s="164">
        <f>D248-J248</f>
        <v>22231718.759999752</v>
      </c>
      <c r="M248" s="165">
        <v>0</v>
      </c>
    </row>
    <row r="249" spans="1:13" ht="12" thickBot="1">
      <c r="A249" s="149"/>
      <c r="B249" s="149"/>
      <c r="C249" s="175"/>
      <c r="D249" s="175"/>
      <c r="E249" s="175"/>
      <c r="F249" s="175"/>
      <c r="G249" s="176"/>
      <c r="H249" s="175"/>
      <c r="I249" s="175"/>
      <c r="J249" s="175"/>
      <c r="K249" s="176"/>
      <c r="L249" s="177"/>
      <c r="M249" s="175"/>
    </row>
    <row r="250" spans="1:13" s="55" customFormat="1" ht="16.5" customHeight="1" thickBot="1">
      <c r="A250" s="972" t="s">
        <v>320</v>
      </c>
      <c r="B250" s="973"/>
      <c r="C250" s="973"/>
      <c r="D250" s="973"/>
      <c r="E250" s="973"/>
      <c r="F250" s="973"/>
      <c r="G250" s="973"/>
      <c r="H250" s="973"/>
      <c r="I250" s="973"/>
      <c r="J250" s="973"/>
      <c r="K250" s="973"/>
      <c r="L250" s="973"/>
      <c r="M250" s="974"/>
    </row>
    <row r="251" spans="1:13">
      <c r="A251" s="149"/>
      <c r="B251" s="149"/>
      <c r="C251" s="175"/>
      <c r="D251" s="175"/>
      <c r="E251" s="175"/>
      <c r="F251" s="175"/>
      <c r="G251" s="176"/>
      <c r="H251" s="175"/>
      <c r="I251" s="175"/>
      <c r="J251" s="175"/>
      <c r="K251" s="176"/>
      <c r="L251" s="177"/>
      <c r="M251" s="175"/>
    </row>
    <row r="252" spans="1:13" ht="20.25" customHeight="1">
      <c r="A252" s="969" t="s">
        <v>321</v>
      </c>
      <c r="B252" s="970"/>
      <c r="C252" s="953" t="s">
        <v>81</v>
      </c>
      <c r="D252" s="953" t="s">
        <v>82</v>
      </c>
      <c r="E252" s="955" t="s">
        <v>83</v>
      </c>
      <c r="F252" s="975"/>
      <c r="G252" s="956"/>
      <c r="H252" s="6" t="s">
        <v>140</v>
      </c>
      <c r="I252" s="955" t="s">
        <v>85</v>
      </c>
      <c r="J252" s="975"/>
      <c r="K252" s="956"/>
      <c r="L252" s="69" t="s">
        <v>140</v>
      </c>
      <c r="M252" s="976" t="s">
        <v>317</v>
      </c>
    </row>
    <row r="253" spans="1:13" ht="14.25" customHeight="1">
      <c r="A253" s="969"/>
      <c r="B253" s="970"/>
      <c r="C253" s="954"/>
      <c r="D253" s="954"/>
      <c r="E253" s="6" t="s">
        <v>10</v>
      </c>
      <c r="F253" s="6" t="str">
        <f>F138</f>
        <v>JAN a DEZ  / 2022</v>
      </c>
      <c r="G253" s="6" t="s">
        <v>11</v>
      </c>
      <c r="H253" s="113"/>
      <c r="I253" s="6" t="s">
        <v>10</v>
      </c>
      <c r="J253" s="6" t="str">
        <f>F253</f>
        <v>JAN a DEZ  / 2022</v>
      </c>
      <c r="K253" s="6" t="s">
        <v>11</v>
      </c>
      <c r="L253" s="70"/>
      <c r="M253" s="977"/>
    </row>
    <row r="254" spans="1:13" ht="16.5">
      <c r="A254" s="969"/>
      <c r="B254" s="970"/>
      <c r="C254" s="971"/>
      <c r="D254" s="7" t="s">
        <v>12</v>
      </c>
      <c r="E254" s="7"/>
      <c r="F254" s="7" t="s">
        <v>13</v>
      </c>
      <c r="G254" s="114" t="s">
        <v>142</v>
      </c>
      <c r="H254" s="7" t="s">
        <v>143</v>
      </c>
      <c r="I254" s="7"/>
      <c r="J254" s="7" t="s">
        <v>90</v>
      </c>
      <c r="K254" s="114" t="s">
        <v>144</v>
      </c>
      <c r="L254" s="8" t="s">
        <v>145</v>
      </c>
      <c r="M254" s="8" t="s">
        <v>92</v>
      </c>
    </row>
    <row r="255" spans="1:13">
      <c r="A255" s="178"/>
      <c r="B255" s="179"/>
      <c r="C255" s="180"/>
      <c r="D255" s="180"/>
      <c r="E255" s="180"/>
      <c r="F255" s="180"/>
      <c r="G255" s="181"/>
      <c r="H255" s="180"/>
      <c r="I255" s="180"/>
      <c r="J255" s="180"/>
      <c r="K255" s="181"/>
      <c r="L255" s="182"/>
      <c r="M255" s="148"/>
    </row>
    <row r="256" spans="1:13">
      <c r="A256" s="149"/>
      <c r="B256" s="64" t="s">
        <v>322</v>
      </c>
      <c r="C256" s="145">
        <f>C11</f>
        <v>9046000000</v>
      </c>
      <c r="D256" s="145">
        <f>D11</f>
        <v>11787238548.469999</v>
      </c>
      <c r="E256" s="145">
        <f>E11</f>
        <v>2187726085.8499999</v>
      </c>
      <c r="F256" s="145">
        <f>F11</f>
        <v>10063811867.339998</v>
      </c>
      <c r="G256" s="146">
        <f>F256/$F$130</f>
        <v>0.88757560839515182</v>
      </c>
      <c r="H256" s="145">
        <f>D256-F256</f>
        <v>1723426681.1300011</v>
      </c>
      <c r="I256" s="145">
        <f>I11</f>
        <v>1954286373.6199999</v>
      </c>
      <c r="J256" s="145">
        <f>J11</f>
        <v>9033831883.2899952</v>
      </c>
      <c r="K256" s="146">
        <f>J256/$J$259</f>
        <v>0.87661764300318523</v>
      </c>
      <c r="L256" s="147">
        <f t="shared" ref="L256:M256" si="24">L11</f>
        <v>2753406665.1800041</v>
      </c>
      <c r="M256" s="125">
        <f t="shared" si="24"/>
        <v>1029979984.0500031</v>
      </c>
    </row>
    <row r="257" spans="1:13">
      <c r="A257" s="149"/>
      <c r="B257" s="64" t="s">
        <v>318</v>
      </c>
      <c r="C257" s="145">
        <f>C140</f>
        <v>1178000000</v>
      </c>
      <c r="D257" s="145">
        <f>D140</f>
        <v>1293727312.4999998</v>
      </c>
      <c r="E257" s="145">
        <f>E140</f>
        <v>234082120.31999999</v>
      </c>
      <c r="F257" s="145">
        <f>F140</f>
        <v>1274728502.7999997</v>
      </c>
      <c r="G257" s="146">
        <f>F257/$F$130</f>
        <v>0.11242439160484821</v>
      </c>
      <c r="H257" s="145">
        <f>D257-F257</f>
        <v>18998809.700000048</v>
      </c>
      <c r="I257" s="145">
        <f>I140</f>
        <v>237364456.22999999</v>
      </c>
      <c r="J257" s="145">
        <f>J140</f>
        <v>1271495593.74</v>
      </c>
      <c r="K257" s="146">
        <f>J257/$J$259</f>
        <v>0.12338235699681484</v>
      </c>
      <c r="L257" s="147">
        <f t="shared" ref="L257:M257" si="25">L140</f>
        <v>22231718.759999752</v>
      </c>
      <c r="M257" s="125">
        <f t="shared" si="25"/>
        <v>3232909.0599997044</v>
      </c>
    </row>
    <row r="258" spans="1:13">
      <c r="A258" s="183"/>
      <c r="B258" s="184"/>
      <c r="C258" s="156"/>
      <c r="D258" s="156"/>
      <c r="E258" s="156"/>
      <c r="F258" s="156"/>
      <c r="G258" s="157"/>
      <c r="H258" s="156"/>
      <c r="I258" s="156"/>
      <c r="J258" s="156"/>
      <c r="K258" s="157"/>
      <c r="L258" s="158"/>
      <c r="M258" s="148"/>
    </row>
    <row r="259" spans="1:13">
      <c r="A259" s="160"/>
      <c r="B259" s="161" t="s">
        <v>313</v>
      </c>
      <c r="C259" s="162">
        <f>C256+C257</f>
        <v>10224000000</v>
      </c>
      <c r="D259" s="162">
        <f t="shared" ref="D259:I259" si="26">D256+D257</f>
        <v>13080965860.969999</v>
      </c>
      <c r="E259" s="162">
        <f t="shared" si="26"/>
        <v>2421808206.1700001</v>
      </c>
      <c r="F259" s="162">
        <f t="shared" si="26"/>
        <v>11338540370.139997</v>
      </c>
      <c r="G259" s="174">
        <f>SUM(G256:G257)</f>
        <v>1</v>
      </c>
      <c r="H259" s="162">
        <f t="shared" si="26"/>
        <v>1742425490.8300011</v>
      </c>
      <c r="I259" s="162">
        <f t="shared" si="26"/>
        <v>2191650829.8499999</v>
      </c>
      <c r="J259" s="162">
        <f>J256+J257</f>
        <v>10305327477.029995</v>
      </c>
      <c r="K259" s="174">
        <f>SUM(K256:K257)</f>
        <v>1</v>
      </c>
      <c r="L259" s="164">
        <f>SUM(L256:L257)</f>
        <v>2775638383.9400039</v>
      </c>
      <c r="M259" s="165">
        <f>M256+M257</f>
        <v>1033212893.1100028</v>
      </c>
    </row>
    <row r="260" spans="1:13">
      <c r="A260" s="55" t="str">
        <f>'RREO - Anexo 1 - Bal_Orç'!A112</f>
        <v>FONTE:  Sistema de Gestão Pública</v>
      </c>
      <c r="B260" s="185"/>
      <c r="D260" s="26"/>
      <c r="K260" s="26"/>
    </row>
    <row r="261" spans="1:13">
      <c r="A261" s="55" t="s">
        <v>323</v>
      </c>
      <c r="B261" s="185"/>
      <c r="C261" s="26"/>
      <c r="D261" s="26"/>
      <c r="K261" s="26"/>
      <c r="M261" s="107"/>
    </row>
    <row r="262" spans="1:13">
      <c r="A262" s="963" t="s">
        <v>324</v>
      </c>
      <c r="B262" s="963"/>
      <c r="C262" s="963"/>
      <c r="D262" s="963"/>
      <c r="E262" s="963"/>
      <c r="F262" s="963"/>
      <c r="G262" s="963"/>
      <c r="K262" s="26"/>
      <c r="M262" s="107"/>
    </row>
    <row r="263" spans="1:13" ht="23.25" customHeight="1">
      <c r="A263" s="964" t="s">
        <v>325</v>
      </c>
      <c r="B263" s="964"/>
      <c r="C263" s="964"/>
      <c r="D263" s="964"/>
      <c r="E263" s="964"/>
      <c r="F263" s="964"/>
      <c r="G263" s="964"/>
      <c r="H263" s="964"/>
      <c r="I263" s="964"/>
      <c r="J263" s="964"/>
      <c r="K263" s="964"/>
      <c r="L263" s="964"/>
      <c r="M263" s="964"/>
    </row>
    <row r="264" spans="1:13" ht="32.25" customHeight="1">
      <c r="A264" s="964" t="s">
        <v>326</v>
      </c>
      <c r="B264" s="964"/>
      <c r="C264" s="964"/>
      <c r="D264" s="964"/>
      <c r="E264" s="964"/>
      <c r="F264" s="964"/>
      <c r="G264" s="964"/>
      <c r="H264" s="964"/>
      <c r="I264" s="964"/>
      <c r="J264" s="964"/>
      <c r="K264" s="964"/>
      <c r="L264" s="964"/>
      <c r="M264" s="964"/>
    </row>
    <row r="265" spans="1:13">
      <c r="A265" s="186"/>
      <c r="B265" s="186"/>
      <c r="C265" s="186"/>
      <c r="D265" s="186"/>
      <c r="E265" s="186"/>
      <c r="F265" s="186"/>
      <c r="G265" s="186"/>
      <c r="K265" s="26"/>
      <c r="M265" s="107"/>
    </row>
    <row r="266" spans="1:13">
      <c r="D266" s="965"/>
      <c r="E266" s="965"/>
      <c r="F266" s="965"/>
      <c r="G266" s="965"/>
      <c r="H266" s="965"/>
      <c r="I266" s="965"/>
      <c r="J266" s="965"/>
      <c r="K266" s="26"/>
    </row>
    <row r="267" spans="1:13">
      <c r="A267" s="2" t="s">
        <v>1072</v>
      </c>
      <c r="C267" s="62"/>
      <c r="D267" s="58"/>
      <c r="E267" s="58"/>
      <c r="J267" s="62"/>
      <c r="K267" s="26"/>
      <c r="M267" s="58"/>
    </row>
    <row r="268" spans="1:13">
      <c r="A268" s="2" t="s">
        <v>1073</v>
      </c>
      <c r="C268" s="62"/>
      <c r="D268" s="58"/>
      <c r="E268" s="58"/>
      <c r="J268" s="62"/>
      <c r="K268" s="26"/>
      <c r="M268" s="58"/>
    </row>
    <row r="269" spans="1:13">
      <c r="A269" s="2" t="s">
        <v>1074</v>
      </c>
      <c r="C269" s="62"/>
      <c r="D269" s="58"/>
      <c r="E269" s="58"/>
      <c r="J269" s="62"/>
      <c r="K269" s="26"/>
      <c r="M269" s="58"/>
    </row>
    <row r="270" spans="1:13">
      <c r="A270" s="2" t="s">
        <v>1075</v>
      </c>
      <c r="K270" s="26"/>
    </row>
    <row r="271" spans="1:13">
      <c r="K271" s="26"/>
    </row>
    <row r="272" spans="1:13" ht="12" thickBot="1"/>
    <row r="273" spans="1:13" ht="17.25" customHeight="1" thickBot="1">
      <c r="A273" s="966" t="s">
        <v>327</v>
      </c>
      <c r="B273" s="967"/>
      <c r="C273" s="967"/>
      <c r="D273" s="967"/>
      <c r="E273" s="967"/>
      <c r="F273" s="967"/>
      <c r="G273" s="967"/>
      <c r="H273" s="967"/>
      <c r="I273" s="967"/>
      <c r="J273" s="967"/>
      <c r="K273" s="967"/>
      <c r="L273" s="967"/>
      <c r="M273" s="968"/>
    </row>
    <row r="274" spans="1:13">
      <c r="A274" s="9"/>
      <c r="B274" s="9"/>
      <c r="C274" s="9"/>
      <c r="D274" s="9"/>
      <c r="E274" s="9"/>
      <c r="F274" s="9"/>
      <c r="G274" s="9"/>
      <c r="H274" s="9"/>
      <c r="I274" s="9"/>
      <c r="J274" s="9"/>
      <c r="K274" s="9"/>
      <c r="L274" s="9"/>
      <c r="M274" s="9"/>
    </row>
    <row r="275" spans="1:13">
      <c r="A275" s="969" t="s">
        <v>139</v>
      </c>
      <c r="B275" s="970"/>
      <c r="C275" s="953" t="s">
        <v>81</v>
      </c>
      <c r="D275" s="953" t="s">
        <v>82</v>
      </c>
      <c r="E275" s="949" t="s">
        <v>83</v>
      </c>
      <c r="F275" s="949"/>
      <c r="G275" s="953" t="s">
        <v>11</v>
      </c>
      <c r="H275" s="6" t="s">
        <v>140</v>
      </c>
      <c r="I275" s="949" t="s">
        <v>85</v>
      </c>
      <c r="J275" s="949"/>
      <c r="K275" s="953" t="s">
        <v>11</v>
      </c>
      <c r="L275" s="69" t="s">
        <v>140</v>
      </c>
      <c r="M275" s="947" t="s">
        <v>328</v>
      </c>
    </row>
    <row r="276" spans="1:13">
      <c r="A276" s="969"/>
      <c r="B276" s="970"/>
      <c r="C276" s="954"/>
      <c r="D276" s="954"/>
      <c r="E276" s="6" t="s">
        <v>10</v>
      </c>
      <c r="F276" s="6" t="str">
        <f>F138</f>
        <v>JAN a DEZ  / 2022</v>
      </c>
      <c r="G276" s="954"/>
      <c r="H276" s="113"/>
      <c r="I276" s="6" t="s">
        <v>10</v>
      </c>
      <c r="J276" s="6" t="str">
        <f>F276</f>
        <v>JAN a DEZ  / 2022</v>
      </c>
      <c r="K276" s="954"/>
      <c r="L276" s="70"/>
      <c r="M276" s="948"/>
    </row>
    <row r="277" spans="1:13">
      <c r="A277" s="969"/>
      <c r="B277" s="970"/>
      <c r="C277" s="971"/>
      <c r="D277" s="7" t="s">
        <v>12</v>
      </c>
      <c r="E277" s="7" t="s">
        <v>13</v>
      </c>
      <c r="F277" s="7" t="s">
        <v>329</v>
      </c>
      <c r="G277" s="7"/>
      <c r="H277" s="7" t="s">
        <v>143</v>
      </c>
      <c r="I277" s="7" t="s">
        <v>90</v>
      </c>
      <c r="J277" s="7" t="s">
        <v>91</v>
      </c>
      <c r="K277" s="7"/>
      <c r="L277" s="8" t="s">
        <v>145</v>
      </c>
      <c r="M277" s="8" t="s">
        <v>330</v>
      </c>
    </row>
    <row r="278" spans="1:13" ht="12">
      <c r="A278" s="71"/>
      <c r="B278" s="187" t="s">
        <v>331</v>
      </c>
      <c r="C278" s="73">
        <f>C389+C384+C378+C371+C369+C357+C350+C340+C332+C328+C323+C317+C314+C306+C299+C297+C286+C282+C280+C353+C338+C367</f>
        <v>10224000000</v>
      </c>
      <c r="D278" s="73">
        <f t="shared" ref="D278:J278" si="27">D389+D384+D378+D371+D369+D357+D350+D340+D332+D328+D323+D317+D314+D306+D299+D297+D286+D282+D280+D353+D338+D367</f>
        <v>13080965860.969999</v>
      </c>
      <c r="E278" s="73">
        <f t="shared" si="27"/>
        <v>2421808206.1700001</v>
      </c>
      <c r="F278" s="73">
        <f t="shared" si="27"/>
        <v>11338540370.139997</v>
      </c>
      <c r="G278" s="30">
        <f>F278/$F$130*100</f>
        <v>100</v>
      </c>
      <c r="H278" s="30">
        <f>D278-F278</f>
        <v>1742425490.8300018</v>
      </c>
      <c r="I278" s="73">
        <f t="shared" si="27"/>
        <v>2191650829.8499994</v>
      </c>
      <c r="J278" s="73">
        <f t="shared" si="27"/>
        <v>10305327477.029997</v>
      </c>
      <c r="K278" s="30">
        <f>J278/$J$130*100</f>
        <v>100.00000000000003</v>
      </c>
      <c r="L278" s="30">
        <f>D278-J278</f>
        <v>2775638383.9400024</v>
      </c>
      <c r="M278" s="74">
        <v>0</v>
      </c>
    </row>
    <row r="279" spans="1:13">
      <c r="A279" s="67"/>
      <c r="B279" s="117"/>
      <c r="C279" s="68"/>
      <c r="D279" s="68"/>
      <c r="E279" s="68"/>
      <c r="F279" s="68"/>
      <c r="G279" s="68"/>
      <c r="H279" s="68"/>
      <c r="I279" s="68"/>
      <c r="J279" s="68"/>
      <c r="K279" s="68"/>
      <c r="L279" s="68"/>
      <c r="M279" s="120"/>
    </row>
    <row r="280" spans="1:13">
      <c r="A280" s="121" t="s">
        <v>147</v>
      </c>
      <c r="B280" s="122" t="s">
        <v>148</v>
      </c>
      <c r="C280" s="118">
        <f t="shared" ref="C280:F281" si="28">SUMIF($A$8:$A$248,$A280,C$8:C$248)</f>
        <v>153728000</v>
      </c>
      <c r="D280" s="118">
        <f t="shared" si="28"/>
        <v>153728000</v>
      </c>
      <c r="E280" s="118">
        <f t="shared" si="28"/>
        <v>28020359.899999999</v>
      </c>
      <c r="F280" s="118">
        <f t="shared" si="28"/>
        <v>146076736.37000003</v>
      </c>
      <c r="G280" s="30">
        <f t="shared" ref="G280:G343" si="29">F280/$F$130*100</f>
        <v>1.2883204680797589</v>
      </c>
      <c r="H280" s="30">
        <f t="shared" ref="H280:H343" si="30">D280-F280</f>
        <v>7651263.6299999654</v>
      </c>
      <c r="I280" s="118">
        <f>SUMIF($A$8:$A$248,$A280,I$8:I$248)</f>
        <v>31850278.119999997</v>
      </c>
      <c r="J280" s="118">
        <f>SUMIF($A$8:$A$248,$A280,J$8:J$248)</f>
        <v>142402798.59000009</v>
      </c>
      <c r="K280" s="30">
        <f t="shared" ref="K280:K343" si="31">J280/$J$130*100</f>
        <v>1.38183671414041</v>
      </c>
      <c r="L280" s="30">
        <f t="shared" ref="L280:L343" si="32">D280-J280</f>
        <v>11325201.409999907</v>
      </c>
      <c r="M280" s="125">
        <v>1033212893.1100006</v>
      </c>
    </row>
    <row r="281" spans="1:13">
      <c r="A281" s="126" t="s">
        <v>149</v>
      </c>
      <c r="B281" s="127" t="s">
        <v>150</v>
      </c>
      <c r="C281" s="128">
        <f t="shared" si="28"/>
        <v>153728000</v>
      </c>
      <c r="D281" s="128">
        <f t="shared" si="28"/>
        <v>153728000</v>
      </c>
      <c r="E281" s="128">
        <f t="shared" si="28"/>
        <v>28020359.899999999</v>
      </c>
      <c r="F281" s="128">
        <f t="shared" si="28"/>
        <v>146076736.37000003</v>
      </c>
      <c r="G281" s="17">
        <f t="shared" si="29"/>
        <v>1.2883204680797589</v>
      </c>
      <c r="H281" s="17">
        <f t="shared" si="30"/>
        <v>7651263.6299999654</v>
      </c>
      <c r="I281" s="128">
        <f>SUMIF($A$8:$A$248,$A281,I$8:I$248)</f>
        <v>31850278.119999997</v>
      </c>
      <c r="J281" s="128">
        <f>SUMIF($A$8:$A$248,$A281,J$8:J$248)</f>
        <v>142402798.59000009</v>
      </c>
      <c r="K281" s="17">
        <f t="shared" si="31"/>
        <v>1.38183671414041</v>
      </c>
      <c r="L281" s="17">
        <f t="shared" si="32"/>
        <v>11325201.409999907</v>
      </c>
      <c r="M281" s="131">
        <v>0</v>
      </c>
    </row>
    <row r="282" spans="1:13">
      <c r="A282" s="132">
        <v>3</v>
      </c>
      <c r="B282" s="122" t="s">
        <v>151</v>
      </c>
      <c r="C282" s="118">
        <f>SUM(C283:C285)</f>
        <v>63962000</v>
      </c>
      <c r="D282" s="118">
        <f>SUM(D283:D285)</f>
        <v>71702000</v>
      </c>
      <c r="E282" s="118">
        <f>SUM(E283:E285)</f>
        <v>14099471.619999999</v>
      </c>
      <c r="F282" s="118">
        <f>SUM(F283:F285)</f>
        <v>71028065.079999983</v>
      </c>
      <c r="G282" s="30">
        <f t="shared" si="29"/>
        <v>0.62643041133453226</v>
      </c>
      <c r="H282" s="30">
        <f t="shared" si="30"/>
        <v>673934.92000001669</v>
      </c>
      <c r="I282" s="118">
        <f>SUM(I283:I285)</f>
        <v>14090874.539999999</v>
      </c>
      <c r="J282" s="118">
        <f>SUM(J283:J285)</f>
        <v>70395365.439999998</v>
      </c>
      <c r="K282" s="30">
        <f t="shared" si="31"/>
        <v>0.683096831196363</v>
      </c>
      <c r="L282" s="30">
        <f t="shared" si="32"/>
        <v>1306634.5600000024</v>
      </c>
      <c r="M282" s="125">
        <v>3673937.7799999416</v>
      </c>
    </row>
    <row r="283" spans="1:13">
      <c r="A283" s="133">
        <v>3062</v>
      </c>
      <c r="B283" s="127" t="s">
        <v>152</v>
      </c>
      <c r="C283" s="128">
        <f t="shared" ref="C283:F302" si="33">SUMIF($A$8:$A$248,$A283,C$8:C$248)</f>
        <v>3640000</v>
      </c>
      <c r="D283" s="128">
        <f t="shared" si="33"/>
        <v>3630000</v>
      </c>
      <c r="E283" s="128">
        <f t="shared" si="33"/>
        <v>573086.71999999997</v>
      </c>
      <c r="F283" s="128">
        <f t="shared" si="33"/>
        <v>3418819.8400000008</v>
      </c>
      <c r="G283" s="17">
        <f t="shared" si="29"/>
        <v>3.0152204149693287E-2</v>
      </c>
      <c r="H283" s="17">
        <f t="shared" si="30"/>
        <v>211180.15999999922</v>
      </c>
      <c r="I283" s="128">
        <f t="shared" ref="I283:J302" si="34">SUMIF($A$8:$A$248,$A283,I$8:I$248)</f>
        <v>568802.64000000013</v>
      </c>
      <c r="J283" s="128">
        <f t="shared" si="34"/>
        <v>2805580.1999999997</v>
      </c>
      <c r="K283" s="17">
        <f t="shared" si="31"/>
        <v>2.7224561337361505E-2</v>
      </c>
      <c r="L283" s="17">
        <f t="shared" si="32"/>
        <v>824419.80000000028</v>
      </c>
      <c r="M283" s="131">
        <v>3673937.7799999416</v>
      </c>
    </row>
    <row r="284" spans="1:13">
      <c r="A284" s="133">
        <v>3092</v>
      </c>
      <c r="B284" s="127" t="s">
        <v>153</v>
      </c>
      <c r="C284" s="128">
        <f t="shared" si="33"/>
        <v>17808000</v>
      </c>
      <c r="D284" s="128">
        <f t="shared" si="33"/>
        <v>17808000</v>
      </c>
      <c r="E284" s="128">
        <f t="shared" si="33"/>
        <v>3281298.79</v>
      </c>
      <c r="F284" s="128">
        <f t="shared" si="33"/>
        <v>17698802.169999998</v>
      </c>
      <c r="G284" s="17">
        <f t="shared" si="29"/>
        <v>0.15609418489711185</v>
      </c>
      <c r="H284" s="17">
        <f t="shared" si="30"/>
        <v>109197.83000000194</v>
      </c>
      <c r="I284" s="128">
        <f t="shared" si="34"/>
        <v>3296445.79</v>
      </c>
      <c r="J284" s="128">
        <f t="shared" si="34"/>
        <v>17698802.170000002</v>
      </c>
      <c r="K284" s="17">
        <f t="shared" si="31"/>
        <v>0.17174419939055457</v>
      </c>
      <c r="L284" s="17">
        <f t="shared" si="32"/>
        <v>109197.82999999821</v>
      </c>
      <c r="M284" s="131">
        <v>632699.63999998569</v>
      </c>
    </row>
    <row r="285" spans="1:13">
      <c r="A285" s="133">
        <v>3122</v>
      </c>
      <c r="B285" s="127" t="s">
        <v>154</v>
      </c>
      <c r="C285" s="128">
        <f t="shared" si="33"/>
        <v>42514000</v>
      </c>
      <c r="D285" s="128">
        <f t="shared" si="33"/>
        <v>50264000</v>
      </c>
      <c r="E285" s="128">
        <f t="shared" si="33"/>
        <v>10245086.109999999</v>
      </c>
      <c r="F285" s="128">
        <f t="shared" si="33"/>
        <v>49910443.069999993</v>
      </c>
      <c r="G285" s="17">
        <f t="shared" si="29"/>
        <v>0.44018402228772718</v>
      </c>
      <c r="H285" s="17">
        <f t="shared" si="30"/>
        <v>353556.93000000715</v>
      </c>
      <c r="I285" s="128">
        <f t="shared" si="34"/>
        <v>10225626.109999999</v>
      </c>
      <c r="J285" s="128">
        <f t="shared" si="34"/>
        <v>49890983.069999993</v>
      </c>
      <c r="K285" s="17">
        <f t="shared" si="31"/>
        <v>0.48412807046844686</v>
      </c>
      <c r="L285" s="17">
        <f t="shared" si="32"/>
        <v>373016.93000000715</v>
      </c>
      <c r="M285" s="131">
        <v>613239.64000000106</v>
      </c>
    </row>
    <row r="286" spans="1:13">
      <c r="A286" s="121" t="s">
        <v>155</v>
      </c>
      <c r="B286" s="122" t="s">
        <v>156</v>
      </c>
      <c r="C286" s="118">
        <f t="shared" si="33"/>
        <v>659035000</v>
      </c>
      <c r="D286" s="118">
        <f t="shared" si="33"/>
        <v>888155771.46000004</v>
      </c>
      <c r="E286" s="118">
        <f t="shared" si="33"/>
        <v>148565824.26000005</v>
      </c>
      <c r="F286" s="118">
        <f t="shared" si="33"/>
        <v>805172139.46999991</v>
      </c>
      <c r="G286" s="30">
        <f t="shared" si="29"/>
        <v>7.1011974485747533</v>
      </c>
      <c r="H286" s="30">
        <f t="shared" si="30"/>
        <v>82983631.990000129</v>
      </c>
      <c r="I286" s="118">
        <f t="shared" si="34"/>
        <v>159393632.64999998</v>
      </c>
      <c r="J286" s="118">
        <f t="shared" si="34"/>
        <v>748292848.96999967</v>
      </c>
      <c r="K286" s="30">
        <f t="shared" si="31"/>
        <v>7.2612233879796939</v>
      </c>
      <c r="L286" s="30">
        <f t="shared" si="32"/>
        <v>139862922.49000037</v>
      </c>
      <c r="M286" s="125">
        <v>-3.7252902984619141E-9</v>
      </c>
    </row>
    <row r="287" spans="1:13">
      <c r="A287" s="126" t="s">
        <v>157</v>
      </c>
      <c r="B287" s="127" t="s">
        <v>158</v>
      </c>
      <c r="C287" s="128">
        <f t="shared" si="33"/>
        <v>10000</v>
      </c>
      <c r="D287" s="128">
        <f t="shared" si="33"/>
        <v>90000</v>
      </c>
      <c r="E287" s="128">
        <f t="shared" si="33"/>
        <v>0</v>
      </c>
      <c r="F287" s="128">
        <f t="shared" si="33"/>
        <v>88127.83</v>
      </c>
      <c r="G287" s="17">
        <f t="shared" si="29"/>
        <v>7.7724140077222196E-4</v>
      </c>
      <c r="H287" s="17">
        <f t="shared" si="30"/>
        <v>1872.1699999999983</v>
      </c>
      <c r="I287" s="128">
        <f t="shared" si="34"/>
        <v>0</v>
      </c>
      <c r="J287" s="128">
        <f t="shared" si="34"/>
        <v>88127.83</v>
      </c>
      <c r="K287" s="17">
        <f t="shared" si="31"/>
        <v>8.5516768095368211E-4</v>
      </c>
      <c r="L287" s="17">
        <f t="shared" si="32"/>
        <v>1872.1699999999983</v>
      </c>
      <c r="M287" s="131">
        <v>19460</v>
      </c>
    </row>
    <row r="288" spans="1:13">
      <c r="A288" s="126" t="s">
        <v>159</v>
      </c>
      <c r="B288" s="127" t="s">
        <v>154</v>
      </c>
      <c r="C288" s="128">
        <f t="shared" si="33"/>
        <v>531484000</v>
      </c>
      <c r="D288" s="128">
        <f t="shared" si="33"/>
        <v>691518088.5</v>
      </c>
      <c r="E288" s="128">
        <f t="shared" si="33"/>
        <v>129460337.73000002</v>
      </c>
      <c r="F288" s="128">
        <f t="shared" si="33"/>
        <v>639804493.28999984</v>
      </c>
      <c r="G288" s="17">
        <f t="shared" si="29"/>
        <v>5.6427412383248425</v>
      </c>
      <c r="H288" s="17">
        <f t="shared" si="30"/>
        <v>51713595.210000157</v>
      </c>
      <c r="I288" s="128">
        <f t="shared" si="34"/>
        <v>131703638.14000003</v>
      </c>
      <c r="J288" s="128">
        <f t="shared" si="34"/>
        <v>616634648.33999956</v>
      </c>
      <c r="K288" s="17">
        <f t="shared" si="31"/>
        <v>5.9836492310840583</v>
      </c>
      <c r="L288" s="17">
        <f t="shared" si="32"/>
        <v>74883440.160000443</v>
      </c>
      <c r="M288" s="131">
        <v>56879290.500000238</v>
      </c>
    </row>
    <row r="289" spans="1:13">
      <c r="A289" s="126" t="s">
        <v>160</v>
      </c>
      <c r="B289" s="127" t="s">
        <v>161</v>
      </c>
      <c r="C289" s="128">
        <f t="shared" si="33"/>
        <v>0</v>
      </c>
      <c r="D289" s="128">
        <f t="shared" si="33"/>
        <v>0</v>
      </c>
      <c r="E289" s="128">
        <f t="shared" si="33"/>
        <v>0</v>
      </c>
      <c r="F289" s="128">
        <f t="shared" si="33"/>
        <v>0</v>
      </c>
      <c r="G289" s="17">
        <f t="shared" si="29"/>
        <v>0</v>
      </c>
      <c r="H289" s="17">
        <f t="shared" si="30"/>
        <v>0</v>
      </c>
      <c r="I289" s="128">
        <f t="shared" si="34"/>
        <v>0</v>
      </c>
      <c r="J289" s="128">
        <f t="shared" si="34"/>
        <v>0</v>
      </c>
      <c r="K289" s="17">
        <f t="shared" si="31"/>
        <v>0</v>
      </c>
      <c r="L289" s="17">
        <f t="shared" si="32"/>
        <v>0</v>
      </c>
      <c r="M289" s="131">
        <v>0</v>
      </c>
    </row>
    <row r="290" spans="1:13">
      <c r="A290" s="126" t="s">
        <v>162</v>
      </c>
      <c r="B290" s="127" t="s">
        <v>163</v>
      </c>
      <c r="C290" s="128">
        <f t="shared" si="33"/>
        <v>0</v>
      </c>
      <c r="D290" s="128">
        <f t="shared" si="33"/>
        <v>0</v>
      </c>
      <c r="E290" s="128">
        <f t="shared" si="33"/>
        <v>0</v>
      </c>
      <c r="F290" s="128">
        <f t="shared" si="33"/>
        <v>0</v>
      </c>
      <c r="G290" s="17">
        <f t="shared" si="29"/>
        <v>0</v>
      </c>
      <c r="H290" s="17">
        <f t="shared" si="30"/>
        <v>0</v>
      </c>
      <c r="I290" s="128">
        <f t="shared" si="34"/>
        <v>0</v>
      </c>
      <c r="J290" s="128">
        <f t="shared" si="34"/>
        <v>0</v>
      </c>
      <c r="K290" s="17">
        <f t="shared" si="31"/>
        <v>0</v>
      </c>
      <c r="L290" s="17">
        <f t="shared" si="32"/>
        <v>0</v>
      </c>
      <c r="M290" s="131">
        <v>23169844.950000286</v>
      </c>
    </row>
    <row r="291" spans="1:13">
      <c r="A291" s="126" t="s">
        <v>164</v>
      </c>
      <c r="B291" s="127" t="s">
        <v>165</v>
      </c>
      <c r="C291" s="128">
        <f t="shared" si="33"/>
        <v>0</v>
      </c>
      <c r="D291" s="128">
        <f t="shared" si="33"/>
        <v>0</v>
      </c>
      <c r="E291" s="128">
        <f t="shared" si="33"/>
        <v>0</v>
      </c>
      <c r="F291" s="128">
        <f t="shared" si="33"/>
        <v>0</v>
      </c>
      <c r="G291" s="17">
        <f t="shared" si="29"/>
        <v>0</v>
      </c>
      <c r="H291" s="17">
        <f t="shared" si="30"/>
        <v>0</v>
      </c>
      <c r="I291" s="128">
        <f t="shared" si="34"/>
        <v>0</v>
      </c>
      <c r="J291" s="128">
        <f t="shared" si="34"/>
        <v>0</v>
      </c>
      <c r="K291" s="17">
        <f t="shared" si="31"/>
        <v>0</v>
      </c>
      <c r="L291" s="17">
        <f t="shared" si="32"/>
        <v>0</v>
      </c>
      <c r="M291" s="131">
        <v>0</v>
      </c>
    </row>
    <row r="292" spans="1:13">
      <c r="A292" s="126" t="s">
        <v>166</v>
      </c>
      <c r="B292" s="127" t="s">
        <v>167</v>
      </c>
      <c r="C292" s="128">
        <f t="shared" si="33"/>
        <v>78972000</v>
      </c>
      <c r="D292" s="128">
        <f t="shared" si="33"/>
        <v>144595593</v>
      </c>
      <c r="E292" s="128">
        <f t="shared" si="33"/>
        <v>13749821.510000002</v>
      </c>
      <c r="F292" s="128">
        <f t="shared" si="33"/>
        <v>134177741.43000002</v>
      </c>
      <c r="G292" s="17">
        <f t="shared" si="29"/>
        <v>1.1833775516940135</v>
      </c>
      <c r="H292" s="17">
        <f t="shared" si="30"/>
        <v>10417851.569999978</v>
      </c>
      <c r="I292" s="128">
        <f t="shared" si="34"/>
        <v>23860365.939999998</v>
      </c>
      <c r="J292" s="128">
        <f t="shared" si="34"/>
        <v>106888965.54000004</v>
      </c>
      <c r="K292" s="17">
        <f t="shared" si="31"/>
        <v>1.0372204646407368</v>
      </c>
      <c r="L292" s="17">
        <f t="shared" si="32"/>
        <v>37706627.459999964</v>
      </c>
      <c r="M292" s="131">
        <v>0</v>
      </c>
    </row>
    <row r="293" spans="1:13">
      <c r="A293" s="126" t="s">
        <v>168</v>
      </c>
      <c r="B293" s="127" t="s">
        <v>169</v>
      </c>
      <c r="C293" s="128">
        <f t="shared" si="33"/>
        <v>1644000</v>
      </c>
      <c r="D293" s="128">
        <f t="shared" si="33"/>
        <v>3561499.9600000009</v>
      </c>
      <c r="E293" s="128">
        <f t="shared" si="33"/>
        <v>396560.00999999995</v>
      </c>
      <c r="F293" s="128">
        <f t="shared" si="33"/>
        <v>2429371.5100000002</v>
      </c>
      <c r="G293" s="17">
        <f t="shared" si="29"/>
        <v>2.1425787012213149E-2</v>
      </c>
      <c r="H293" s="17">
        <f t="shared" si="30"/>
        <v>1132128.4500000007</v>
      </c>
      <c r="I293" s="128">
        <f t="shared" si="34"/>
        <v>535883.94999999995</v>
      </c>
      <c r="J293" s="128">
        <f t="shared" si="34"/>
        <v>2229691.1800000002</v>
      </c>
      <c r="K293" s="17">
        <f t="shared" si="31"/>
        <v>2.1636296226101095E-2</v>
      </c>
      <c r="L293" s="17">
        <f t="shared" si="32"/>
        <v>1331808.7800000007</v>
      </c>
      <c r="M293" s="131">
        <v>0</v>
      </c>
    </row>
    <row r="294" spans="1:13">
      <c r="A294" s="126" t="s">
        <v>170</v>
      </c>
      <c r="B294" s="127" t="s">
        <v>171</v>
      </c>
      <c r="C294" s="128">
        <f t="shared" si="33"/>
        <v>29290000</v>
      </c>
      <c r="D294" s="128">
        <f t="shared" si="33"/>
        <v>29204500</v>
      </c>
      <c r="E294" s="128">
        <f t="shared" si="33"/>
        <v>2366305.54</v>
      </c>
      <c r="F294" s="128">
        <f t="shared" si="33"/>
        <v>9492717.3500000015</v>
      </c>
      <c r="G294" s="17">
        <f t="shared" si="29"/>
        <v>8.3720805677942781E-2</v>
      </c>
      <c r="H294" s="17">
        <f t="shared" si="30"/>
        <v>19711782.649999999</v>
      </c>
      <c r="I294" s="128">
        <f t="shared" si="34"/>
        <v>1319594.48</v>
      </c>
      <c r="J294" s="128">
        <f t="shared" si="34"/>
        <v>6948376.2599999998</v>
      </c>
      <c r="K294" s="17">
        <f t="shared" si="31"/>
        <v>6.7425089357786502E-2</v>
      </c>
      <c r="L294" s="17">
        <f t="shared" si="32"/>
        <v>22256123.740000002</v>
      </c>
      <c r="M294" s="131">
        <v>27288775.889999986</v>
      </c>
    </row>
    <row r="295" spans="1:13">
      <c r="A295" s="126" t="s">
        <v>172</v>
      </c>
      <c r="B295" s="127" t="s">
        <v>173</v>
      </c>
      <c r="C295" s="128">
        <f t="shared" si="33"/>
        <v>17040000</v>
      </c>
      <c r="D295" s="128">
        <f t="shared" si="33"/>
        <v>18591090</v>
      </c>
      <c r="E295" s="128">
        <f t="shared" si="33"/>
        <v>2497799.4699999997</v>
      </c>
      <c r="F295" s="128">
        <f t="shared" si="33"/>
        <v>18584688.059999999</v>
      </c>
      <c r="G295" s="17">
        <f t="shared" si="29"/>
        <v>0.16390723544048671</v>
      </c>
      <c r="H295" s="17">
        <f t="shared" si="30"/>
        <v>6401.9400000013411</v>
      </c>
      <c r="I295" s="128">
        <f t="shared" si="34"/>
        <v>1829150.1400000001</v>
      </c>
      <c r="J295" s="128">
        <f t="shared" si="34"/>
        <v>14908039.82</v>
      </c>
      <c r="K295" s="17">
        <f t="shared" si="31"/>
        <v>0.14466342630284379</v>
      </c>
      <c r="L295" s="17">
        <f t="shared" si="32"/>
        <v>3683050.1799999997</v>
      </c>
      <c r="M295" s="131">
        <v>199680.33000000007</v>
      </c>
    </row>
    <row r="296" spans="1:13">
      <c r="A296" s="126" t="s">
        <v>174</v>
      </c>
      <c r="B296" s="127" t="s">
        <v>175</v>
      </c>
      <c r="C296" s="128">
        <f t="shared" si="33"/>
        <v>595000</v>
      </c>
      <c r="D296" s="128">
        <f t="shared" si="33"/>
        <v>595000</v>
      </c>
      <c r="E296" s="128">
        <f t="shared" si="33"/>
        <v>95000</v>
      </c>
      <c r="F296" s="128">
        <f t="shared" si="33"/>
        <v>595000</v>
      </c>
      <c r="G296" s="17">
        <f t="shared" si="29"/>
        <v>5.247589024482642E-3</v>
      </c>
      <c r="H296" s="17">
        <f t="shared" si="30"/>
        <v>0</v>
      </c>
      <c r="I296" s="128">
        <f t="shared" si="34"/>
        <v>145000</v>
      </c>
      <c r="J296" s="128">
        <f t="shared" si="34"/>
        <v>595000</v>
      </c>
      <c r="K296" s="17">
        <f t="shared" si="31"/>
        <v>5.7737126872117565E-3</v>
      </c>
      <c r="L296" s="17">
        <f t="shared" si="32"/>
        <v>0</v>
      </c>
      <c r="M296" s="131">
        <v>2544341.0900000017</v>
      </c>
    </row>
    <row r="297" spans="1:13">
      <c r="A297" s="121" t="s">
        <v>176</v>
      </c>
      <c r="B297" s="122" t="s">
        <v>177</v>
      </c>
      <c r="C297" s="118">
        <f t="shared" si="33"/>
        <v>0</v>
      </c>
      <c r="D297" s="118">
        <f t="shared" si="33"/>
        <v>0</v>
      </c>
      <c r="E297" s="118">
        <f t="shared" si="33"/>
        <v>0</v>
      </c>
      <c r="F297" s="118">
        <f t="shared" si="33"/>
        <v>0</v>
      </c>
      <c r="G297" s="30">
        <f t="shared" si="29"/>
        <v>0</v>
      </c>
      <c r="H297" s="30">
        <f t="shared" si="30"/>
        <v>0</v>
      </c>
      <c r="I297" s="118">
        <f t="shared" si="34"/>
        <v>0</v>
      </c>
      <c r="J297" s="118">
        <f t="shared" si="34"/>
        <v>0</v>
      </c>
      <c r="K297" s="30">
        <f t="shared" si="31"/>
        <v>0</v>
      </c>
      <c r="L297" s="30">
        <f t="shared" si="32"/>
        <v>0</v>
      </c>
      <c r="M297" s="125">
        <v>3676648.2399999984</v>
      </c>
    </row>
    <row r="298" spans="1:13">
      <c r="A298" s="126" t="s">
        <v>178</v>
      </c>
      <c r="B298" s="127" t="s">
        <v>179</v>
      </c>
      <c r="C298" s="128">
        <f t="shared" si="33"/>
        <v>0</v>
      </c>
      <c r="D298" s="128">
        <f t="shared" si="33"/>
        <v>0</v>
      </c>
      <c r="E298" s="128">
        <f t="shared" si="33"/>
        <v>0</v>
      </c>
      <c r="F298" s="128">
        <f t="shared" si="33"/>
        <v>0</v>
      </c>
      <c r="G298" s="17">
        <f t="shared" si="29"/>
        <v>0</v>
      </c>
      <c r="H298" s="17">
        <f t="shared" si="30"/>
        <v>0</v>
      </c>
      <c r="I298" s="128">
        <f t="shared" si="34"/>
        <v>0</v>
      </c>
      <c r="J298" s="128">
        <f t="shared" si="34"/>
        <v>0</v>
      </c>
      <c r="K298" s="17">
        <f t="shared" si="31"/>
        <v>0</v>
      </c>
      <c r="L298" s="17">
        <f t="shared" si="32"/>
        <v>0</v>
      </c>
      <c r="M298" s="131">
        <v>0</v>
      </c>
    </row>
    <row r="299" spans="1:13">
      <c r="A299" s="121" t="s">
        <v>180</v>
      </c>
      <c r="B299" s="122" t="s">
        <v>181</v>
      </c>
      <c r="C299" s="118">
        <f t="shared" si="33"/>
        <v>176889000</v>
      </c>
      <c r="D299" s="118">
        <f t="shared" si="33"/>
        <v>200598892.19999999</v>
      </c>
      <c r="E299" s="118">
        <f t="shared" si="33"/>
        <v>40314570.619999997</v>
      </c>
      <c r="F299" s="118">
        <f t="shared" si="33"/>
        <v>196507058.28999993</v>
      </c>
      <c r="G299" s="30">
        <f t="shared" si="29"/>
        <v>1.7330895501108814</v>
      </c>
      <c r="H299" s="30">
        <f t="shared" si="30"/>
        <v>4091833.910000056</v>
      </c>
      <c r="I299" s="118">
        <f t="shared" si="34"/>
        <v>39728247.590000004</v>
      </c>
      <c r="J299" s="118">
        <f t="shared" si="34"/>
        <v>189454349.49999994</v>
      </c>
      <c r="K299" s="30">
        <f t="shared" si="31"/>
        <v>1.8384117333707559</v>
      </c>
      <c r="L299" s="30">
        <f t="shared" si="32"/>
        <v>11144542.700000048</v>
      </c>
      <c r="M299" s="125">
        <v>0</v>
      </c>
    </row>
    <row r="300" spans="1:13">
      <c r="A300" s="126" t="s">
        <v>182</v>
      </c>
      <c r="B300" s="127" t="s">
        <v>154</v>
      </c>
      <c r="C300" s="128">
        <f t="shared" si="33"/>
        <v>164225000</v>
      </c>
      <c r="D300" s="128">
        <f t="shared" si="33"/>
        <v>182968232</v>
      </c>
      <c r="E300" s="128">
        <f t="shared" si="33"/>
        <v>36950165.659999996</v>
      </c>
      <c r="F300" s="128">
        <f t="shared" si="33"/>
        <v>182481793.86999995</v>
      </c>
      <c r="G300" s="17">
        <f t="shared" si="29"/>
        <v>1.6093940482018749</v>
      </c>
      <c r="H300" s="17">
        <f t="shared" si="30"/>
        <v>486438.13000005484</v>
      </c>
      <c r="I300" s="128">
        <f t="shared" si="34"/>
        <v>36821462.609999999</v>
      </c>
      <c r="J300" s="128">
        <f t="shared" si="34"/>
        <v>181784099.90999994</v>
      </c>
      <c r="K300" s="17">
        <f t="shared" si="31"/>
        <v>1.7639817882079598</v>
      </c>
      <c r="L300" s="17">
        <f t="shared" si="32"/>
        <v>1184132.0900000632</v>
      </c>
      <c r="M300" s="131">
        <v>0</v>
      </c>
    </row>
    <row r="301" spans="1:13">
      <c r="A301" s="126" t="s">
        <v>183</v>
      </c>
      <c r="B301" s="127" t="s">
        <v>184</v>
      </c>
      <c r="C301" s="128">
        <f t="shared" si="33"/>
        <v>11090000</v>
      </c>
      <c r="D301" s="128">
        <f t="shared" si="33"/>
        <v>14038940.199999999</v>
      </c>
      <c r="E301" s="128">
        <f t="shared" si="33"/>
        <v>3113600.82</v>
      </c>
      <c r="F301" s="128">
        <f t="shared" si="33"/>
        <v>10839661.48</v>
      </c>
      <c r="G301" s="17">
        <f t="shared" si="29"/>
        <v>9.5600148926983652E-2</v>
      </c>
      <c r="H301" s="17">
        <f t="shared" si="30"/>
        <v>3199278.7199999988</v>
      </c>
      <c r="I301" s="128">
        <f t="shared" si="34"/>
        <v>2421325.41</v>
      </c>
      <c r="J301" s="128">
        <f t="shared" si="34"/>
        <v>6322809.9100000001</v>
      </c>
      <c r="K301" s="17">
        <f t="shared" si="31"/>
        <v>6.1354769405370123E-2</v>
      </c>
      <c r="L301" s="17">
        <f t="shared" si="32"/>
        <v>7716130.2899999991</v>
      </c>
      <c r="M301" s="131">
        <v>7052708.7899999917</v>
      </c>
    </row>
    <row r="302" spans="1:13">
      <c r="A302" s="126" t="s">
        <v>185</v>
      </c>
      <c r="B302" s="127" t="s">
        <v>186</v>
      </c>
      <c r="C302" s="128">
        <f t="shared" si="33"/>
        <v>426000</v>
      </c>
      <c r="D302" s="128">
        <f t="shared" si="33"/>
        <v>913720</v>
      </c>
      <c r="E302" s="128">
        <f t="shared" si="33"/>
        <v>149821.75</v>
      </c>
      <c r="F302" s="128">
        <f t="shared" si="33"/>
        <v>900539.64999999991</v>
      </c>
      <c r="G302" s="17">
        <f t="shared" si="29"/>
        <v>7.942289047817545E-3</v>
      </c>
      <c r="H302" s="17">
        <f t="shared" si="30"/>
        <v>13180.350000000093</v>
      </c>
      <c r="I302" s="128">
        <f t="shared" si="34"/>
        <v>110181.56999999999</v>
      </c>
      <c r="J302" s="128">
        <f t="shared" si="34"/>
        <v>268266.66000000003</v>
      </c>
      <c r="K302" s="17">
        <f t="shared" si="31"/>
        <v>2.603184232601551E-3</v>
      </c>
      <c r="L302" s="17">
        <f t="shared" si="32"/>
        <v>645453.34</v>
      </c>
      <c r="M302" s="131">
        <v>697693.96000000834</v>
      </c>
    </row>
    <row r="303" spans="1:13">
      <c r="A303" s="126" t="s">
        <v>187</v>
      </c>
      <c r="B303" s="127" t="s">
        <v>188</v>
      </c>
      <c r="C303" s="128">
        <f t="shared" ref="C303:F322" si="35">SUMIF($A$8:$A$248,$A303,C$8:C$248)</f>
        <v>0</v>
      </c>
      <c r="D303" s="128">
        <f t="shared" si="35"/>
        <v>0</v>
      </c>
      <c r="E303" s="128">
        <f t="shared" si="35"/>
        <v>0</v>
      </c>
      <c r="F303" s="128">
        <f t="shared" si="35"/>
        <v>0</v>
      </c>
      <c r="G303" s="17">
        <f t="shared" si="29"/>
        <v>0</v>
      </c>
      <c r="H303" s="17">
        <f t="shared" si="30"/>
        <v>0</v>
      </c>
      <c r="I303" s="128">
        <f t="shared" ref="I303:J322" si="36">SUMIF($A$8:$A$248,$A303,I$8:I$248)</f>
        <v>0</v>
      </c>
      <c r="J303" s="128">
        <f t="shared" si="36"/>
        <v>0</v>
      </c>
      <c r="K303" s="17">
        <f t="shared" si="31"/>
        <v>0</v>
      </c>
      <c r="L303" s="17">
        <f t="shared" si="32"/>
        <v>0</v>
      </c>
      <c r="M303" s="131">
        <v>4516851.57</v>
      </c>
    </row>
    <row r="304" spans="1:13">
      <c r="A304" s="126" t="s">
        <v>189</v>
      </c>
      <c r="B304" s="127" t="s">
        <v>175</v>
      </c>
      <c r="C304" s="128">
        <f t="shared" si="35"/>
        <v>90000</v>
      </c>
      <c r="D304" s="128">
        <f t="shared" si="35"/>
        <v>50000</v>
      </c>
      <c r="E304" s="128">
        <f t="shared" si="35"/>
        <v>16117.52</v>
      </c>
      <c r="F304" s="128">
        <f t="shared" si="35"/>
        <v>21077.42</v>
      </c>
      <c r="G304" s="17">
        <f t="shared" si="29"/>
        <v>1.8589182833010236E-4</v>
      </c>
      <c r="H304" s="17">
        <f t="shared" si="30"/>
        <v>28922.58</v>
      </c>
      <c r="I304" s="128">
        <f t="shared" si="36"/>
        <v>10184</v>
      </c>
      <c r="J304" s="128">
        <f t="shared" si="36"/>
        <v>15143.9</v>
      </c>
      <c r="K304" s="17">
        <f t="shared" si="31"/>
        <v>1.4695214716616153E-4</v>
      </c>
      <c r="L304" s="17">
        <f t="shared" si="32"/>
        <v>34856.1</v>
      </c>
      <c r="M304" s="131">
        <v>632272.98999999987</v>
      </c>
    </row>
    <row r="305" spans="1:13">
      <c r="A305" s="126" t="s">
        <v>190</v>
      </c>
      <c r="B305" s="127" t="s">
        <v>191</v>
      </c>
      <c r="C305" s="128">
        <f t="shared" si="35"/>
        <v>1058000</v>
      </c>
      <c r="D305" s="128">
        <f t="shared" si="35"/>
        <v>2628000</v>
      </c>
      <c r="E305" s="128">
        <f t="shared" si="35"/>
        <v>84864.87</v>
      </c>
      <c r="F305" s="128">
        <f t="shared" si="35"/>
        <v>2263985.87</v>
      </c>
      <c r="G305" s="17">
        <f t="shared" si="29"/>
        <v>1.9967172105875269E-2</v>
      </c>
      <c r="H305" s="17">
        <f t="shared" si="30"/>
        <v>364014.12999999989</v>
      </c>
      <c r="I305" s="128">
        <f t="shared" si="36"/>
        <v>365094</v>
      </c>
      <c r="J305" s="128">
        <f t="shared" si="36"/>
        <v>1064029.1199999999</v>
      </c>
      <c r="K305" s="17">
        <f t="shared" si="31"/>
        <v>1.032503937765842E-2</v>
      </c>
      <c r="L305" s="17">
        <f t="shared" si="32"/>
        <v>1563970.8800000001</v>
      </c>
      <c r="M305" s="131">
        <v>0</v>
      </c>
    </row>
    <row r="306" spans="1:13">
      <c r="A306" s="121" t="s">
        <v>192</v>
      </c>
      <c r="B306" s="122" t="s">
        <v>193</v>
      </c>
      <c r="C306" s="118">
        <f t="shared" si="35"/>
        <v>231037000</v>
      </c>
      <c r="D306" s="118">
        <f t="shared" si="35"/>
        <v>341450842.2899999</v>
      </c>
      <c r="E306" s="118">
        <f t="shared" si="35"/>
        <v>55918016.109999999</v>
      </c>
      <c r="F306" s="118">
        <f t="shared" si="35"/>
        <v>258573074.22999993</v>
      </c>
      <c r="G306" s="30">
        <f t="shared" si="29"/>
        <v>2.2804793720270302</v>
      </c>
      <c r="H306" s="30">
        <f t="shared" si="30"/>
        <v>82877768.059999973</v>
      </c>
      <c r="I306" s="118">
        <f t="shared" si="36"/>
        <v>59750657.899999999</v>
      </c>
      <c r="J306" s="118">
        <f t="shared" si="36"/>
        <v>239191644.48000005</v>
      </c>
      <c r="K306" s="30">
        <f t="shared" si="31"/>
        <v>2.3210484578306221</v>
      </c>
      <c r="L306" s="30">
        <f t="shared" si="32"/>
        <v>102259197.80999985</v>
      </c>
      <c r="M306" s="125">
        <v>5933.5199999999986</v>
      </c>
    </row>
    <row r="307" spans="1:13">
      <c r="A307" s="126" t="s">
        <v>194</v>
      </c>
      <c r="B307" s="127" t="s">
        <v>154</v>
      </c>
      <c r="C307" s="128">
        <f t="shared" si="35"/>
        <v>10066000</v>
      </c>
      <c r="D307" s="128">
        <f t="shared" si="35"/>
        <v>11710805.609999999</v>
      </c>
      <c r="E307" s="128">
        <f t="shared" si="35"/>
        <v>1825502.6799999997</v>
      </c>
      <c r="F307" s="128">
        <f t="shared" si="35"/>
        <v>11126831.229999999</v>
      </c>
      <c r="G307" s="17">
        <f t="shared" si="29"/>
        <v>9.8132836033308718E-2</v>
      </c>
      <c r="H307" s="17">
        <f t="shared" si="30"/>
        <v>583974.38000000082</v>
      </c>
      <c r="I307" s="128">
        <f t="shared" si="36"/>
        <v>2080821.6700000002</v>
      </c>
      <c r="J307" s="128">
        <f t="shared" si="36"/>
        <v>8802035.5200000014</v>
      </c>
      <c r="K307" s="17">
        <f t="shared" si="31"/>
        <v>8.5412477571617712E-2</v>
      </c>
      <c r="L307" s="17">
        <f t="shared" si="32"/>
        <v>2908770.089999998</v>
      </c>
      <c r="M307" s="131">
        <v>1199956.7500000002</v>
      </c>
    </row>
    <row r="308" spans="1:13">
      <c r="A308" s="126" t="s">
        <v>195</v>
      </c>
      <c r="B308" s="127" t="s">
        <v>173</v>
      </c>
      <c r="C308" s="128">
        <f t="shared" si="35"/>
        <v>513000</v>
      </c>
      <c r="D308" s="128">
        <f t="shared" si="35"/>
        <v>1771300</v>
      </c>
      <c r="E308" s="128">
        <f t="shared" si="35"/>
        <v>68480</v>
      </c>
      <c r="F308" s="128">
        <f t="shared" si="35"/>
        <v>1491980</v>
      </c>
      <c r="G308" s="17">
        <f t="shared" si="29"/>
        <v>1.3158483819743886E-2</v>
      </c>
      <c r="H308" s="17">
        <f t="shared" si="30"/>
        <v>279320</v>
      </c>
      <c r="I308" s="128">
        <f t="shared" si="36"/>
        <v>370357.26</v>
      </c>
      <c r="J308" s="128">
        <f t="shared" si="36"/>
        <v>593584.85</v>
      </c>
      <c r="K308" s="17">
        <f t="shared" si="31"/>
        <v>5.7599804695490538E-3</v>
      </c>
      <c r="L308" s="17">
        <f t="shared" si="32"/>
        <v>1177715.1499999999</v>
      </c>
      <c r="M308" s="131">
        <v>19381429.749999881</v>
      </c>
    </row>
    <row r="309" spans="1:13">
      <c r="A309" s="126" t="s">
        <v>196</v>
      </c>
      <c r="B309" s="127" t="s">
        <v>197</v>
      </c>
      <c r="C309" s="128">
        <f t="shared" si="35"/>
        <v>9196000</v>
      </c>
      <c r="D309" s="128">
        <f t="shared" si="35"/>
        <v>27246678.599999998</v>
      </c>
      <c r="E309" s="128">
        <f t="shared" si="35"/>
        <v>999575.7</v>
      </c>
      <c r="F309" s="128">
        <f t="shared" si="35"/>
        <v>12572526.770000003</v>
      </c>
      <c r="G309" s="17">
        <f t="shared" si="29"/>
        <v>0.11088311510632977</v>
      </c>
      <c r="H309" s="17">
        <f t="shared" si="30"/>
        <v>14674151.829999994</v>
      </c>
      <c r="I309" s="128">
        <f t="shared" si="36"/>
        <v>1142069.23</v>
      </c>
      <c r="J309" s="128">
        <f t="shared" si="36"/>
        <v>12428225.180000002</v>
      </c>
      <c r="K309" s="17">
        <f t="shared" si="31"/>
        <v>0.1206000023551103</v>
      </c>
      <c r="L309" s="17">
        <f t="shared" si="32"/>
        <v>14818453.419999996</v>
      </c>
      <c r="M309" s="131">
        <v>2324795.7099999972</v>
      </c>
    </row>
    <row r="310" spans="1:13">
      <c r="A310" s="126" t="s">
        <v>198</v>
      </c>
      <c r="B310" s="127" t="s">
        <v>199</v>
      </c>
      <c r="C310" s="128">
        <f t="shared" si="35"/>
        <v>3512000</v>
      </c>
      <c r="D310" s="128">
        <f t="shared" si="35"/>
        <v>6936087</v>
      </c>
      <c r="E310" s="128">
        <f t="shared" si="35"/>
        <v>2793120</v>
      </c>
      <c r="F310" s="128">
        <f t="shared" si="35"/>
        <v>4561242.3100000015</v>
      </c>
      <c r="G310" s="17">
        <f t="shared" si="29"/>
        <v>4.0227773250356064E-2</v>
      </c>
      <c r="H310" s="17">
        <f t="shared" si="30"/>
        <v>2374844.6899999985</v>
      </c>
      <c r="I310" s="128">
        <f t="shared" si="36"/>
        <v>3101581.89</v>
      </c>
      <c r="J310" s="128">
        <f t="shared" si="36"/>
        <v>4325647.3100000005</v>
      </c>
      <c r="K310" s="17">
        <f t="shared" si="31"/>
        <v>4.1974865133025896E-2</v>
      </c>
      <c r="L310" s="17">
        <f t="shared" si="32"/>
        <v>2610439.6899999995</v>
      </c>
      <c r="M310" s="131">
        <v>898395.15</v>
      </c>
    </row>
    <row r="311" spans="1:13">
      <c r="A311" s="126" t="s">
        <v>200</v>
      </c>
      <c r="B311" s="127" t="s">
        <v>175</v>
      </c>
      <c r="C311" s="128">
        <f t="shared" si="35"/>
        <v>60598000</v>
      </c>
      <c r="D311" s="128">
        <f t="shared" si="35"/>
        <v>109526832.41</v>
      </c>
      <c r="E311" s="128">
        <f t="shared" si="35"/>
        <v>19688331.640000001</v>
      </c>
      <c r="F311" s="128">
        <f t="shared" si="35"/>
        <v>69446992.950000033</v>
      </c>
      <c r="G311" s="17">
        <f t="shared" si="29"/>
        <v>0.61248618149200595</v>
      </c>
      <c r="H311" s="17">
        <f t="shared" si="30"/>
        <v>40079839.459999964</v>
      </c>
      <c r="I311" s="128">
        <f t="shared" si="36"/>
        <v>19958873.530000005</v>
      </c>
      <c r="J311" s="128">
        <f t="shared" si="36"/>
        <v>65800369.829999983</v>
      </c>
      <c r="K311" s="17">
        <f t="shared" si="31"/>
        <v>0.63850828590033037</v>
      </c>
      <c r="L311" s="17">
        <f t="shared" si="32"/>
        <v>43726462.580000013</v>
      </c>
      <c r="M311" s="131">
        <v>144301.59000000171</v>
      </c>
    </row>
    <row r="312" spans="1:13">
      <c r="A312" s="126" t="s">
        <v>201</v>
      </c>
      <c r="B312" s="127" t="s">
        <v>191</v>
      </c>
      <c r="C312" s="128">
        <f t="shared" si="35"/>
        <v>147152000</v>
      </c>
      <c r="D312" s="128">
        <f t="shared" si="35"/>
        <v>184259138.66999993</v>
      </c>
      <c r="E312" s="128">
        <f t="shared" si="35"/>
        <v>30543006.090000004</v>
      </c>
      <c r="F312" s="128">
        <f t="shared" si="35"/>
        <v>159373500.96999988</v>
      </c>
      <c r="G312" s="17">
        <f t="shared" si="29"/>
        <v>1.4055909823252857</v>
      </c>
      <c r="H312" s="17">
        <f t="shared" si="30"/>
        <v>24885637.700000048</v>
      </c>
      <c r="I312" s="128">
        <f t="shared" si="36"/>
        <v>33096954.319999997</v>
      </c>
      <c r="J312" s="128">
        <f t="shared" si="36"/>
        <v>147241781.79000005</v>
      </c>
      <c r="K312" s="17">
        <f t="shared" si="31"/>
        <v>1.4287928464009887</v>
      </c>
      <c r="L312" s="17">
        <f t="shared" si="32"/>
        <v>37017356.879999876</v>
      </c>
      <c r="M312" s="131">
        <v>235595.00000000093</v>
      </c>
    </row>
    <row r="313" spans="1:13">
      <c r="A313" s="126" t="s">
        <v>202</v>
      </c>
      <c r="B313" s="127" t="s">
        <v>203</v>
      </c>
      <c r="C313" s="128">
        <f t="shared" si="35"/>
        <v>0</v>
      </c>
      <c r="D313" s="128">
        <f t="shared" si="35"/>
        <v>0</v>
      </c>
      <c r="E313" s="128">
        <f t="shared" si="35"/>
        <v>0</v>
      </c>
      <c r="F313" s="128">
        <f t="shared" si="35"/>
        <v>0</v>
      </c>
      <c r="G313" s="17">
        <f t="shared" si="29"/>
        <v>0</v>
      </c>
      <c r="H313" s="17">
        <f t="shared" si="30"/>
        <v>0</v>
      </c>
      <c r="I313" s="128">
        <f t="shared" si="36"/>
        <v>0</v>
      </c>
      <c r="J313" s="128">
        <f t="shared" si="36"/>
        <v>0</v>
      </c>
      <c r="K313" s="17">
        <f t="shared" si="31"/>
        <v>0</v>
      </c>
      <c r="L313" s="17">
        <f t="shared" si="32"/>
        <v>0</v>
      </c>
      <c r="M313" s="131">
        <v>3646623.1200000495</v>
      </c>
    </row>
    <row r="314" spans="1:13">
      <c r="A314" s="121" t="s">
        <v>204</v>
      </c>
      <c r="B314" s="122" t="s">
        <v>205</v>
      </c>
      <c r="C314" s="118">
        <f t="shared" si="35"/>
        <v>2234377000</v>
      </c>
      <c r="D314" s="118">
        <f t="shared" si="35"/>
        <v>2376655378.1500001</v>
      </c>
      <c r="E314" s="118">
        <f t="shared" si="35"/>
        <v>447778713.79999995</v>
      </c>
      <c r="F314" s="118">
        <f t="shared" si="35"/>
        <v>2303985453.8899994</v>
      </c>
      <c r="G314" s="30">
        <f t="shared" si="29"/>
        <v>20.319947530085408</v>
      </c>
      <c r="H314" s="30">
        <f t="shared" si="30"/>
        <v>72669924.260000706</v>
      </c>
      <c r="I314" s="118">
        <f t="shared" si="36"/>
        <v>448820237.51999998</v>
      </c>
      <c r="J314" s="118">
        <f t="shared" si="36"/>
        <v>2303738026.8799992</v>
      </c>
      <c r="K314" s="30">
        <f t="shared" si="31"/>
        <v>22.354826006402064</v>
      </c>
      <c r="L314" s="30">
        <f t="shared" si="32"/>
        <v>72917351.270000935</v>
      </c>
      <c r="M314" s="125">
        <v>12131719.179999828</v>
      </c>
    </row>
    <row r="315" spans="1:13">
      <c r="A315" s="126" t="s">
        <v>206</v>
      </c>
      <c r="B315" s="127" t="s">
        <v>154</v>
      </c>
      <c r="C315" s="128">
        <f t="shared" si="35"/>
        <v>0</v>
      </c>
      <c r="D315" s="128">
        <f t="shared" si="35"/>
        <v>0</v>
      </c>
      <c r="E315" s="128">
        <f t="shared" si="35"/>
        <v>0</v>
      </c>
      <c r="F315" s="128">
        <f t="shared" si="35"/>
        <v>0</v>
      </c>
      <c r="G315" s="17">
        <f t="shared" si="29"/>
        <v>0</v>
      </c>
      <c r="H315" s="17">
        <f t="shared" si="30"/>
        <v>0</v>
      </c>
      <c r="I315" s="128">
        <f t="shared" si="36"/>
        <v>0</v>
      </c>
      <c r="J315" s="128">
        <f t="shared" si="36"/>
        <v>0</v>
      </c>
      <c r="K315" s="17">
        <f t="shared" si="31"/>
        <v>0</v>
      </c>
      <c r="L315" s="17">
        <f t="shared" si="32"/>
        <v>0</v>
      </c>
      <c r="M315" s="131">
        <v>0</v>
      </c>
    </row>
    <row r="316" spans="1:13">
      <c r="A316" s="126" t="s">
        <v>207</v>
      </c>
      <c r="B316" s="127" t="s">
        <v>208</v>
      </c>
      <c r="C316" s="128">
        <f t="shared" si="35"/>
        <v>2234377000</v>
      </c>
      <c r="D316" s="128">
        <f t="shared" si="35"/>
        <v>2376655378.1500001</v>
      </c>
      <c r="E316" s="128">
        <f t="shared" si="35"/>
        <v>447778713.79999995</v>
      </c>
      <c r="F316" s="128">
        <f t="shared" si="35"/>
        <v>2303985453.8899994</v>
      </c>
      <c r="G316" s="17">
        <f t="shared" si="29"/>
        <v>20.319947530085408</v>
      </c>
      <c r="H316" s="17">
        <f t="shared" si="30"/>
        <v>72669924.260000706</v>
      </c>
      <c r="I316" s="128">
        <f t="shared" si="36"/>
        <v>448820237.51999998</v>
      </c>
      <c r="J316" s="128">
        <f t="shared" si="36"/>
        <v>2303738026.8799992</v>
      </c>
      <c r="K316" s="17">
        <f t="shared" si="31"/>
        <v>22.354826006402064</v>
      </c>
      <c r="L316" s="17">
        <f t="shared" si="32"/>
        <v>72917351.270000935</v>
      </c>
      <c r="M316" s="131">
        <v>247427.01000022888</v>
      </c>
    </row>
    <row r="317" spans="1:13">
      <c r="A317" s="27">
        <v>10</v>
      </c>
      <c r="B317" s="122" t="s">
        <v>209</v>
      </c>
      <c r="C317" s="118">
        <f t="shared" si="35"/>
        <v>2159048000</v>
      </c>
      <c r="D317" s="118">
        <f t="shared" si="35"/>
        <v>2600553562.6299996</v>
      </c>
      <c r="E317" s="118">
        <f t="shared" si="35"/>
        <v>510207915.00999999</v>
      </c>
      <c r="F317" s="118">
        <f t="shared" si="35"/>
        <v>2530376940.7600002</v>
      </c>
      <c r="G317" s="30">
        <f t="shared" si="29"/>
        <v>22.31660212123721</v>
      </c>
      <c r="H317" s="30">
        <f t="shared" si="30"/>
        <v>70176621.869999409</v>
      </c>
      <c r="I317" s="118">
        <f t="shared" si="36"/>
        <v>515517166.43000001</v>
      </c>
      <c r="J317" s="118">
        <f t="shared" si="36"/>
        <v>2464844697.7600002</v>
      </c>
      <c r="K317" s="30">
        <f t="shared" si="31"/>
        <v>23.918159837753848</v>
      </c>
      <c r="L317" s="30">
        <f t="shared" si="32"/>
        <v>135708864.86999941</v>
      </c>
      <c r="M317" s="125">
        <v>0</v>
      </c>
    </row>
    <row r="318" spans="1:13">
      <c r="A318" s="126" t="s">
        <v>210</v>
      </c>
      <c r="B318" s="127" t="s">
        <v>211</v>
      </c>
      <c r="C318" s="128">
        <f t="shared" si="35"/>
        <v>880970000</v>
      </c>
      <c r="D318" s="128">
        <f t="shared" si="35"/>
        <v>960906992.24000001</v>
      </c>
      <c r="E318" s="128">
        <f t="shared" si="35"/>
        <v>179873844.76999998</v>
      </c>
      <c r="F318" s="128">
        <f t="shared" si="35"/>
        <v>932828294.33000016</v>
      </c>
      <c r="G318" s="17">
        <f t="shared" si="29"/>
        <v>8.2270580152150785</v>
      </c>
      <c r="H318" s="17">
        <f t="shared" si="30"/>
        <v>28078697.909999847</v>
      </c>
      <c r="I318" s="128">
        <f t="shared" si="36"/>
        <v>181781807.56</v>
      </c>
      <c r="J318" s="128">
        <f t="shared" si="36"/>
        <v>900737466.88000023</v>
      </c>
      <c r="K318" s="17">
        <f t="shared" si="31"/>
        <v>8.7405030930622463</v>
      </c>
      <c r="L318" s="17">
        <f t="shared" si="32"/>
        <v>60169525.359999776</v>
      </c>
      <c r="M318" s="131">
        <v>247427.01000022888</v>
      </c>
    </row>
    <row r="319" spans="1:13">
      <c r="A319" s="126" t="s">
        <v>212</v>
      </c>
      <c r="B319" s="127" t="s">
        <v>213</v>
      </c>
      <c r="C319" s="128">
        <f t="shared" si="35"/>
        <v>1245146000</v>
      </c>
      <c r="D319" s="128">
        <f t="shared" si="35"/>
        <v>1602352298.4999998</v>
      </c>
      <c r="E319" s="128">
        <f t="shared" si="35"/>
        <v>323375860.38</v>
      </c>
      <c r="F319" s="128">
        <f t="shared" si="35"/>
        <v>1563493207.05</v>
      </c>
      <c r="G319" s="17">
        <f t="shared" si="29"/>
        <v>13.789192929695371</v>
      </c>
      <c r="H319" s="17">
        <f t="shared" si="30"/>
        <v>38859091.449999809</v>
      </c>
      <c r="I319" s="128">
        <f t="shared" si="36"/>
        <v>326603926.04999995</v>
      </c>
      <c r="J319" s="128">
        <f t="shared" si="36"/>
        <v>1531880642.7099998</v>
      </c>
      <c r="K319" s="17">
        <f t="shared" si="31"/>
        <v>14.864938995140884</v>
      </c>
      <c r="L319" s="17">
        <f t="shared" si="32"/>
        <v>70471655.789999962</v>
      </c>
      <c r="M319" s="131">
        <v>65532243</v>
      </c>
    </row>
    <row r="320" spans="1:13">
      <c r="A320" s="126" t="s">
        <v>214</v>
      </c>
      <c r="B320" s="127" t="s">
        <v>215</v>
      </c>
      <c r="C320" s="128">
        <f t="shared" si="35"/>
        <v>21078000</v>
      </c>
      <c r="D320" s="128">
        <f t="shared" si="35"/>
        <v>20953293.620000001</v>
      </c>
      <c r="E320" s="128">
        <f t="shared" si="35"/>
        <v>3883356.8799999994</v>
      </c>
      <c r="F320" s="128">
        <f t="shared" si="35"/>
        <v>18645609.490000006</v>
      </c>
      <c r="G320" s="17">
        <f t="shared" si="29"/>
        <v>0.16444453061262759</v>
      </c>
      <c r="H320" s="17">
        <f t="shared" si="30"/>
        <v>2307684.1299999952</v>
      </c>
      <c r="I320" s="128">
        <f t="shared" si="36"/>
        <v>4214458.9000000004</v>
      </c>
      <c r="J320" s="128">
        <f t="shared" si="36"/>
        <v>17232621.050000008</v>
      </c>
      <c r="K320" s="17">
        <f t="shared" si="31"/>
        <v>0.16722050889125617</v>
      </c>
      <c r="L320" s="17">
        <f t="shared" si="32"/>
        <v>3720672.5699999928</v>
      </c>
      <c r="M320" s="131">
        <v>32090827.449999928</v>
      </c>
    </row>
    <row r="321" spans="1:13">
      <c r="A321" s="126" t="s">
        <v>216</v>
      </c>
      <c r="B321" s="127" t="s">
        <v>217</v>
      </c>
      <c r="C321" s="128">
        <f t="shared" si="35"/>
        <v>11854000</v>
      </c>
      <c r="D321" s="128">
        <f t="shared" si="35"/>
        <v>16340978.27</v>
      </c>
      <c r="E321" s="128">
        <f t="shared" si="35"/>
        <v>3074852.9799999995</v>
      </c>
      <c r="F321" s="128">
        <f t="shared" si="35"/>
        <v>15409829.889999997</v>
      </c>
      <c r="G321" s="17">
        <f t="shared" si="29"/>
        <v>0.135906645714132</v>
      </c>
      <c r="H321" s="17">
        <f t="shared" si="30"/>
        <v>931148.38000000268</v>
      </c>
      <c r="I321" s="128">
        <f t="shared" si="36"/>
        <v>2916973.92</v>
      </c>
      <c r="J321" s="128">
        <f t="shared" si="36"/>
        <v>14993967.119999997</v>
      </c>
      <c r="K321" s="17">
        <f t="shared" si="31"/>
        <v>0.14549724065946204</v>
      </c>
      <c r="L321" s="17">
        <f t="shared" si="32"/>
        <v>1347011.1500000022</v>
      </c>
      <c r="M321" s="131">
        <v>31612564.340000153</v>
      </c>
    </row>
    <row r="322" spans="1:13">
      <c r="A322" s="126" t="s">
        <v>319</v>
      </c>
      <c r="B322" s="127" t="s">
        <v>203</v>
      </c>
      <c r="C322" s="128">
        <f t="shared" si="35"/>
        <v>0</v>
      </c>
      <c r="D322" s="128">
        <f t="shared" si="35"/>
        <v>0</v>
      </c>
      <c r="E322" s="128">
        <f t="shared" si="35"/>
        <v>0</v>
      </c>
      <c r="F322" s="128">
        <f t="shared" si="35"/>
        <v>0</v>
      </c>
      <c r="G322" s="17">
        <f t="shared" si="29"/>
        <v>0</v>
      </c>
      <c r="H322" s="17">
        <f t="shared" si="30"/>
        <v>0</v>
      </c>
      <c r="I322" s="128">
        <f t="shared" si="36"/>
        <v>0</v>
      </c>
      <c r="J322" s="128">
        <f t="shared" si="36"/>
        <v>0</v>
      </c>
      <c r="K322" s="17">
        <f t="shared" si="31"/>
        <v>0</v>
      </c>
      <c r="L322" s="17">
        <f t="shared" si="32"/>
        <v>0</v>
      </c>
      <c r="M322" s="131">
        <v>1412988.4399999976</v>
      </c>
    </row>
    <row r="323" spans="1:13">
      <c r="A323" s="27">
        <v>11</v>
      </c>
      <c r="B323" s="122" t="s">
        <v>219</v>
      </c>
      <c r="C323" s="118">
        <f t="shared" ref="C323:F342" si="37">SUMIF($A$8:$A$248,$A323,C$8:C$248)</f>
        <v>4475000</v>
      </c>
      <c r="D323" s="118">
        <f t="shared" si="37"/>
        <v>6757590.3599999994</v>
      </c>
      <c r="E323" s="118">
        <f t="shared" si="37"/>
        <v>1509677.8099999998</v>
      </c>
      <c r="F323" s="118">
        <f t="shared" si="37"/>
        <v>3268182.2299999995</v>
      </c>
      <c r="G323" s="30">
        <f t="shared" si="29"/>
        <v>2.8823659159928072E-2</v>
      </c>
      <c r="H323" s="30">
        <f t="shared" si="30"/>
        <v>3489408.13</v>
      </c>
      <c r="I323" s="118">
        <f t="shared" ref="I323:J342" si="38">SUMIF($A$8:$A$248,$A323,I$8:I$248)</f>
        <v>370224.97000000003</v>
      </c>
      <c r="J323" s="118">
        <f t="shared" si="38"/>
        <v>2024159.9899999998</v>
      </c>
      <c r="K323" s="30">
        <f t="shared" si="31"/>
        <v>1.9641879353293142E-2</v>
      </c>
      <c r="L323" s="30">
        <f t="shared" si="32"/>
        <v>4733430.3699999992</v>
      </c>
      <c r="M323" s="125">
        <v>415862.76999999955</v>
      </c>
    </row>
    <row r="324" spans="1:13">
      <c r="A324" s="126" t="s">
        <v>220</v>
      </c>
      <c r="B324" s="127" t="s">
        <v>154</v>
      </c>
      <c r="C324" s="128">
        <f t="shared" si="37"/>
        <v>1848000</v>
      </c>
      <c r="D324" s="128">
        <f t="shared" si="37"/>
        <v>1823000</v>
      </c>
      <c r="E324" s="128">
        <f t="shared" si="37"/>
        <v>293843.07</v>
      </c>
      <c r="F324" s="128">
        <f t="shared" si="37"/>
        <v>1673068.4</v>
      </c>
      <c r="G324" s="17">
        <f t="shared" si="29"/>
        <v>1.4755588862266777E-2</v>
      </c>
      <c r="H324" s="17">
        <f t="shared" si="30"/>
        <v>149931.60000000009</v>
      </c>
      <c r="I324" s="128">
        <f t="shared" si="38"/>
        <v>293843.07</v>
      </c>
      <c r="J324" s="128">
        <f t="shared" si="38"/>
        <v>1673068.4</v>
      </c>
      <c r="K324" s="17">
        <f t="shared" si="31"/>
        <v>1.6234985290173233E-2</v>
      </c>
      <c r="L324" s="17">
        <f t="shared" si="32"/>
        <v>149931.60000000009</v>
      </c>
      <c r="M324" s="131">
        <v>0</v>
      </c>
    </row>
    <row r="325" spans="1:13">
      <c r="A325" s="126" t="s">
        <v>222</v>
      </c>
      <c r="B325" s="127" t="s">
        <v>203</v>
      </c>
      <c r="C325" s="128">
        <f t="shared" si="37"/>
        <v>0</v>
      </c>
      <c r="D325" s="128">
        <f t="shared" si="37"/>
        <v>0</v>
      </c>
      <c r="E325" s="128">
        <f t="shared" si="37"/>
        <v>0</v>
      </c>
      <c r="F325" s="128">
        <f t="shared" si="37"/>
        <v>0</v>
      </c>
      <c r="G325" s="17">
        <f t="shared" si="29"/>
        <v>0</v>
      </c>
      <c r="H325" s="17">
        <f t="shared" si="30"/>
        <v>0</v>
      </c>
      <c r="I325" s="128">
        <f t="shared" si="38"/>
        <v>0</v>
      </c>
      <c r="J325" s="128">
        <f t="shared" si="38"/>
        <v>0</v>
      </c>
      <c r="K325" s="17">
        <f t="shared" si="31"/>
        <v>0</v>
      </c>
      <c r="L325" s="17">
        <f t="shared" si="32"/>
        <v>0</v>
      </c>
      <c r="M325" s="131">
        <v>1244022.2399999998</v>
      </c>
    </row>
    <row r="326" spans="1:13">
      <c r="A326" s="126" t="s">
        <v>223</v>
      </c>
      <c r="B326" s="127" t="s">
        <v>224</v>
      </c>
      <c r="C326" s="128">
        <f t="shared" si="37"/>
        <v>2627000</v>
      </c>
      <c r="D326" s="128">
        <f t="shared" si="37"/>
        <v>4934590.3599999994</v>
      </c>
      <c r="E326" s="128">
        <f t="shared" si="37"/>
        <v>1215834.74</v>
      </c>
      <c r="F326" s="128">
        <f t="shared" si="37"/>
        <v>1595113.8299999998</v>
      </c>
      <c r="G326" s="17">
        <f t="shared" si="29"/>
        <v>1.4068070297661295E-2</v>
      </c>
      <c r="H326" s="17">
        <f t="shared" si="30"/>
        <v>3339476.5299999993</v>
      </c>
      <c r="I326" s="128">
        <f t="shared" si="38"/>
        <v>76381.899999999994</v>
      </c>
      <c r="J326" s="128">
        <f t="shared" si="38"/>
        <v>351091.58999999997</v>
      </c>
      <c r="K326" s="17">
        <f t="shared" si="31"/>
        <v>3.4068940631199127E-3</v>
      </c>
      <c r="L326" s="17">
        <f t="shared" si="32"/>
        <v>4583498.7699999996</v>
      </c>
      <c r="M326" s="131">
        <v>0</v>
      </c>
    </row>
    <row r="327" spans="1:13">
      <c r="A327" s="188"/>
      <c r="B327" s="127"/>
      <c r="C327" s="128">
        <f t="shared" si="37"/>
        <v>0</v>
      </c>
      <c r="D327" s="128">
        <f t="shared" si="37"/>
        <v>0</v>
      </c>
      <c r="E327" s="128">
        <f t="shared" si="37"/>
        <v>0</v>
      </c>
      <c r="F327" s="128">
        <f t="shared" si="37"/>
        <v>0</v>
      </c>
      <c r="G327" s="17">
        <f t="shared" si="29"/>
        <v>0</v>
      </c>
      <c r="H327" s="17">
        <f t="shared" si="30"/>
        <v>0</v>
      </c>
      <c r="I327" s="128">
        <f t="shared" si="38"/>
        <v>0</v>
      </c>
      <c r="J327" s="128">
        <f t="shared" si="38"/>
        <v>0</v>
      </c>
      <c r="K327" s="17">
        <f t="shared" si="31"/>
        <v>0</v>
      </c>
      <c r="L327" s="17">
        <f t="shared" si="32"/>
        <v>0</v>
      </c>
      <c r="M327" s="131">
        <v>0</v>
      </c>
    </row>
    <row r="328" spans="1:13">
      <c r="A328" s="27">
        <v>12</v>
      </c>
      <c r="B328" s="122" t="s">
        <v>225</v>
      </c>
      <c r="C328" s="118">
        <f t="shared" si="37"/>
        <v>1746774000</v>
      </c>
      <c r="D328" s="118">
        <f t="shared" si="37"/>
        <v>2205389899.5</v>
      </c>
      <c r="E328" s="118">
        <f t="shared" si="37"/>
        <v>580015839.03999996</v>
      </c>
      <c r="F328" s="118">
        <f t="shared" si="37"/>
        <v>2153615414.7699995</v>
      </c>
      <c r="G328" s="30">
        <f t="shared" si="29"/>
        <v>18.99376237563644</v>
      </c>
      <c r="H328" s="30">
        <f t="shared" si="30"/>
        <v>51774484.730000496</v>
      </c>
      <c r="I328" s="118">
        <f t="shared" si="38"/>
        <v>448890695.92999995</v>
      </c>
      <c r="J328" s="118">
        <f t="shared" si="38"/>
        <v>1887760524.5299993</v>
      </c>
      <c r="K328" s="30">
        <f t="shared" si="31"/>
        <v>18.318297295624163</v>
      </c>
      <c r="L328" s="30">
        <f t="shared" si="32"/>
        <v>317629374.97000074</v>
      </c>
      <c r="M328" s="125">
        <v>1244022.2399999998</v>
      </c>
    </row>
    <row r="329" spans="1:13">
      <c r="A329" s="126" t="s">
        <v>226</v>
      </c>
      <c r="B329" s="127" t="s">
        <v>227</v>
      </c>
      <c r="C329" s="128">
        <f t="shared" si="37"/>
        <v>1119050000</v>
      </c>
      <c r="D329" s="128">
        <f t="shared" si="37"/>
        <v>1411801627.9200001</v>
      </c>
      <c r="E329" s="128">
        <f t="shared" si="37"/>
        <v>349506913.24000001</v>
      </c>
      <c r="F329" s="128">
        <f t="shared" si="37"/>
        <v>1369960654.8499994</v>
      </c>
      <c r="G329" s="17">
        <f t="shared" si="29"/>
        <v>12.082336968678838</v>
      </c>
      <c r="H329" s="17">
        <f t="shared" si="30"/>
        <v>41840973.070000648</v>
      </c>
      <c r="I329" s="128">
        <f t="shared" si="38"/>
        <v>277038607.12</v>
      </c>
      <c r="J329" s="128">
        <f t="shared" si="38"/>
        <v>1221380814.7099991</v>
      </c>
      <c r="K329" s="17">
        <f t="shared" si="31"/>
        <v>11.851935976148157</v>
      </c>
      <c r="L329" s="17">
        <f t="shared" si="32"/>
        <v>190420813.21000099</v>
      </c>
      <c r="M329" s="131">
        <v>0</v>
      </c>
    </row>
    <row r="330" spans="1:13">
      <c r="A330" s="126" t="s">
        <v>228</v>
      </c>
      <c r="B330" s="127" t="s">
        <v>229</v>
      </c>
      <c r="C330" s="128">
        <f t="shared" si="37"/>
        <v>627724000</v>
      </c>
      <c r="D330" s="128">
        <f t="shared" si="37"/>
        <v>793588271.57999992</v>
      </c>
      <c r="E330" s="128">
        <f t="shared" si="37"/>
        <v>230508925.79999995</v>
      </c>
      <c r="F330" s="128">
        <f t="shared" si="37"/>
        <v>783654759.91999984</v>
      </c>
      <c r="G330" s="17">
        <f t="shared" si="29"/>
        <v>6.9114254069575987</v>
      </c>
      <c r="H330" s="17">
        <f t="shared" si="30"/>
        <v>9933511.6600000858</v>
      </c>
      <c r="I330" s="128">
        <f t="shared" si="38"/>
        <v>171852088.81</v>
      </c>
      <c r="J330" s="128">
        <f t="shared" si="38"/>
        <v>666379709.82000005</v>
      </c>
      <c r="K330" s="17">
        <f t="shared" si="31"/>
        <v>6.4663613194760048</v>
      </c>
      <c r="L330" s="17">
        <f t="shared" si="32"/>
        <v>127208561.75999987</v>
      </c>
      <c r="M330" s="131">
        <v>265854890.24000025</v>
      </c>
    </row>
    <row r="331" spans="1:13">
      <c r="A331" s="126" t="s">
        <v>230</v>
      </c>
      <c r="B331" s="127" t="s">
        <v>231</v>
      </c>
      <c r="C331" s="128">
        <f t="shared" si="37"/>
        <v>0</v>
      </c>
      <c r="D331" s="128">
        <f t="shared" si="37"/>
        <v>0</v>
      </c>
      <c r="E331" s="128">
        <f t="shared" si="37"/>
        <v>0</v>
      </c>
      <c r="F331" s="128">
        <f t="shared" si="37"/>
        <v>0</v>
      </c>
      <c r="G331" s="17">
        <f t="shared" si="29"/>
        <v>0</v>
      </c>
      <c r="H331" s="17">
        <f t="shared" si="30"/>
        <v>0</v>
      </c>
      <c r="I331" s="128">
        <f t="shared" si="38"/>
        <v>0</v>
      </c>
      <c r="J331" s="128">
        <f t="shared" si="38"/>
        <v>0</v>
      </c>
      <c r="K331" s="17">
        <f t="shared" si="31"/>
        <v>0</v>
      </c>
      <c r="L331" s="17">
        <f t="shared" si="32"/>
        <v>0</v>
      </c>
      <c r="M331" s="131">
        <v>148579840.14000034</v>
      </c>
    </row>
    <row r="332" spans="1:13">
      <c r="A332" s="27">
        <v>13</v>
      </c>
      <c r="B332" s="122" t="s">
        <v>232</v>
      </c>
      <c r="C332" s="118">
        <f t="shared" si="37"/>
        <v>72032000</v>
      </c>
      <c r="D332" s="118">
        <f t="shared" si="37"/>
        <v>94136326.329999998</v>
      </c>
      <c r="E332" s="118">
        <f t="shared" si="37"/>
        <v>21522662.929999996</v>
      </c>
      <c r="F332" s="118">
        <f t="shared" si="37"/>
        <v>86604736.339999989</v>
      </c>
      <c r="G332" s="30">
        <f t="shared" si="29"/>
        <v>0.7638085107327679</v>
      </c>
      <c r="H332" s="30">
        <f t="shared" si="30"/>
        <v>7531589.9900000095</v>
      </c>
      <c r="I332" s="118">
        <f t="shared" si="38"/>
        <v>24012791.999999996</v>
      </c>
      <c r="J332" s="118">
        <f t="shared" si="38"/>
        <v>82489893.309999987</v>
      </c>
      <c r="K332" s="30">
        <f t="shared" si="31"/>
        <v>0.80045872869023726</v>
      </c>
      <c r="L332" s="30">
        <f t="shared" si="32"/>
        <v>11646433.020000011</v>
      </c>
      <c r="M332" s="125">
        <v>117275050.09999979</v>
      </c>
    </row>
    <row r="333" spans="1:13">
      <c r="A333" s="126" t="s">
        <v>233</v>
      </c>
      <c r="B333" s="127" t="s">
        <v>154</v>
      </c>
      <c r="C333" s="128">
        <f t="shared" si="37"/>
        <v>38419000</v>
      </c>
      <c r="D333" s="128">
        <f t="shared" si="37"/>
        <v>43808865.399999999</v>
      </c>
      <c r="E333" s="128">
        <f t="shared" si="37"/>
        <v>7737738.9299999988</v>
      </c>
      <c r="F333" s="128">
        <f t="shared" si="37"/>
        <v>42997783.729999989</v>
      </c>
      <c r="G333" s="17">
        <f t="shared" si="29"/>
        <v>0.37921797979601046</v>
      </c>
      <c r="H333" s="17">
        <f t="shared" si="30"/>
        <v>811081.67000000924</v>
      </c>
      <c r="I333" s="128">
        <f t="shared" si="38"/>
        <v>8531821.5300000012</v>
      </c>
      <c r="J333" s="128">
        <f t="shared" si="38"/>
        <v>41646598.79999999</v>
      </c>
      <c r="K333" s="17">
        <f t="shared" si="31"/>
        <v>0.40412688381643336</v>
      </c>
      <c r="L333" s="17">
        <f t="shared" si="32"/>
        <v>2162266.6000000089</v>
      </c>
      <c r="M333" s="131">
        <v>0</v>
      </c>
    </row>
    <row r="334" spans="1:13">
      <c r="A334" s="126" t="s">
        <v>234</v>
      </c>
      <c r="B334" s="127" t="s">
        <v>173</v>
      </c>
      <c r="C334" s="128">
        <f t="shared" si="37"/>
        <v>110000</v>
      </c>
      <c r="D334" s="128">
        <f t="shared" si="37"/>
        <v>404100</v>
      </c>
      <c r="E334" s="128">
        <f t="shared" si="37"/>
        <v>50000</v>
      </c>
      <c r="F334" s="128">
        <f t="shared" si="37"/>
        <v>404055.62</v>
      </c>
      <c r="G334" s="17">
        <f t="shared" si="29"/>
        <v>3.5635593895672751E-3</v>
      </c>
      <c r="H334" s="17">
        <f t="shared" si="30"/>
        <v>44.380000000004657</v>
      </c>
      <c r="I334" s="128">
        <f t="shared" si="38"/>
        <v>51611.76</v>
      </c>
      <c r="J334" s="128">
        <f t="shared" si="38"/>
        <v>269167.38</v>
      </c>
      <c r="K334" s="17">
        <f t="shared" si="31"/>
        <v>2.6119245662009211E-3</v>
      </c>
      <c r="L334" s="17">
        <f t="shared" si="32"/>
        <v>134932.62</v>
      </c>
      <c r="M334" s="131">
        <v>4114843.0300000012</v>
      </c>
    </row>
    <row r="335" spans="1:13">
      <c r="A335" s="126" t="s">
        <v>235</v>
      </c>
      <c r="B335" s="127" t="s">
        <v>175</v>
      </c>
      <c r="C335" s="128">
        <f t="shared" si="37"/>
        <v>1145000</v>
      </c>
      <c r="D335" s="128">
        <f t="shared" si="37"/>
        <v>1344200</v>
      </c>
      <c r="E335" s="128">
        <f t="shared" si="37"/>
        <v>37000</v>
      </c>
      <c r="F335" s="128">
        <f t="shared" si="37"/>
        <v>1334406.3700000001</v>
      </c>
      <c r="G335" s="17">
        <f t="shared" si="29"/>
        <v>1.1768766758675166E-2</v>
      </c>
      <c r="H335" s="17">
        <f t="shared" si="30"/>
        <v>9793.6299999998882</v>
      </c>
      <c r="I335" s="128">
        <f t="shared" si="38"/>
        <v>87499.42</v>
      </c>
      <c r="J335" s="128">
        <f t="shared" si="38"/>
        <v>1326594.23</v>
      </c>
      <c r="K335" s="17">
        <f t="shared" si="31"/>
        <v>1.287289737232422E-2</v>
      </c>
      <c r="L335" s="17">
        <f t="shared" si="32"/>
        <v>17605.770000000019</v>
      </c>
      <c r="M335" s="131">
        <v>1351184.9299999997</v>
      </c>
    </row>
    <row r="336" spans="1:13">
      <c r="A336" s="126" t="s">
        <v>236</v>
      </c>
      <c r="B336" s="127" t="s">
        <v>237</v>
      </c>
      <c r="C336" s="128">
        <f t="shared" si="37"/>
        <v>5497000</v>
      </c>
      <c r="D336" s="128">
        <f t="shared" si="37"/>
        <v>10666792.33</v>
      </c>
      <c r="E336" s="128">
        <f t="shared" si="37"/>
        <v>929659.73</v>
      </c>
      <c r="F336" s="128">
        <f t="shared" si="37"/>
        <v>6197163.2899999991</v>
      </c>
      <c r="G336" s="17">
        <f t="shared" si="29"/>
        <v>5.4655741283244921E-2</v>
      </c>
      <c r="H336" s="17">
        <f t="shared" si="30"/>
        <v>4469629.040000001</v>
      </c>
      <c r="I336" s="128">
        <f t="shared" si="38"/>
        <v>1106110.43</v>
      </c>
      <c r="J336" s="128">
        <f t="shared" si="38"/>
        <v>5985493.3900000006</v>
      </c>
      <c r="K336" s="17">
        <f t="shared" si="31"/>
        <v>5.8081544748008578E-2</v>
      </c>
      <c r="L336" s="17">
        <f t="shared" si="32"/>
        <v>4681298.9399999995</v>
      </c>
      <c r="M336" s="131">
        <v>134888.24</v>
      </c>
    </row>
    <row r="337" spans="1:13">
      <c r="A337" s="126" t="s">
        <v>238</v>
      </c>
      <c r="B337" s="127" t="s">
        <v>239</v>
      </c>
      <c r="C337" s="128">
        <f t="shared" si="37"/>
        <v>26861000</v>
      </c>
      <c r="D337" s="128">
        <f t="shared" si="37"/>
        <v>37912368.600000001</v>
      </c>
      <c r="E337" s="128">
        <f t="shared" si="37"/>
        <v>12768264.269999998</v>
      </c>
      <c r="F337" s="128">
        <f t="shared" si="37"/>
        <v>35671327.329999998</v>
      </c>
      <c r="G337" s="17">
        <f t="shared" si="29"/>
        <v>0.31460246350527005</v>
      </c>
      <c r="H337" s="17">
        <f t="shared" si="30"/>
        <v>2241041.2700000033</v>
      </c>
      <c r="I337" s="128">
        <f t="shared" si="38"/>
        <v>14235748.859999999</v>
      </c>
      <c r="J337" s="128">
        <f t="shared" si="38"/>
        <v>33262039.509999998</v>
      </c>
      <c r="K337" s="17">
        <f t="shared" si="31"/>
        <v>0.32276547818727008</v>
      </c>
      <c r="L337" s="17">
        <f t="shared" si="32"/>
        <v>4650329.0900000036</v>
      </c>
      <c r="M337" s="131">
        <v>7812.1400000001304</v>
      </c>
    </row>
    <row r="338" spans="1:13">
      <c r="A338" s="27">
        <v>14</v>
      </c>
      <c r="B338" s="135" t="s">
        <v>240</v>
      </c>
      <c r="C338" s="118">
        <f t="shared" si="37"/>
        <v>646000</v>
      </c>
      <c r="D338" s="118">
        <f t="shared" si="37"/>
        <v>2215000</v>
      </c>
      <c r="E338" s="118">
        <f t="shared" si="37"/>
        <v>86234.05</v>
      </c>
      <c r="F338" s="118">
        <f t="shared" si="37"/>
        <v>1796032.8800000001</v>
      </c>
      <c r="G338" s="30">
        <f t="shared" si="29"/>
        <v>1.5840071308736051E-2</v>
      </c>
      <c r="H338" s="30">
        <f t="shared" si="30"/>
        <v>418967.11999999988</v>
      </c>
      <c r="I338" s="118">
        <f t="shared" si="38"/>
        <v>374106.24000000005</v>
      </c>
      <c r="J338" s="118">
        <f t="shared" si="38"/>
        <v>1242135.3099999998</v>
      </c>
      <c r="K338" s="30">
        <f t="shared" si="31"/>
        <v>1.2053331762320516E-2</v>
      </c>
      <c r="L338" s="30">
        <f t="shared" si="32"/>
        <v>972864.69000000018</v>
      </c>
      <c r="M338" s="125">
        <v>211669.89999999851</v>
      </c>
    </row>
    <row r="339" spans="1:13">
      <c r="A339" s="126" t="s">
        <v>241</v>
      </c>
      <c r="B339" s="136" t="s">
        <v>242</v>
      </c>
      <c r="C339" s="128">
        <f t="shared" si="37"/>
        <v>646000</v>
      </c>
      <c r="D339" s="128">
        <f t="shared" si="37"/>
        <v>2215000</v>
      </c>
      <c r="E339" s="128">
        <f t="shared" si="37"/>
        <v>86234.05</v>
      </c>
      <c r="F339" s="128">
        <f t="shared" si="37"/>
        <v>1796032.8800000001</v>
      </c>
      <c r="G339" s="17">
        <f t="shared" si="29"/>
        <v>1.5840071308736051E-2</v>
      </c>
      <c r="H339" s="17">
        <f t="shared" si="30"/>
        <v>418967.11999999988</v>
      </c>
      <c r="I339" s="128">
        <f t="shared" si="38"/>
        <v>374106.24000000005</v>
      </c>
      <c r="J339" s="128">
        <f t="shared" si="38"/>
        <v>1242135.3099999998</v>
      </c>
      <c r="K339" s="17">
        <f t="shared" si="31"/>
        <v>1.2053331762320516E-2</v>
      </c>
      <c r="L339" s="17">
        <f t="shared" si="32"/>
        <v>972864.69000000018</v>
      </c>
      <c r="M339" s="131">
        <v>2409287.8200000003</v>
      </c>
    </row>
    <row r="340" spans="1:13">
      <c r="A340" s="27">
        <v>15</v>
      </c>
      <c r="B340" s="122" t="s">
        <v>243</v>
      </c>
      <c r="C340" s="118">
        <f t="shared" si="37"/>
        <v>1224334000</v>
      </c>
      <c r="D340" s="118">
        <f t="shared" si="37"/>
        <v>2153382831.5999999</v>
      </c>
      <c r="E340" s="118">
        <f t="shared" si="37"/>
        <v>306832695.62</v>
      </c>
      <c r="F340" s="118">
        <f t="shared" si="37"/>
        <v>1159635109.7400002</v>
      </c>
      <c r="G340" s="30">
        <f t="shared" si="29"/>
        <v>10.227375587019074</v>
      </c>
      <c r="H340" s="30">
        <f t="shared" si="30"/>
        <v>993747721.85999966</v>
      </c>
      <c r="I340" s="118">
        <f t="shared" si="38"/>
        <v>195273212.50999999</v>
      </c>
      <c r="J340" s="118">
        <f t="shared" si="38"/>
        <v>754664026.84000015</v>
      </c>
      <c r="K340" s="30">
        <f t="shared" si="31"/>
        <v>7.3230475064679359</v>
      </c>
      <c r="L340" s="30">
        <f t="shared" si="32"/>
        <v>1398718804.7599998</v>
      </c>
      <c r="M340" s="125">
        <v>553897.5700000003</v>
      </c>
    </row>
    <row r="341" spans="1:13">
      <c r="A341" s="126" t="s">
        <v>244</v>
      </c>
      <c r="B341" s="127" t="s">
        <v>154</v>
      </c>
      <c r="C341" s="128">
        <f t="shared" si="37"/>
        <v>118530000</v>
      </c>
      <c r="D341" s="128">
        <f t="shared" si="37"/>
        <v>138654497.55000001</v>
      </c>
      <c r="E341" s="128">
        <f t="shared" si="37"/>
        <v>24235272.779999994</v>
      </c>
      <c r="F341" s="128">
        <f t="shared" si="37"/>
        <v>135054289.21000001</v>
      </c>
      <c r="G341" s="17">
        <f t="shared" si="29"/>
        <v>1.1911082449877319</v>
      </c>
      <c r="H341" s="17">
        <f t="shared" si="30"/>
        <v>3600208.3400000036</v>
      </c>
      <c r="I341" s="128">
        <f t="shared" si="38"/>
        <v>25420563.669999998</v>
      </c>
      <c r="J341" s="128">
        <f t="shared" si="38"/>
        <v>121332036.58000004</v>
      </c>
      <c r="K341" s="17">
        <f t="shared" si="31"/>
        <v>1.1773719646507348</v>
      </c>
      <c r="L341" s="17">
        <f t="shared" si="32"/>
        <v>17322460.969999969</v>
      </c>
      <c r="M341" s="131">
        <v>553897.5700000003</v>
      </c>
    </row>
    <row r="342" spans="1:13">
      <c r="A342" s="126" t="s">
        <v>245</v>
      </c>
      <c r="B342" s="127" t="s">
        <v>165</v>
      </c>
      <c r="C342" s="128">
        <f t="shared" si="37"/>
        <v>6253000</v>
      </c>
      <c r="D342" s="128">
        <f t="shared" si="37"/>
        <v>5519000</v>
      </c>
      <c r="E342" s="128">
        <f t="shared" si="37"/>
        <v>317152.59999999998</v>
      </c>
      <c r="F342" s="128">
        <f t="shared" si="37"/>
        <v>5417203.5400000019</v>
      </c>
      <c r="G342" s="17">
        <f t="shared" si="29"/>
        <v>4.7776903932592471E-2</v>
      </c>
      <c r="H342" s="17">
        <f t="shared" si="30"/>
        <v>101796.4599999981</v>
      </c>
      <c r="I342" s="128">
        <f t="shared" si="38"/>
        <v>755395.75</v>
      </c>
      <c r="J342" s="128">
        <f t="shared" si="38"/>
        <v>4276394.67</v>
      </c>
      <c r="K342" s="17">
        <f t="shared" si="31"/>
        <v>4.1496931364207949E-2</v>
      </c>
      <c r="L342" s="17">
        <f t="shared" si="32"/>
        <v>1242605.33</v>
      </c>
      <c r="M342" s="131">
        <v>404971082.9000001</v>
      </c>
    </row>
    <row r="343" spans="1:13">
      <c r="A343" s="126" t="s">
        <v>246</v>
      </c>
      <c r="B343" s="127" t="s">
        <v>173</v>
      </c>
      <c r="C343" s="128">
        <f t="shared" ref="C343:F362" si="39">SUMIF($A$8:$A$248,$A343,C$8:C$248)</f>
        <v>603000</v>
      </c>
      <c r="D343" s="128">
        <f t="shared" si="39"/>
        <v>954686</v>
      </c>
      <c r="E343" s="128">
        <f t="shared" si="39"/>
        <v>925459.4</v>
      </c>
      <c r="F343" s="128">
        <f t="shared" si="39"/>
        <v>927893.4</v>
      </c>
      <c r="G343" s="17">
        <f t="shared" si="29"/>
        <v>8.1835348264367759E-3</v>
      </c>
      <c r="H343" s="17">
        <f t="shared" si="30"/>
        <v>26792.599999999977</v>
      </c>
      <c r="I343" s="128">
        <f t="shared" ref="I343:J362" si="40">SUMIF($A$8:$A$248,$A343,I$8:I$248)</f>
        <v>1561.9</v>
      </c>
      <c r="J343" s="128">
        <f t="shared" si="40"/>
        <v>3555.9</v>
      </c>
      <c r="K343" s="17">
        <f t="shared" si="31"/>
        <v>3.4505453688161823E-5</v>
      </c>
      <c r="L343" s="17">
        <f t="shared" si="32"/>
        <v>951130.1</v>
      </c>
      <c r="M343" s="131">
        <v>13722252.629999965</v>
      </c>
    </row>
    <row r="344" spans="1:13">
      <c r="A344" s="126" t="s">
        <v>247</v>
      </c>
      <c r="B344" s="127" t="s">
        <v>239</v>
      </c>
      <c r="C344" s="128">
        <f t="shared" si="39"/>
        <v>0</v>
      </c>
      <c r="D344" s="128">
        <f t="shared" si="39"/>
        <v>0</v>
      </c>
      <c r="E344" s="128">
        <f t="shared" si="39"/>
        <v>0</v>
      </c>
      <c r="F344" s="128">
        <f t="shared" si="39"/>
        <v>0</v>
      </c>
      <c r="G344" s="17">
        <f t="shared" ref="G344:G392" si="41">F344/$F$130*100</f>
        <v>0</v>
      </c>
      <c r="H344" s="17">
        <f t="shared" ref="H344:H393" si="42">D344-F344</f>
        <v>0</v>
      </c>
      <c r="I344" s="128">
        <f t="shared" si="40"/>
        <v>0</v>
      </c>
      <c r="J344" s="128">
        <f t="shared" si="40"/>
        <v>0</v>
      </c>
      <c r="K344" s="17">
        <f t="shared" ref="K344:K392" si="43">J344/$J$130*100</f>
        <v>0</v>
      </c>
      <c r="L344" s="17">
        <f t="shared" ref="L344:L393" si="44">D344-J344</f>
        <v>0</v>
      </c>
      <c r="M344" s="131">
        <v>1140808.870000002</v>
      </c>
    </row>
    <row r="345" spans="1:13">
      <c r="A345" s="126" t="s">
        <v>248</v>
      </c>
      <c r="B345" s="127" t="s">
        <v>249</v>
      </c>
      <c r="C345" s="128">
        <f t="shared" si="39"/>
        <v>183561000</v>
      </c>
      <c r="D345" s="128">
        <f t="shared" si="39"/>
        <v>610858704.00999999</v>
      </c>
      <c r="E345" s="128">
        <f t="shared" si="39"/>
        <v>66419088.970000006</v>
      </c>
      <c r="F345" s="128">
        <f t="shared" si="39"/>
        <v>314116131.84999985</v>
      </c>
      <c r="G345" s="17">
        <f t="shared" si="41"/>
        <v>2.7703401107714312</v>
      </c>
      <c r="H345" s="17">
        <f t="shared" si="42"/>
        <v>296742572.16000015</v>
      </c>
      <c r="I345" s="128">
        <f t="shared" si="40"/>
        <v>67705395.150000006</v>
      </c>
      <c r="J345" s="128">
        <f t="shared" si="40"/>
        <v>197489607.23000008</v>
      </c>
      <c r="K345" s="17">
        <f t="shared" si="43"/>
        <v>1.9163836148845683</v>
      </c>
      <c r="L345" s="17">
        <f t="shared" si="44"/>
        <v>413369096.77999991</v>
      </c>
      <c r="M345" s="131">
        <v>924337.5</v>
      </c>
    </row>
    <row r="346" spans="1:13">
      <c r="A346" s="126" t="s">
        <v>250</v>
      </c>
      <c r="B346" s="127" t="s">
        <v>251</v>
      </c>
      <c r="C346" s="128">
        <f t="shared" si="39"/>
        <v>187454000</v>
      </c>
      <c r="D346" s="128">
        <f t="shared" si="39"/>
        <v>207340388.08000001</v>
      </c>
      <c r="E346" s="128">
        <f t="shared" si="39"/>
        <v>30499003.5</v>
      </c>
      <c r="F346" s="128">
        <f t="shared" si="39"/>
        <v>189326258.1500001</v>
      </c>
      <c r="G346" s="17">
        <f t="shared" si="41"/>
        <v>1.6697586459063996</v>
      </c>
      <c r="H346" s="17">
        <f t="shared" si="42"/>
        <v>18014129.929999918</v>
      </c>
      <c r="I346" s="128">
        <f t="shared" si="40"/>
        <v>25587147.229999997</v>
      </c>
      <c r="J346" s="128">
        <f t="shared" si="40"/>
        <v>124196005.16</v>
      </c>
      <c r="K346" s="17">
        <f t="shared" si="43"/>
        <v>1.2051631104089222</v>
      </c>
      <c r="L346" s="17">
        <f t="shared" si="44"/>
        <v>83144382.920000017</v>
      </c>
      <c r="M346" s="131">
        <v>0</v>
      </c>
    </row>
    <row r="347" spans="1:13">
      <c r="A347" s="126" t="s">
        <v>252</v>
      </c>
      <c r="B347" s="127" t="s">
        <v>253</v>
      </c>
      <c r="C347" s="128">
        <f t="shared" si="39"/>
        <v>630982000</v>
      </c>
      <c r="D347" s="128">
        <f t="shared" si="39"/>
        <v>1089290916.46</v>
      </c>
      <c r="E347" s="128">
        <f t="shared" si="39"/>
        <v>183400789.66</v>
      </c>
      <c r="F347" s="128">
        <f t="shared" si="39"/>
        <v>471257404.88000017</v>
      </c>
      <c r="G347" s="17">
        <f t="shared" si="41"/>
        <v>4.1562440093352286</v>
      </c>
      <c r="H347" s="17">
        <f t="shared" si="42"/>
        <v>618033511.57999992</v>
      </c>
      <c r="I347" s="128">
        <f t="shared" si="40"/>
        <v>72935987.349999994</v>
      </c>
      <c r="J347" s="128">
        <f t="shared" si="40"/>
        <v>304499265.83999997</v>
      </c>
      <c r="K347" s="17">
        <f t="shared" si="43"/>
        <v>2.9547752511379382</v>
      </c>
      <c r="L347" s="17">
        <f t="shared" si="44"/>
        <v>784791650.62000012</v>
      </c>
      <c r="M347" s="131">
        <v>116626524.61999977</v>
      </c>
    </row>
    <row r="348" spans="1:13">
      <c r="A348" s="126" t="s">
        <v>254</v>
      </c>
      <c r="B348" s="127" t="s">
        <v>255</v>
      </c>
      <c r="C348" s="128">
        <f t="shared" si="39"/>
        <v>51000</v>
      </c>
      <c r="D348" s="128">
        <f t="shared" si="39"/>
        <v>0</v>
      </c>
      <c r="E348" s="128">
        <f t="shared" si="39"/>
        <v>0</v>
      </c>
      <c r="F348" s="128">
        <f t="shared" si="39"/>
        <v>0</v>
      </c>
      <c r="G348" s="17">
        <f t="shared" si="41"/>
        <v>0</v>
      </c>
      <c r="H348" s="17">
        <f t="shared" si="42"/>
        <v>0</v>
      </c>
      <c r="I348" s="128">
        <f t="shared" si="40"/>
        <v>0</v>
      </c>
      <c r="J348" s="128">
        <f t="shared" si="40"/>
        <v>0</v>
      </c>
      <c r="K348" s="17">
        <f t="shared" si="43"/>
        <v>0</v>
      </c>
      <c r="L348" s="17">
        <f t="shared" si="44"/>
        <v>0</v>
      </c>
      <c r="M348" s="131">
        <v>65130252.990000099</v>
      </c>
    </row>
    <row r="349" spans="1:13">
      <c r="A349" s="126" t="s">
        <v>256</v>
      </c>
      <c r="B349" s="127" t="s">
        <v>257</v>
      </c>
      <c r="C349" s="128">
        <f t="shared" si="39"/>
        <v>96900000</v>
      </c>
      <c r="D349" s="128">
        <f t="shared" si="39"/>
        <v>100764639.5</v>
      </c>
      <c r="E349" s="128">
        <f t="shared" si="39"/>
        <v>1035928.71</v>
      </c>
      <c r="F349" s="128">
        <f t="shared" si="39"/>
        <v>43535928.710000001</v>
      </c>
      <c r="G349" s="17">
        <f t="shared" si="41"/>
        <v>0.38396413725925166</v>
      </c>
      <c r="H349" s="17">
        <f t="shared" si="42"/>
        <v>57228710.789999999</v>
      </c>
      <c r="I349" s="128">
        <f t="shared" si="40"/>
        <v>2867161.46</v>
      </c>
      <c r="J349" s="128">
        <f t="shared" si="40"/>
        <v>2867161.46</v>
      </c>
      <c r="K349" s="17">
        <f t="shared" si="43"/>
        <v>2.7822128567876605E-2</v>
      </c>
      <c r="L349" s="17">
        <f t="shared" si="44"/>
        <v>97897478.040000007</v>
      </c>
      <c r="M349" s="131">
        <v>166758139.0400002</v>
      </c>
    </row>
    <row r="350" spans="1:13">
      <c r="A350" s="27">
        <v>16</v>
      </c>
      <c r="B350" s="122" t="s">
        <v>258</v>
      </c>
      <c r="C350" s="118">
        <f t="shared" si="39"/>
        <v>32063000</v>
      </c>
      <c r="D350" s="118">
        <f t="shared" si="39"/>
        <v>62267775.879999995</v>
      </c>
      <c r="E350" s="118">
        <f t="shared" si="39"/>
        <v>700582.24999999988</v>
      </c>
      <c r="F350" s="118">
        <f t="shared" si="39"/>
        <v>15130648.84</v>
      </c>
      <c r="G350" s="30">
        <f t="shared" si="41"/>
        <v>0.13344441476652943</v>
      </c>
      <c r="H350" s="30">
        <f t="shared" si="42"/>
        <v>47137127.039999992</v>
      </c>
      <c r="I350" s="118">
        <f t="shared" si="40"/>
        <v>1383391.1</v>
      </c>
      <c r="J350" s="118">
        <f t="shared" si="40"/>
        <v>10011839.98</v>
      </c>
      <c r="K350" s="30">
        <f t="shared" si="43"/>
        <v>9.7152079856907395E-2</v>
      </c>
      <c r="L350" s="30">
        <f t="shared" si="44"/>
        <v>52255935.899999991</v>
      </c>
      <c r="M350" s="125">
        <v>0</v>
      </c>
    </row>
    <row r="351" spans="1:13">
      <c r="A351" s="137">
        <v>16451</v>
      </c>
      <c r="B351" s="127" t="s">
        <v>249</v>
      </c>
      <c r="C351" s="128">
        <f t="shared" si="39"/>
        <v>0</v>
      </c>
      <c r="D351" s="128">
        <f t="shared" si="39"/>
        <v>0</v>
      </c>
      <c r="E351" s="128">
        <f t="shared" si="39"/>
        <v>0</v>
      </c>
      <c r="F351" s="128">
        <f t="shared" si="39"/>
        <v>0</v>
      </c>
      <c r="G351" s="17">
        <f t="shared" si="41"/>
        <v>0</v>
      </c>
      <c r="H351" s="17">
        <f t="shared" si="42"/>
        <v>0</v>
      </c>
      <c r="I351" s="128">
        <f t="shared" si="40"/>
        <v>0</v>
      </c>
      <c r="J351" s="128">
        <f t="shared" si="40"/>
        <v>0</v>
      </c>
      <c r="K351" s="17">
        <f t="shared" si="43"/>
        <v>0</v>
      </c>
      <c r="L351" s="17">
        <f t="shared" si="44"/>
        <v>0</v>
      </c>
      <c r="M351" s="131">
        <v>40668767.25</v>
      </c>
    </row>
    <row r="352" spans="1:13">
      <c r="A352" s="126" t="s">
        <v>259</v>
      </c>
      <c r="B352" s="127" t="s">
        <v>260</v>
      </c>
      <c r="C352" s="128">
        <f t="shared" si="39"/>
        <v>32063000</v>
      </c>
      <c r="D352" s="128">
        <f t="shared" si="39"/>
        <v>62267775.879999995</v>
      </c>
      <c r="E352" s="128">
        <f t="shared" si="39"/>
        <v>700582.24999999988</v>
      </c>
      <c r="F352" s="128">
        <f t="shared" si="39"/>
        <v>15130648.84</v>
      </c>
      <c r="G352" s="81">
        <f t="shared" si="41"/>
        <v>0.13344441476652943</v>
      </c>
      <c r="H352" s="17">
        <f t="shared" si="42"/>
        <v>47137127.039999992</v>
      </c>
      <c r="I352" s="128">
        <f t="shared" si="40"/>
        <v>1383391.1</v>
      </c>
      <c r="J352" s="128">
        <f t="shared" si="40"/>
        <v>10011839.98</v>
      </c>
      <c r="K352" s="17">
        <f t="shared" si="43"/>
        <v>9.7152079856907395E-2</v>
      </c>
      <c r="L352" s="17">
        <f t="shared" si="44"/>
        <v>52255935.899999991</v>
      </c>
      <c r="M352" s="131">
        <v>5118808.8599999994</v>
      </c>
    </row>
    <row r="353" spans="1:13">
      <c r="A353" s="27">
        <v>17</v>
      </c>
      <c r="B353" s="122" t="s">
        <v>261</v>
      </c>
      <c r="C353" s="118">
        <f t="shared" si="39"/>
        <v>311619000</v>
      </c>
      <c r="D353" s="118">
        <f t="shared" si="39"/>
        <v>360238056.89999998</v>
      </c>
      <c r="E353" s="118">
        <f t="shared" si="39"/>
        <v>58662442.620000005</v>
      </c>
      <c r="F353" s="118">
        <f t="shared" si="39"/>
        <v>350764661.02999979</v>
      </c>
      <c r="G353" s="118">
        <f t="shared" si="41"/>
        <v>3.0935609838611784</v>
      </c>
      <c r="H353" s="30">
        <f t="shared" si="42"/>
        <v>9473395.8700001836</v>
      </c>
      <c r="I353" s="118">
        <f t="shared" si="40"/>
        <v>58041684.099999994</v>
      </c>
      <c r="J353" s="118">
        <f t="shared" si="40"/>
        <v>308275432.03999996</v>
      </c>
      <c r="K353" s="118">
        <f t="shared" si="43"/>
        <v>2.9914181060924929</v>
      </c>
      <c r="L353" s="30">
        <f t="shared" si="44"/>
        <v>51962624.860000014</v>
      </c>
      <c r="M353" s="131">
        <v>0</v>
      </c>
    </row>
    <row r="354" spans="1:13">
      <c r="A354" s="137">
        <v>17131</v>
      </c>
      <c r="B354" s="127" t="s">
        <v>173</v>
      </c>
      <c r="C354" s="128">
        <f t="shared" si="39"/>
        <v>100000</v>
      </c>
      <c r="D354" s="128">
        <f t="shared" si="39"/>
        <v>100000</v>
      </c>
      <c r="E354" s="128">
        <f t="shared" si="39"/>
        <v>0</v>
      </c>
      <c r="F354" s="128">
        <f t="shared" si="39"/>
        <v>0</v>
      </c>
      <c r="G354" s="81">
        <f t="shared" si="41"/>
        <v>0</v>
      </c>
      <c r="H354" s="17">
        <f t="shared" si="42"/>
        <v>100000</v>
      </c>
      <c r="I354" s="128">
        <f t="shared" si="40"/>
        <v>0</v>
      </c>
      <c r="J354" s="128">
        <f t="shared" si="40"/>
        <v>0</v>
      </c>
      <c r="K354" s="17">
        <f t="shared" si="43"/>
        <v>0</v>
      </c>
      <c r="L354" s="17">
        <f t="shared" si="44"/>
        <v>100000</v>
      </c>
      <c r="M354" s="131">
        <v>5118808.8599999994</v>
      </c>
    </row>
    <row r="355" spans="1:13">
      <c r="A355" s="137">
        <v>17512</v>
      </c>
      <c r="B355" s="127" t="s">
        <v>262</v>
      </c>
      <c r="C355" s="128">
        <f t="shared" si="39"/>
        <v>311324000</v>
      </c>
      <c r="D355" s="128">
        <f t="shared" si="39"/>
        <v>359828056.89999998</v>
      </c>
      <c r="E355" s="128">
        <f t="shared" si="39"/>
        <v>58662442.620000005</v>
      </c>
      <c r="F355" s="128">
        <f t="shared" si="39"/>
        <v>350464661.02999979</v>
      </c>
      <c r="G355" s="168">
        <f t="shared" si="41"/>
        <v>3.0909151406555568</v>
      </c>
      <c r="H355" s="189">
        <f t="shared" si="42"/>
        <v>9363395.8700001836</v>
      </c>
      <c r="I355" s="128">
        <f t="shared" si="40"/>
        <v>57941684.099999994</v>
      </c>
      <c r="J355" s="128">
        <f t="shared" si="40"/>
        <v>308175432.03999996</v>
      </c>
      <c r="K355" s="168">
        <f t="shared" si="43"/>
        <v>2.9904477342122893</v>
      </c>
      <c r="L355" s="189">
        <f t="shared" si="44"/>
        <v>51652624.860000014</v>
      </c>
      <c r="M355" s="131">
        <v>42489228.989999831</v>
      </c>
    </row>
    <row r="356" spans="1:13">
      <c r="A356" s="137">
        <v>17542</v>
      </c>
      <c r="B356" s="127" t="s">
        <v>255</v>
      </c>
      <c r="C356" s="128">
        <f t="shared" si="39"/>
        <v>195000</v>
      </c>
      <c r="D356" s="128">
        <f t="shared" si="39"/>
        <v>310000</v>
      </c>
      <c r="E356" s="128">
        <f t="shared" si="39"/>
        <v>0</v>
      </c>
      <c r="F356" s="128">
        <f t="shared" si="39"/>
        <v>300000</v>
      </c>
      <c r="G356" s="168">
        <f t="shared" si="41"/>
        <v>2.6458432056215E-3</v>
      </c>
      <c r="H356" s="189">
        <f t="shared" si="42"/>
        <v>10000</v>
      </c>
      <c r="I356" s="128">
        <f t="shared" si="40"/>
        <v>100000</v>
      </c>
      <c r="J356" s="128">
        <f t="shared" si="40"/>
        <v>100000</v>
      </c>
      <c r="K356" s="168">
        <f t="shared" si="43"/>
        <v>9.7037188020365653E-4</v>
      </c>
      <c r="L356" s="189">
        <f t="shared" si="44"/>
        <v>210000</v>
      </c>
      <c r="M356" s="131">
        <v>0</v>
      </c>
    </row>
    <row r="357" spans="1:13">
      <c r="A357" s="27">
        <v>18</v>
      </c>
      <c r="B357" s="122" t="s">
        <v>263</v>
      </c>
      <c r="C357" s="118">
        <f t="shared" si="39"/>
        <v>229062000</v>
      </c>
      <c r="D357" s="118">
        <f t="shared" si="39"/>
        <v>362182132.56999999</v>
      </c>
      <c r="E357" s="118">
        <f t="shared" si="39"/>
        <v>55443810.129999995</v>
      </c>
      <c r="F357" s="118">
        <f t="shared" si="39"/>
        <v>243350468.14000002</v>
      </c>
      <c r="G357" s="190">
        <f t="shared" si="41"/>
        <v>2.1462239423767677</v>
      </c>
      <c r="H357" s="30">
        <f t="shared" si="42"/>
        <v>118831664.42999998</v>
      </c>
      <c r="I357" s="118">
        <f t="shared" si="40"/>
        <v>42633036.460000001</v>
      </c>
      <c r="J357" s="118">
        <f t="shared" si="40"/>
        <v>163354056.54000002</v>
      </c>
      <c r="K357" s="30">
        <f t="shared" si="43"/>
        <v>1.5851418298361426</v>
      </c>
      <c r="L357" s="30">
        <f t="shared" si="44"/>
        <v>198828076.02999997</v>
      </c>
      <c r="M357" s="125">
        <v>42289228.989999831</v>
      </c>
    </row>
    <row r="358" spans="1:13">
      <c r="A358" s="126" t="s">
        <v>264</v>
      </c>
      <c r="B358" s="127" t="s">
        <v>154</v>
      </c>
      <c r="C358" s="128">
        <f t="shared" si="39"/>
        <v>82261000</v>
      </c>
      <c r="D358" s="128">
        <f t="shared" si="39"/>
        <v>90449168</v>
      </c>
      <c r="E358" s="128">
        <f t="shared" si="39"/>
        <v>18301301.049999997</v>
      </c>
      <c r="F358" s="128">
        <f t="shared" si="39"/>
        <v>89757356.25999999</v>
      </c>
      <c r="G358" s="17">
        <f t="shared" si="41"/>
        <v>0.79161297071689785</v>
      </c>
      <c r="H358" s="17">
        <f t="shared" si="42"/>
        <v>691811.74000000954</v>
      </c>
      <c r="I358" s="128">
        <f t="shared" si="40"/>
        <v>17725640.640000001</v>
      </c>
      <c r="J358" s="128">
        <f t="shared" si="40"/>
        <v>86407192.600000009</v>
      </c>
      <c r="K358" s="17">
        <f t="shared" si="43"/>
        <v>0.83847109946381482</v>
      </c>
      <c r="L358" s="17">
        <f t="shared" si="44"/>
        <v>4041975.3999999911</v>
      </c>
      <c r="M358" s="131">
        <v>200000</v>
      </c>
    </row>
    <row r="359" spans="1:13">
      <c r="A359" s="126" t="s">
        <v>265</v>
      </c>
      <c r="B359" s="127" t="s">
        <v>173</v>
      </c>
      <c r="C359" s="128">
        <f t="shared" si="39"/>
        <v>100000</v>
      </c>
      <c r="D359" s="128">
        <f t="shared" si="39"/>
        <v>1400000</v>
      </c>
      <c r="E359" s="128">
        <f t="shared" si="39"/>
        <v>0</v>
      </c>
      <c r="F359" s="128">
        <f t="shared" si="39"/>
        <v>1300000</v>
      </c>
      <c r="G359" s="17">
        <f t="shared" si="41"/>
        <v>1.1465320557693167E-2</v>
      </c>
      <c r="H359" s="17">
        <f t="shared" si="42"/>
        <v>100000</v>
      </c>
      <c r="I359" s="128">
        <f t="shared" si="40"/>
        <v>15520</v>
      </c>
      <c r="J359" s="128">
        <f t="shared" si="40"/>
        <v>1286612.3400000001</v>
      </c>
      <c r="K359" s="17">
        <f t="shared" si="43"/>
        <v>1.2484924354590261E-2</v>
      </c>
      <c r="L359" s="17">
        <f t="shared" si="44"/>
        <v>113387.65999999992</v>
      </c>
      <c r="M359" s="131">
        <v>79996411.599999994</v>
      </c>
    </row>
    <row r="360" spans="1:13">
      <c r="A360" s="126" t="s">
        <v>266</v>
      </c>
      <c r="B360" s="127" t="s">
        <v>215</v>
      </c>
      <c r="C360" s="128">
        <f t="shared" si="39"/>
        <v>1510000</v>
      </c>
      <c r="D360" s="128">
        <f t="shared" si="39"/>
        <v>8779000</v>
      </c>
      <c r="E360" s="128">
        <f t="shared" si="39"/>
        <v>617408.26</v>
      </c>
      <c r="F360" s="128">
        <f t="shared" si="39"/>
        <v>1647737.52</v>
      </c>
      <c r="G360" s="17">
        <f t="shared" si="41"/>
        <v>1.4532183739798733E-2</v>
      </c>
      <c r="H360" s="17">
        <f t="shared" si="42"/>
        <v>7131262.4800000004</v>
      </c>
      <c r="I360" s="128">
        <f t="shared" si="40"/>
        <v>335421.58999999997</v>
      </c>
      <c r="J360" s="128">
        <f t="shared" si="40"/>
        <v>1056291.26</v>
      </c>
      <c r="K360" s="17">
        <f t="shared" si="43"/>
        <v>1.0249953360088894E-2</v>
      </c>
      <c r="L360" s="17">
        <f t="shared" si="44"/>
        <v>7722708.7400000002</v>
      </c>
      <c r="M360" s="131">
        <v>3350163.6599999815</v>
      </c>
    </row>
    <row r="361" spans="1:13">
      <c r="A361" s="126" t="s">
        <v>267</v>
      </c>
      <c r="B361" s="127" t="s">
        <v>249</v>
      </c>
      <c r="C361" s="128">
        <f t="shared" si="39"/>
        <v>3480000</v>
      </c>
      <c r="D361" s="128">
        <f t="shared" si="39"/>
        <v>9762314.5199999996</v>
      </c>
      <c r="E361" s="128">
        <f t="shared" si="39"/>
        <v>0</v>
      </c>
      <c r="F361" s="128">
        <f t="shared" si="39"/>
        <v>9150215.5899999999</v>
      </c>
      <c r="G361" s="17">
        <f t="shared" si="41"/>
        <v>8.0700119162578077E-2</v>
      </c>
      <c r="H361" s="17">
        <f t="shared" si="42"/>
        <v>612098.9299999997</v>
      </c>
      <c r="I361" s="128">
        <f t="shared" si="40"/>
        <v>689277.95</v>
      </c>
      <c r="J361" s="128">
        <f t="shared" si="40"/>
        <v>1072245.1100000001</v>
      </c>
      <c r="K361" s="17">
        <f t="shared" si="43"/>
        <v>1.0404765034298767E-2</v>
      </c>
      <c r="L361" s="17">
        <f t="shared" si="44"/>
        <v>8690069.4100000001</v>
      </c>
      <c r="M361" s="131">
        <v>13387.659999999916</v>
      </c>
    </row>
    <row r="362" spans="1:13">
      <c r="A362" s="126" t="s">
        <v>268</v>
      </c>
      <c r="B362" s="127" t="s">
        <v>269</v>
      </c>
      <c r="C362" s="128">
        <f t="shared" si="39"/>
        <v>18914000</v>
      </c>
      <c r="D362" s="128">
        <f t="shared" si="39"/>
        <v>90448931.329999998</v>
      </c>
      <c r="E362" s="128">
        <f t="shared" si="39"/>
        <v>17077554.559999999</v>
      </c>
      <c r="F362" s="128">
        <f t="shared" si="39"/>
        <v>70248172.709999993</v>
      </c>
      <c r="G362" s="17">
        <f t="shared" si="41"/>
        <v>0.61955216824026382</v>
      </c>
      <c r="H362" s="17">
        <f t="shared" si="42"/>
        <v>20200758.620000005</v>
      </c>
      <c r="I362" s="128">
        <f t="shared" si="40"/>
        <v>12667515.399999999</v>
      </c>
      <c r="J362" s="128">
        <f t="shared" si="40"/>
        <v>29592690.239999995</v>
      </c>
      <c r="K362" s="17">
        <f t="shared" si="43"/>
        <v>0.28715914468473186</v>
      </c>
      <c r="L362" s="17">
        <f t="shared" si="44"/>
        <v>60856241.090000004</v>
      </c>
      <c r="M362" s="131">
        <v>591446.26</v>
      </c>
    </row>
    <row r="363" spans="1:13">
      <c r="A363" s="126" t="s">
        <v>270</v>
      </c>
      <c r="B363" s="127" t="s">
        <v>255</v>
      </c>
      <c r="C363" s="128">
        <f t="shared" ref="C363:F382" si="45">SUMIF($A$8:$A$248,$A363,C$8:C$248)</f>
        <v>35165000</v>
      </c>
      <c r="D363" s="128">
        <f t="shared" si="45"/>
        <v>58719633.310000002</v>
      </c>
      <c r="E363" s="128">
        <f t="shared" si="45"/>
        <v>16125120.33</v>
      </c>
      <c r="F363" s="128">
        <f t="shared" si="45"/>
        <v>48979777.109999999</v>
      </c>
      <c r="G363" s="17">
        <f t="shared" si="41"/>
        <v>0.43197603493116321</v>
      </c>
      <c r="H363" s="17">
        <f t="shared" si="42"/>
        <v>9739856.200000003</v>
      </c>
      <c r="I363" s="128">
        <f t="shared" ref="I363:J382" si="46">SUMIF($A$8:$A$248,$A363,I$8:I$248)</f>
        <v>8476176.8599999994</v>
      </c>
      <c r="J363" s="128">
        <f t="shared" si="46"/>
        <v>31510000.049999997</v>
      </c>
      <c r="K363" s="17">
        <f t="shared" si="43"/>
        <v>0.30576417993735805</v>
      </c>
      <c r="L363" s="17">
        <f t="shared" si="44"/>
        <v>27209633.260000005</v>
      </c>
      <c r="M363" s="131">
        <v>8077970.4799999995</v>
      </c>
    </row>
    <row r="364" spans="1:13">
      <c r="A364" s="126" t="s">
        <v>271</v>
      </c>
      <c r="B364" s="127" t="s">
        <v>257</v>
      </c>
      <c r="C364" s="128">
        <f t="shared" si="45"/>
        <v>87632000</v>
      </c>
      <c r="D364" s="128">
        <f t="shared" si="45"/>
        <v>102623085.41000001</v>
      </c>
      <c r="E364" s="128">
        <f t="shared" si="45"/>
        <v>3322425.9299999997</v>
      </c>
      <c r="F364" s="128">
        <f t="shared" si="45"/>
        <v>22267208.949999999</v>
      </c>
      <c r="G364" s="17">
        <f t="shared" si="41"/>
        <v>0.19638514502837251</v>
      </c>
      <c r="H364" s="17">
        <f t="shared" si="42"/>
        <v>80355876.460000008</v>
      </c>
      <c r="I364" s="128">
        <f t="shared" si="46"/>
        <v>2723484.02</v>
      </c>
      <c r="J364" s="128">
        <f t="shared" si="46"/>
        <v>12429024.939999999</v>
      </c>
      <c r="K364" s="17">
        <f t="shared" si="43"/>
        <v>0.12060776300125937</v>
      </c>
      <c r="L364" s="17">
        <f t="shared" si="44"/>
        <v>90194060.470000014</v>
      </c>
      <c r="M364" s="131">
        <v>40655482.469999999</v>
      </c>
    </row>
    <row r="365" spans="1:13">
      <c r="A365" s="126" t="s">
        <v>272</v>
      </c>
      <c r="B365" s="127" t="s">
        <v>273</v>
      </c>
      <c r="C365" s="128">
        <f t="shared" si="45"/>
        <v>0</v>
      </c>
      <c r="D365" s="128">
        <f t="shared" si="45"/>
        <v>0</v>
      </c>
      <c r="E365" s="128">
        <f t="shared" si="45"/>
        <v>0</v>
      </c>
      <c r="F365" s="128">
        <f t="shared" si="45"/>
        <v>0</v>
      </c>
      <c r="G365" s="17">
        <f t="shared" si="41"/>
        <v>0</v>
      </c>
      <c r="H365" s="17">
        <f t="shared" si="42"/>
        <v>0</v>
      </c>
      <c r="I365" s="128">
        <f t="shared" si="46"/>
        <v>0</v>
      </c>
      <c r="J365" s="128">
        <f t="shared" si="46"/>
        <v>0</v>
      </c>
      <c r="K365" s="17">
        <f t="shared" si="43"/>
        <v>0</v>
      </c>
      <c r="L365" s="17">
        <f t="shared" si="44"/>
        <v>0</v>
      </c>
      <c r="M365" s="131">
        <v>17469777.060000002</v>
      </c>
    </row>
    <row r="366" spans="1:13">
      <c r="A366" s="126" t="s">
        <v>274</v>
      </c>
      <c r="B366" s="127" t="s">
        <v>275</v>
      </c>
      <c r="C366" s="128">
        <f t="shared" si="45"/>
        <v>0</v>
      </c>
      <c r="D366" s="128">
        <f t="shared" si="45"/>
        <v>0</v>
      </c>
      <c r="E366" s="128">
        <f t="shared" si="45"/>
        <v>0</v>
      </c>
      <c r="F366" s="128">
        <f t="shared" si="45"/>
        <v>0</v>
      </c>
      <c r="G366" s="17">
        <f t="shared" si="41"/>
        <v>0</v>
      </c>
      <c r="H366" s="17">
        <f t="shared" si="42"/>
        <v>0</v>
      </c>
      <c r="I366" s="128">
        <f t="shared" si="46"/>
        <v>0</v>
      </c>
      <c r="J366" s="128">
        <f t="shared" si="46"/>
        <v>0</v>
      </c>
      <c r="K366" s="17">
        <f t="shared" si="43"/>
        <v>0</v>
      </c>
      <c r="L366" s="17">
        <f t="shared" si="44"/>
        <v>0</v>
      </c>
      <c r="M366" s="131">
        <v>9838184.0099999998</v>
      </c>
    </row>
    <row r="367" spans="1:13">
      <c r="A367" s="27">
        <v>19</v>
      </c>
      <c r="B367" s="122" t="s">
        <v>276</v>
      </c>
      <c r="C367" s="118">
        <f t="shared" si="45"/>
        <v>410000</v>
      </c>
      <c r="D367" s="118">
        <f t="shared" si="45"/>
        <v>410000</v>
      </c>
      <c r="E367" s="118">
        <f t="shared" si="45"/>
        <v>0</v>
      </c>
      <c r="F367" s="118">
        <f t="shared" si="45"/>
        <v>0</v>
      </c>
      <c r="G367" s="30">
        <f t="shared" si="41"/>
        <v>0</v>
      </c>
      <c r="H367" s="30">
        <f t="shared" si="42"/>
        <v>410000</v>
      </c>
      <c r="I367" s="118">
        <f t="shared" si="46"/>
        <v>0</v>
      </c>
      <c r="J367" s="118">
        <f t="shared" si="46"/>
        <v>0</v>
      </c>
      <c r="K367" s="30">
        <f t="shared" si="43"/>
        <v>0</v>
      </c>
      <c r="L367" s="30">
        <f t="shared" si="44"/>
        <v>410000</v>
      </c>
      <c r="M367" s="125">
        <v>0</v>
      </c>
    </row>
    <row r="368" spans="1:13">
      <c r="A368" s="126" t="s">
        <v>277</v>
      </c>
      <c r="B368" s="127" t="s">
        <v>278</v>
      </c>
      <c r="C368" s="128">
        <f t="shared" si="45"/>
        <v>410000</v>
      </c>
      <c r="D368" s="128">
        <f t="shared" si="45"/>
        <v>410000</v>
      </c>
      <c r="E368" s="128">
        <f t="shared" si="45"/>
        <v>0</v>
      </c>
      <c r="F368" s="128">
        <f t="shared" si="45"/>
        <v>0</v>
      </c>
      <c r="G368" s="17">
        <f t="shared" si="41"/>
        <v>0</v>
      </c>
      <c r="H368" s="17">
        <f t="shared" si="42"/>
        <v>410000</v>
      </c>
      <c r="I368" s="128">
        <f t="shared" si="46"/>
        <v>0</v>
      </c>
      <c r="J368" s="128">
        <f t="shared" si="46"/>
        <v>0</v>
      </c>
      <c r="K368" s="17">
        <f t="shared" si="43"/>
        <v>0</v>
      </c>
      <c r="L368" s="17">
        <f t="shared" si="44"/>
        <v>410000</v>
      </c>
      <c r="M368" s="131">
        <v>0</v>
      </c>
    </row>
    <row r="369" spans="1:13">
      <c r="A369" s="27">
        <v>22</v>
      </c>
      <c r="B369" s="122" t="s">
        <v>279</v>
      </c>
      <c r="C369" s="118">
        <f t="shared" si="45"/>
        <v>250000</v>
      </c>
      <c r="D369" s="118">
        <f t="shared" si="45"/>
        <v>250000</v>
      </c>
      <c r="E369" s="118">
        <f t="shared" si="45"/>
        <v>0</v>
      </c>
      <c r="F369" s="118">
        <f t="shared" si="45"/>
        <v>200000</v>
      </c>
      <c r="G369" s="30">
        <f t="shared" si="41"/>
        <v>1.7638954704143333E-3</v>
      </c>
      <c r="H369" s="30">
        <f t="shared" si="42"/>
        <v>50000</v>
      </c>
      <c r="I369" s="118">
        <f t="shared" si="46"/>
        <v>0</v>
      </c>
      <c r="J369" s="118">
        <f t="shared" si="46"/>
        <v>200000</v>
      </c>
      <c r="K369" s="30">
        <f t="shared" si="43"/>
        <v>1.9407437604073131E-3</v>
      </c>
      <c r="L369" s="30">
        <f t="shared" si="44"/>
        <v>50000</v>
      </c>
      <c r="M369" s="125">
        <v>0</v>
      </c>
    </row>
    <row r="370" spans="1:13">
      <c r="A370" s="126" t="s">
        <v>280</v>
      </c>
      <c r="B370" s="127" t="s">
        <v>281</v>
      </c>
      <c r="C370" s="128">
        <f t="shared" si="45"/>
        <v>250000</v>
      </c>
      <c r="D370" s="128">
        <f t="shared" si="45"/>
        <v>250000</v>
      </c>
      <c r="E370" s="128">
        <f t="shared" si="45"/>
        <v>0</v>
      </c>
      <c r="F370" s="128">
        <f t="shared" si="45"/>
        <v>200000</v>
      </c>
      <c r="G370" s="17">
        <f t="shared" si="41"/>
        <v>1.7638954704143333E-3</v>
      </c>
      <c r="H370" s="17">
        <f t="shared" si="42"/>
        <v>50000</v>
      </c>
      <c r="I370" s="128">
        <f t="shared" si="46"/>
        <v>0</v>
      </c>
      <c r="J370" s="128">
        <f t="shared" si="46"/>
        <v>200000</v>
      </c>
      <c r="K370" s="17">
        <f t="shared" si="43"/>
        <v>1.9407437604073131E-3</v>
      </c>
      <c r="L370" s="17">
        <f t="shared" si="44"/>
        <v>50000</v>
      </c>
      <c r="M370" s="131">
        <v>0</v>
      </c>
    </row>
    <row r="371" spans="1:13">
      <c r="A371" s="27">
        <v>23</v>
      </c>
      <c r="B371" s="122" t="s">
        <v>282</v>
      </c>
      <c r="C371" s="118">
        <f t="shared" si="45"/>
        <v>356118000</v>
      </c>
      <c r="D371" s="118">
        <f t="shared" si="45"/>
        <v>439734066.88999999</v>
      </c>
      <c r="E371" s="118">
        <f t="shared" si="45"/>
        <v>53796829.849999987</v>
      </c>
      <c r="F371" s="118">
        <f t="shared" si="45"/>
        <v>295825090.06999993</v>
      </c>
      <c r="G371" s="30">
        <f t="shared" si="41"/>
        <v>2.6090226820469251</v>
      </c>
      <c r="H371" s="30">
        <f t="shared" si="42"/>
        <v>143908976.82000005</v>
      </c>
      <c r="I371" s="118">
        <f t="shared" si="46"/>
        <v>56542639.220000006</v>
      </c>
      <c r="J371" s="118">
        <f t="shared" si="46"/>
        <v>241341119.70000002</v>
      </c>
      <c r="K371" s="30">
        <f t="shared" si="43"/>
        <v>2.3419063609374473</v>
      </c>
      <c r="L371" s="30">
        <f t="shared" si="44"/>
        <v>198392947.18999997</v>
      </c>
      <c r="M371" s="125">
        <v>0</v>
      </c>
    </row>
    <row r="372" spans="1:13">
      <c r="A372" s="126" t="s">
        <v>283</v>
      </c>
      <c r="B372" s="127" t="s">
        <v>154</v>
      </c>
      <c r="C372" s="128">
        <f t="shared" si="45"/>
        <v>33207000</v>
      </c>
      <c r="D372" s="128">
        <f t="shared" si="45"/>
        <v>36026700</v>
      </c>
      <c r="E372" s="128">
        <f t="shared" si="45"/>
        <v>7173846.9900000002</v>
      </c>
      <c r="F372" s="128">
        <f t="shared" si="45"/>
        <v>35685759.129999995</v>
      </c>
      <c r="G372" s="17">
        <f t="shared" si="41"/>
        <v>0.31472974443851964</v>
      </c>
      <c r="H372" s="17">
        <f t="shared" si="42"/>
        <v>340940.87000000477</v>
      </c>
      <c r="I372" s="128">
        <f t="shared" si="46"/>
        <v>7262032.1199999992</v>
      </c>
      <c r="J372" s="128">
        <f t="shared" si="46"/>
        <v>35165670.269999988</v>
      </c>
      <c r="K372" s="17">
        <f t="shared" si="43"/>
        <v>0.34123777578521713</v>
      </c>
      <c r="L372" s="17">
        <f t="shared" si="44"/>
        <v>861029.73000001162</v>
      </c>
      <c r="M372" s="131">
        <v>0</v>
      </c>
    </row>
    <row r="373" spans="1:13">
      <c r="A373" s="126" t="s">
        <v>284</v>
      </c>
      <c r="B373" s="127" t="s">
        <v>173</v>
      </c>
      <c r="C373" s="128">
        <f t="shared" si="45"/>
        <v>386000</v>
      </c>
      <c r="D373" s="128">
        <f t="shared" si="45"/>
        <v>1086000</v>
      </c>
      <c r="E373" s="128">
        <f t="shared" si="45"/>
        <v>0</v>
      </c>
      <c r="F373" s="128">
        <f t="shared" si="45"/>
        <v>767214.38</v>
      </c>
      <c r="G373" s="17">
        <f t="shared" si="41"/>
        <v>6.7664298485937049E-3</v>
      </c>
      <c r="H373" s="17">
        <f t="shared" si="42"/>
        <v>318785.62</v>
      </c>
      <c r="I373" s="128">
        <f t="shared" si="46"/>
        <v>387275.77999999997</v>
      </c>
      <c r="J373" s="128">
        <f t="shared" si="46"/>
        <v>619923.81000000006</v>
      </c>
      <c r="K373" s="17">
        <f t="shared" si="43"/>
        <v>6.0155663309271433E-3</v>
      </c>
      <c r="L373" s="17">
        <f t="shared" si="44"/>
        <v>466076.18999999994</v>
      </c>
      <c r="M373" s="131">
        <v>54483970.369999915</v>
      </c>
    </row>
    <row r="374" spans="1:13">
      <c r="A374" s="936" t="s">
        <v>1058</v>
      </c>
      <c r="B374" s="127" t="s">
        <v>1059</v>
      </c>
      <c r="C374" s="128">
        <f t="shared" si="45"/>
        <v>21688000</v>
      </c>
      <c r="D374" s="128">
        <f t="shared" si="45"/>
        <v>36654723.379999995</v>
      </c>
      <c r="E374" s="128">
        <f t="shared" si="45"/>
        <v>1447972.32</v>
      </c>
      <c r="F374" s="128">
        <f t="shared" si="45"/>
        <v>19587310.149999999</v>
      </c>
      <c r="G374" s="17">
        <f t="shared" ref="G374" si="47">F374/$F$130*100</f>
        <v>0.17274983825592846</v>
      </c>
      <c r="H374" s="17">
        <f t="shared" ref="H374" si="48">D374-F374</f>
        <v>17067413.229999997</v>
      </c>
      <c r="I374" s="128">
        <f t="shared" si="46"/>
        <v>2914760.28</v>
      </c>
      <c r="J374" s="128">
        <f t="shared" si="46"/>
        <v>16240925.729999999</v>
      </c>
      <c r="K374" s="17">
        <f t="shared" ref="K374" si="49">J374/$J$130*100</f>
        <v>0.1575973763686804</v>
      </c>
      <c r="L374" s="17">
        <f t="shared" ref="L374" si="50">D374-J374</f>
        <v>20413797.649999999</v>
      </c>
      <c r="M374" s="131">
        <v>520088.86000000685</v>
      </c>
    </row>
    <row r="375" spans="1:13">
      <c r="A375" s="126" t="s">
        <v>285</v>
      </c>
      <c r="B375" s="127" t="s">
        <v>286</v>
      </c>
      <c r="C375" s="128">
        <f t="shared" si="45"/>
        <v>5000</v>
      </c>
      <c r="D375" s="128">
        <f t="shared" si="45"/>
        <v>775000</v>
      </c>
      <c r="E375" s="128">
        <f t="shared" si="45"/>
        <v>0</v>
      </c>
      <c r="F375" s="128">
        <f t="shared" si="45"/>
        <v>770000</v>
      </c>
      <c r="G375" s="17">
        <f t="shared" si="41"/>
        <v>6.7909975610951842E-3</v>
      </c>
      <c r="H375" s="17">
        <f t="shared" si="42"/>
        <v>5000</v>
      </c>
      <c r="I375" s="128">
        <f t="shared" si="46"/>
        <v>119732.1</v>
      </c>
      <c r="J375" s="128">
        <f t="shared" si="46"/>
        <v>295384.75</v>
      </c>
      <c r="K375" s="17">
        <f t="shared" si="43"/>
        <v>2.8663305524098703E-3</v>
      </c>
      <c r="L375" s="17">
        <f t="shared" si="44"/>
        <v>479615.25</v>
      </c>
      <c r="M375" s="131">
        <v>520088.86000000685</v>
      </c>
    </row>
    <row r="376" spans="1:13">
      <c r="A376" s="126" t="s">
        <v>287</v>
      </c>
      <c r="B376" s="127" t="s">
        <v>288</v>
      </c>
      <c r="C376" s="128">
        <f t="shared" si="45"/>
        <v>299692000</v>
      </c>
      <c r="D376" s="128">
        <f t="shared" si="45"/>
        <v>359913557.25</v>
      </c>
      <c r="E376" s="128">
        <f t="shared" si="45"/>
        <v>41761011.919999994</v>
      </c>
      <c r="F376" s="128">
        <f t="shared" si="45"/>
        <v>234562485.18999994</v>
      </c>
      <c r="G376" s="17">
        <f t="shared" si="41"/>
        <v>2.0687185257788503</v>
      </c>
      <c r="H376" s="17">
        <f t="shared" si="42"/>
        <v>125351072.06000006</v>
      </c>
      <c r="I376" s="128">
        <f t="shared" si="46"/>
        <v>44738976.810000002</v>
      </c>
      <c r="J376" s="128">
        <f t="shared" si="46"/>
        <v>187267546.67000005</v>
      </c>
      <c r="K376" s="17">
        <f t="shared" si="43"/>
        <v>1.8171916136329396</v>
      </c>
      <c r="L376" s="17">
        <f t="shared" si="44"/>
        <v>172646010.57999995</v>
      </c>
      <c r="M376" s="131">
        <v>147290.56999999995</v>
      </c>
    </row>
    <row r="377" spans="1:13">
      <c r="A377" s="126" t="s">
        <v>289</v>
      </c>
      <c r="B377" s="127" t="s">
        <v>290</v>
      </c>
      <c r="C377" s="128">
        <f t="shared" si="45"/>
        <v>1140000</v>
      </c>
      <c r="D377" s="128">
        <f t="shared" si="45"/>
        <v>5278086.26</v>
      </c>
      <c r="E377" s="128">
        <f t="shared" si="45"/>
        <v>3413998.6199999996</v>
      </c>
      <c r="F377" s="128">
        <f t="shared" si="45"/>
        <v>4452321.22</v>
      </c>
      <c r="G377" s="17">
        <f t="shared" si="41"/>
        <v>3.9267146163938088E-2</v>
      </c>
      <c r="H377" s="17">
        <f t="shared" si="42"/>
        <v>825765.04</v>
      </c>
      <c r="I377" s="128">
        <f t="shared" si="46"/>
        <v>1119862.1299999999</v>
      </c>
      <c r="J377" s="128">
        <f t="shared" si="46"/>
        <v>1751668.4700000002</v>
      </c>
      <c r="K377" s="17">
        <f t="shared" si="43"/>
        <v>1.6997698267273625E-2</v>
      </c>
      <c r="L377" s="17">
        <f t="shared" si="44"/>
        <v>3526417.7899999996</v>
      </c>
      <c r="M377" s="131">
        <v>3346384.42</v>
      </c>
    </row>
    <row r="378" spans="1:13">
      <c r="A378" s="27">
        <v>27</v>
      </c>
      <c r="B378" s="122" t="s">
        <v>291</v>
      </c>
      <c r="C378" s="118">
        <f t="shared" si="45"/>
        <v>46263000</v>
      </c>
      <c r="D378" s="118">
        <f t="shared" si="45"/>
        <v>67250247.859999999</v>
      </c>
      <c r="E378" s="118">
        <f t="shared" si="45"/>
        <v>14846568.66</v>
      </c>
      <c r="F378" s="118">
        <f t="shared" si="45"/>
        <v>62350430.150000013</v>
      </c>
      <c r="G378" s="30">
        <f t="shared" si="41"/>
        <v>0.54989820659985156</v>
      </c>
      <c r="H378" s="30">
        <f t="shared" si="42"/>
        <v>4899817.709999986</v>
      </c>
      <c r="I378" s="118">
        <f t="shared" si="46"/>
        <v>13230437.999999996</v>
      </c>
      <c r="J378" s="118">
        <f t="shared" si="46"/>
        <v>54727442.220000021</v>
      </c>
      <c r="K378" s="30">
        <f t="shared" si="43"/>
        <v>0.53105971005758401</v>
      </c>
      <c r="L378" s="30">
        <f t="shared" si="44"/>
        <v>12522805.639999978</v>
      </c>
      <c r="M378" s="125">
        <v>474615.25</v>
      </c>
    </row>
    <row r="379" spans="1:13">
      <c r="A379" s="126" t="s">
        <v>292</v>
      </c>
      <c r="B379" s="127" t="s">
        <v>154</v>
      </c>
      <c r="C379" s="128">
        <f t="shared" si="45"/>
        <v>41501000</v>
      </c>
      <c r="D379" s="128">
        <f t="shared" si="45"/>
        <v>48502217.409999996</v>
      </c>
      <c r="E379" s="128">
        <f t="shared" si="45"/>
        <v>9603396.5499999989</v>
      </c>
      <c r="F379" s="128">
        <f t="shared" si="45"/>
        <v>48354139.490000017</v>
      </c>
      <c r="G379" s="17">
        <f t="shared" si="41"/>
        <v>0.42645823811096933</v>
      </c>
      <c r="H379" s="17">
        <f t="shared" si="42"/>
        <v>148077.91999997944</v>
      </c>
      <c r="I379" s="128">
        <f t="shared" si="46"/>
        <v>9611120.7699999996</v>
      </c>
      <c r="J379" s="128">
        <f t="shared" si="46"/>
        <v>46415164.100000024</v>
      </c>
      <c r="K379" s="17">
        <f t="shared" si="43"/>
        <v>0.4503997005767828</v>
      </c>
      <c r="L379" s="17">
        <f t="shared" si="44"/>
        <v>2087053.3099999726</v>
      </c>
      <c r="M379" s="131">
        <v>47294938.519999892</v>
      </c>
    </row>
    <row r="380" spans="1:13">
      <c r="A380" s="126" t="s">
        <v>293</v>
      </c>
      <c r="B380" s="127" t="s">
        <v>175</v>
      </c>
      <c r="C380" s="128">
        <f t="shared" si="45"/>
        <v>446000</v>
      </c>
      <c r="D380" s="128">
        <f t="shared" si="45"/>
        <v>446000</v>
      </c>
      <c r="E380" s="128">
        <f t="shared" si="45"/>
        <v>59074.71</v>
      </c>
      <c r="F380" s="128">
        <f t="shared" si="45"/>
        <v>444108.12</v>
      </c>
      <c r="G380" s="17">
        <f t="shared" si="41"/>
        <v>3.9168015062111261E-3</v>
      </c>
      <c r="H380" s="17">
        <f t="shared" si="42"/>
        <v>1891.8800000000047</v>
      </c>
      <c r="I380" s="128">
        <f t="shared" si="46"/>
        <v>162406.31</v>
      </c>
      <c r="J380" s="128">
        <f t="shared" si="46"/>
        <v>429785.72</v>
      </c>
      <c r="K380" s="17">
        <f t="shared" si="43"/>
        <v>4.1705197720108226E-3</v>
      </c>
      <c r="L380" s="17">
        <f t="shared" si="44"/>
        <v>16214.280000000028</v>
      </c>
      <c r="M380" s="131">
        <v>2700652.7499999995</v>
      </c>
    </row>
    <row r="381" spans="1:13">
      <c r="A381" s="126" t="s">
        <v>294</v>
      </c>
      <c r="B381" s="127" t="s">
        <v>295</v>
      </c>
      <c r="C381" s="128">
        <f t="shared" si="45"/>
        <v>500000</v>
      </c>
      <c r="D381" s="128">
        <f t="shared" si="45"/>
        <v>1071059.3099999998</v>
      </c>
      <c r="E381" s="128">
        <f t="shared" si="45"/>
        <v>41392.699999999997</v>
      </c>
      <c r="F381" s="128">
        <f t="shared" si="45"/>
        <v>1003719.1399999999</v>
      </c>
      <c r="G381" s="17">
        <f t="shared" si="41"/>
        <v>8.8522782230708499E-3</v>
      </c>
      <c r="H381" s="17">
        <f t="shared" si="42"/>
        <v>67340.169999999925</v>
      </c>
      <c r="I381" s="128">
        <f t="shared" si="46"/>
        <v>490796.31999999995</v>
      </c>
      <c r="J381" s="128">
        <f t="shared" si="46"/>
        <v>980004.86999999988</v>
      </c>
      <c r="K381" s="17">
        <f t="shared" si="43"/>
        <v>9.5096916831063985E-3</v>
      </c>
      <c r="L381" s="17">
        <f t="shared" si="44"/>
        <v>91054.439999999944</v>
      </c>
      <c r="M381" s="131">
        <v>7622987.9299999923</v>
      </c>
    </row>
    <row r="382" spans="1:13">
      <c r="A382" s="126" t="s">
        <v>296</v>
      </c>
      <c r="B382" s="127" t="s">
        <v>297</v>
      </c>
      <c r="C382" s="128">
        <f t="shared" si="45"/>
        <v>3092000</v>
      </c>
      <c r="D382" s="128">
        <f t="shared" si="45"/>
        <v>13239990.640000002</v>
      </c>
      <c r="E382" s="128">
        <f t="shared" si="45"/>
        <v>3636518.73</v>
      </c>
      <c r="F382" s="128">
        <f t="shared" si="45"/>
        <v>8813758.2599999998</v>
      </c>
      <c r="G382" s="17">
        <f t="shared" si="41"/>
        <v>7.7732741360704585E-2</v>
      </c>
      <c r="H382" s="17">
        <f t="shared" si="42"/>
        <v>4426232.3800000027</v>
      </c>
      <c r="I382" s="128">
        <f t="shared" si="46"/>
        <v>1961501.3699999999</v>
      </c>
      <c r="J382" s="128">
        <f t="shared" si="46"/>
        <v>4626021.21</v>
      </c>
      <c r="K382" s="17">
        <f t="shared" si="43"/>
        <v>4.4889608994096941E-2</v>
      </c>
      <c r="L382" s="17">
        <f t="shared" si="44"/>
        <v>8613969.4300000034</v>
      </c>
      <c r="M382" s="131">
        <v>1938975.3899999931</v>
      </c>
    </row>
    <row r="383" spans="1:13">
      <c r="A383" s="126" t="s">
        <v>298</v>
      </c>
      <c r="B383" s="127" t="s">
        <v>299</v>
      </c>
      <c r="C383" s="128">
        <f t="shared" ref="C383:F392" si="51">SUMIF($A$8:$A$248,$A383,C$8:C$248)</f>
        <v>724000</v>
      </c>
      <c r="D383" s="128">
        <f t="shared" si="51"/>
        <v>3990980.4999999991</v>
      </c>
      <c r="E383" s="128">
        <f t="shared" si="51"/>
        <v>1506185.97</v>
      </c>
      <c r="F383" s="128">
        <f t="shared" si="51"/>
        <v>3734705.1399999997</v>
      </c>
      <c r="G383" s="17">
        <f t="shared" si="41"/>
        <v>3.293814739889564E-2</v>
      </c>
      <c r="H383" s="17">
        <f t="shared" si="42"/>
        <v>256275.3599999994</v>
      </c>
      <c r="I383" s="128">
        <f t="shared" ref="I383:J392" si="52">SUMIF($A$8:$A$248,$A383,I$8:I$248)</f>
        <v>1004613.23</v>
      </c>
      <c r="J383" s="128">
        <f t="shared" si="52"/>
        <v>2276466.3200000003</v>
      </c>
      <c r="K383" s="17">
        <f t="shared" si="43"/>
        <v>2.209018903158699E-2</v>
      </c>
      <c r="L383" s="17">
        <f t="shared" si="44"/>
        <v>1714514.1799999988</v>
      </c>
      <c r="M383" s="131">
        <v>14322.400000000023</v>
      </c>
    </row>
    <row r="384" spans="1:13">
      <c r="A384" s="27">
        <v>28</v>
      </c>
      <c r="B384" s="122" t="s">
        <v>300</v>
      </c>
      <c r="C384" s="118">
        <f t="shared" si="51"/>
        <v>474802000</v>
      </c>
      <c r="D384" s="118">
        <f t="shared" si="51"/>
        <v>687550157.78999996</v>
      </c>
      <c r="E384" s="118">
        <f t="shared" si="51"/>
        <v>83485991.890000015</v>
      </c>
      <c r="F384" s="118">
        <f t="shared" si="51"/>
        <v>654280127.8599999</v>
      </c>
      <c r="G384" s="30">
        <f t="shared" si="41"/>
        <v>5.7704087695718238</v>
      </c>
      <c r="H384" s="30">
        <f t="shared" si="42"/>
        <v>33270029.930000067</v>
      </c>
      <c r="I384" s="118">
        <f t="shared" si="52"/>
        <v>81747514.570000008</v>
      </c>
      <c r="J384" s="118">
        <f t="shared" si="52"/>
        <v>640917114.94999981</v>
      </c>
      <c r="K384" s="30">
        <f t="shared" si="43"/>
        <v>6.2192794588873435</v>
      </c>
      <c r="L384" s="30">
        <f t="shared" si="44"/>
        <v>46633042.840000153</v>
      </c>
      <c r="M384" s="125">
        <v>23714.270000000019</v>
      </c>
    </row>
    <row r="385" spans="1:13">
      <c r="A385" s="126" t="s">
        <v>301</v>
      </c>
      <c r="B385" s="127" t="s">
        <v>302</v>
      </c>
      <c r="C385" s="128">
        <f t="shared" si="51"/>
        <v>0</v>
      </c>
      <c r="D385" s="128">
        <f t="shared" si="51"/>
        <v>0</v>
      </c>
      <c r="E385" s="128">
        <f t="shared" si="51"/>
        <v>0</v>
      </c>
      <c r="F385" s="128">
        <f t="shared" si="51"/>
        <v>0</v>
      </c>
      <c r="G385" s="17">
        <f t="shared" si="41"/>
        <v>0</v>
      </c>
      <c r="H385" s="17">
        <f t="shared" si="42"/>
        <v>0</v>
      </c>
      <c r="I385" s="128">
        <f t="shared" si="52"/>
        <v>0</v>
      </c>
      <c r="J385" s="128">
        <f t="shared" si="52"/>
        <v>0</v>
      </c>
      <c r="K385" s="17">
        <f t="shared" si="43"/>
        <v>0</v>
      </c>
      <c r="L385" s="17">
        <f t="shared" si="44"/>
        <v>0</v>
      </c>
      <c r="M385" s="131">
        <v>4187737.05</v>
      </c>
    </row>
    <row r="386" spans="1:13">
      <c r="A386" s="126" t="s">
        <v>303</v>
      </c>
      <c r="B386" s="127" t="s">
        <v>304</v>
      </c>
      <c r="C386" s="128">
        <f t="shared" si="51"/>
        <v>167872000</v>
      </c>
      <c r="D386" s="128">
        <f t="shared" si="51"/>
        <v>265858355.19999999</v>
      </c>
      <c r="E386" s="128">
        <f t="shared" si="51"/>
        <v>53940554.900000006</v>
      </c>
      <c r="F386" s="128">
        <f t="shared" si="51"/>
        <v>259133877.46999997</v>
      </c>
      <c r="G386" s="17">
        <f t="shared" si="41"/>
        <v>2.285425363501179</v>
      </c>
      <c r="H386" s="17">
        <f t="shared" si="42"/>
        <v>6724477.7300000191</v>
      </c>
      <c r="I386" s="128">
        <f t="shared" si="52"/>
        <v>53838580.5</v>
      </c>
      <c r="J386" s="128">
        <f t="shared" si="52"/>
        <v>259031903.06999993</v>
      </c>
      <c r="K386" s="17">
        <f t="shared" si="43"/>
        <v>2.5135727481476713</v>
      </c>
      <c r="L386" s="17">
        <f t="shared" si="44"/>
        <v>6826452.1300000548</v>
      </c>
      <c r="M386" s="131">
        <v>1458238.8199999994</v>
      </c>
    </row>
    <row r="387" spans="1:13">
      <c r="A387" s="126" t="s">
        <v>305</v>
      </c>
      <c r="B387" s="127" t="s">
        <v>306</v>
      </c>
      <c r="C387" s="128">
        <f t="shared" si="51"/>
        <v>78224000</v>
      </c>
      <c r="D387" s="128">
        <f t="shared" si="51"/>
        <v>63387000</v>
      </c>
      <c r="E387" s="128">
        <f t="shared" si="51"/>
        <v>0</v>
      </c>
      <c r="F387" s="128">
        <f t="shared" si="51"/>
        <v>59602544.009999998</v>
      </c>
      <c r="G387" s="17">
        <f t="shared" si="41"/>
        <v>0.52566328702204979</v>
      </c>
      <c r="H387" s="17">
        <f t="shared" si="42"/>
        <v>3784455.9900000021</v>
      </c>
      <c r="I387" s="128">
        <f t="shared" si="52"/>
        <v>0</v>
      </c>
      <c r="J387" s="128">
        <f t="shared" si="52"/>
        <v>59602544.009999998</v>
      </c>
      <c r="K387" s="17">
        <f t="shared" si="43"/>
        <v>0.57836632695904888</v>
      </c>
      <c r="L387" s="17">
        <f t="shared" si="44"/>
        <v>3784455.9900000021</v>
      </c>
      <c r="M387" s="131">
        <v>13363012.910000086</v>
      </c>
    </row>
    <row r="388" spans="1:13">
      <c r="A388" s="126" t="s">
        <v>307</v>
      </c>
      <c r="B388" s="127" t="s">
        <v>275</v>
      </c>
      <c r="C388" s="128">
        <f t="shared" si="51"/>
        <v>228706000</v>
      </c>
      <c r="D388" s="128">
        <f t="shared" si="51"/>
        <v>358304802.58999997</v>
      </c>
      <c r="E388" s="128">
        <f t="shared" si="51"/>
        <v>29545436.990000002</v>
      </c>
      <c r="F388" s="128">
        <f t="shared" si="51"/>
        <v>335543706.37999994</v>
      </c>
      <c r="G388" s="17">
        <f t="shared" si="41"/>
        <v>2.9593201190485945</v>
      </c>
      <c r="H388" s="17">
        <f t="shared" si="42"/>
        <v>22761096.210000038</v>
      </c>
      <c r="I388" s="128">
        <f t="shared" si="52"/>
        <v>27908934.07</v>
      </c>
      <c r="J388" s="128">
        <f t="shared" si="52"/>
        <v>322282667.86999995</v>
      </c>
      <c r="K388" s="17">
        <f t="shared" si="43"/>
        <v>3.127340383780624</v>
      </c>
      <c r="L388" s="17">
        <f t="shared" si="44"/>
        <v>36022134.720000029</v>
      </c>
      <c r="M388" s="131">
        <v>0</v>
      </c>
    </row>
    <row r="389" spans="1:13">
      <c r="A389" s="27">
        <v>99</v>
      </c>
      <c r="B389" s="122" t="s">
        <v>308</v>
      </c>
      <c r="C389" s="118">
        <f t="shared" si="51"/>
        <v>47076000</v>
      </c>
      <c r="D389" s="118">
        <f t="shared" si="51"/>
        <v>6357328.5600000024</v>
      </c>
      <c r="E389" s="118">
        <f t="shared" si="51"/>
        <v>0</v>
      </c>
      <c r="F389" s="118">
        <f t="shared" si="51"/>
        <v>0</v>
      </c>
      <c r="G389" s="30">
        <f t="shared" si="41"/>
        <v>0</v>
      </c>
      <c r="H389" s="30">
        <f t="shared" si="42"/>
        <v>6357328.5600000024</v>
      </c>
      <c r="I389" s="118">
        <f t="shared" si="52"/>
        <v>0</v>
      </c>
      <c r="J389" s="118">
        <f t="shared" si="52"/>
        <v>0</v>
      </c>
      <c r="K389" s="30">
        <f t="shared" si="43"/>
        <v>0</v>
      </c>
      <c r="L389" s="30">
        <f t="shared" si="44"/>
        <v>6357328.5600000024</v>
      </c>
      <c r="M389" s="125">
        <v>101974.40000003576</v>
      </c>
    </row>
    <row r="390" spans="1:13">
      <c r="A390" s="126" t="s">
        <v>309</v>
      </c>
      <c r="B390" s="127" t="s">
        <v>310</v>
      </c>
      <c r="C390" s="128">
        <f t="shared" si="51"/>
        <v>5961000</v>
      </c>
      <c r="D390" s="128">
        <f t="shared" si="51"/>
        <v>5961000</v>
      </c>
      <c r="E390" s="128">
        <f t="shared" si="51"/>
        <v>0</v>
      </c>
      <c r="F390" s="128">
        <f t="shared" si="51"/>
        <v>0</v>
      </c>
      <c r="G390" s="17">
        <f t="shared" si="41"/>
        <v>0</v>
      </c>
      <c r="H390" s="17">
        <f t="shared" si="42"/>
        <v>5961000</v>
      </c>
      <c r="I390" s="128">
        <f t="shared" si="52"/>
        <v>0</v>
      </c>
      <c r="J390" s="128">
        <f t="shared" si="52"/>
        <v>0</v>
      </c>
      <c r="K390" s="17">
        <f t="shared" si="43"/>
        <v>0</v>
      </c>
      <c r="L390" s="17">
        <f t="shared" si="44"/>
        <v>5961000</v>
      </c>
      <c r="M390" s="131">
        <v>0</v>
      </c>
    </row>
    <row r="391" spans="1:13">
      <c r="A391" s="126" t="s">
        <v>311</v>
      </c>
      <c r="B391" s="127" t="s">
        <v>107</v>
      </c>
      <c r="C391" s="128">
        <f t="shared" si="51"/>
        <v>41115000</v>
      </c>
      <c r="D391" s="128">
        <f t="shared" si="51"/>
        <v>396328.56000000238</v>
      </c>
      <c r="E391" s="118">
        <f t="shared" si="51"/>
        <v>0</v>
      </c>
      <c r="F391" s="118">
        <f t="shared" si="51"/>
        <v>0</v>
      </c>
      <c r="G391" s="17">
        <f t="shared" si="41"/>
        <v>0</v>
      </c>
      <c r="H391" s="17">
        <f t="shared" si="42"/>
        <v>396328.56000000238</v>
      </c>
      <c r="I391" s="118">
        <f t="shared" si="52"/>
        <v>0</v>
      </c>
      <c r="J391" s="118">
        <f t="shared" si="52"/>
        <v>0</v>
      </c>
      <c r="K391" s="17">
        <f t="shared" si="43"/>
        <v>0</v>
      </c>
      <c r="L391" s="17">
        <f t="shared" si="44"/>
        <v>396328.56000000238</v>
      </c>
      <c r="M391" s="131">
        <v>13261038.50999999</v>
      </c>
    </row>
    <row r="392" spans="1:13">
      <c r="A392" s="139"/>
      <c r="B392" s="139"/>
      <c r="C392" s="140">
        <f t="shared" si="51"/>
        <v>0</v>
      </c>
      <c r="D392" s="140">
        <f t="shared" si="51"/>
        <v>0</v>
      </c>
      <c r="E392" s="140">
        <f t="shared" si="51"/>
        <v>0</v>
      </c>
      <c r="F392" s="140">
        <f t="shared" si="51"/>
        <v>0</v>
      </c>
      <c r="G392" s="191">
        <f t="shared" si="41"/>
        <v>0</v>
      </c>
      <c r="H392" s="191">
        <f t="shared" si="42"/>
        <v>0</v>
      </c>
      <c r="I392" s="140">
        <f t="shared" si="52"/>
        <v>0</v>
      </c>
      <c r="J392" s="140">
        <f t="shared" si="52"/>
        <v>0</v>
      </c>
      <c r="K392" s="191">
        <f t="shared" si="43"/>
        <v>0</v>
      </c>
      <c r="L392" s="191">
        <f t="shared" si="44"/>
        <v>0</v>
      </c>
      <c r="M392" s="143">
        <v>0</v>
      </c>
    </row>
    <row r="393" spans="1:13">
      <c r="A393" s="192"/>
      <c r="B393" s="99" t="s">
        <v>79</v>
      </c>
      <c r="C393" s="193">
        <f>C389+C384+C378+C371+C369+C357+C353+C350+C340+C332+C328+C317+C314+C323+C306+C299+C297+C286+C282+C280+C367+C338</f>
        <v>10224000000</v>
      </c>
      <c r="D393" s="193">
        <f t="shared" ref="D393:J393" si="53">D389+D384+D378+D371+D369+D357+D353+D350+D340+D332+D328+D317+D314+D323+D306+D299+D297+D286+D282+D280+D367+D338</f>
        <v>13080965860.969997</v>
      </c>
      <c r="E393" s="193">
        <f t="shared" si="53"/>
        <v>2421808206.1700001</v>
      </c>
      <c r="F393" s="193">
        <f t="shared" si="53"/>
        <v>11338540370.139997</v>
      </c>
      <c r="G393" s="193">
        <v>100</v>
      </c>
      <c r="H393" s="193">
        <f t="shared" si="42"/>
        <v>1742425490.8299999</v>
      </c>
      <c r="I393" s="193">
        <f t="shared" si="53"/>
        <v>2191650829.8499994</v>
      </c>
      <c r="J393" s="193">
        <f t="shared" si="53"/>
        <v>10305327477.029997</v>
      </c>
      <c r="K393" s="193">
        <v>100</v>
      </c>
      <c r="L393" s="193">
        <f t="shared" si="44"/>
        <v>2775638383.9400005</v>
      </c>
      <c r="M393" s="193">
        <v>0</v>
      </c>
    </row>
  </sheetData>
  <mergeCells count="39">
    <mergeCell ref="M8:M9"/>
    <mergeCell ref="B1:M1"/>
    <mergeCell ref="B2:M2"/>
    <mergeCell ref="B3:M3"/>
    <mergeCell ref="B4:M4"/>
    <mergeCell ref="B5:M5"/>
    <mergeCell ref="B6:M6"/>
    <mergeCell ref="A8:B10"/>
    <mergeCell ref="C8:C10"/>
    <mergeCell ref="D8:D9"/>
    <mergeCell ref="E8:G8"/>
    <mergeCell ref="I8:K8"/>
    <mergeCell ref="A135:M135"/>
    <mergeCell ref="A137:B139"/>
    <mergeCell ref="C137:C139"/>
    <mergeCell ref="D137:D138"/>
    <mergeCell ref="E137:G137"/>
    <mergeCell ref="I137:K137"/>
    <mergeCell ref="M137:M138"/>
    <mergeCell ref="A250:M250"/>
    <mergeCell ref="A252:B254"/>
    <mergeCell ref="C252:C254"/>
    <mergeCell ref="D252:D253"/>
    <mergeCell ref="E252:G252"/>
    <mergeCell ref="I252:K252"/>
    <mergeCell ref="M252:M253"/>
    <mergeCell ref="I275:J275"/>
    <mergeCell ref="K275:K276"/>
    <mergeCell ref="M275:M276"/>
    <mergeCell ref="A262:G262"/>
    <mergeCell ref="A263:M263"/>
    <mergeCell ref="A264:M264"/>
    <mergeCell ref="D266:J266"/>
    <mergeCell ref="A273:M273"/>
    <mergeCell ref="A275:B277"/>
    <mergeCell ref="C275:C277"/>
    <mergeCell ref="D275:D276"/>
    <mergeCell ref="E275:F275"/>
    <mergeCell ref="G275:G276"/>
  </mergeCells>
  <conditionalFormatting sqref="D266:J266">
    <cfRule type="cellIs" dxfId="3" priority="3" stopIfTrue="1" operator="notEqual">
      <formula>0</formula>
    </cfRule>
  </conditionalFormatting>
  <conditionalFormatting sqref="K129">
    <cfRule type="expression" dxfId="2" priority="1" stopIfTrue="1">
      <formula>K129&lt;&gt;K141</formula>
    </cfRule>
  </conditionalFormatting>
  <conditionalFormatting sqref="C129:J129 C128:F128 H128:J128">
    <cfRule type="expression" dxfId="1" priority="2" stopIfTrue="1">
      <formula>C128&lt;&gt;C140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sheetPr codeName="Planilha3"/>
  <dimension ref="A1:O59"/>
  <sheetViews>
    <sheetView zoomScale="115" zoomScaleNormal="115" workbookViewId="0">
      <selection sqref="A1:O1"/>
    </sheetView>
  </sheetViews>
  <sheetFormatPr defaultRowHeight="11.25"/>
  <cols>
    <col min="1" max="1" width="45.28515625" style="2" customWidth="1"/>
    <col min="2" max="7" width="15.5703125" style="2" customWidth="1"/>
    <col min="8" max="13" width="15.140625" style="2" customWidth="1"/>
    <col min="14" max="15" width="15.85546875" style="2" customWidth="1"/>
    <col min="16" max="16384" width="9.140625" style="2"/>
  </cols>
  <sheetData>
    <row r="1" spans="1:15">
      <c r="A1" s="960" t="s">
        <v>0</v>
      </c>
      <c r="B1" s="960"/>
      <c r="C1" s="960"/>
      <c r="D1" s="960"/>
      <c r="E1" s="960"/>
      <c r="F1" s="960"/>
      <c r="G1" s="960"/>
      <c r="H1" s="960"/>
      <c r="I1" s="960"/>
      <c r="J1" s="960"/>
      <c r="K1" s="960"/>
      <c r="L1" s="960"/>
      <c r="M1" s="960"/>
      <c r="N1" s="960"/>
      <c r="O1" s="960"/>
    </row>
    <row r="2" spans="1:15">
      <c r="A2" s="961" t="s">
        <v>1</v>
      </c>
      <c r="B2" s="961"/>
      <c r="C2" s="961"/>
      <c r="D2" s="961"/>
      <c r="E2" s="961"/>
      <c r="F2" s="961"/>
      <c r="G2" s="961"/>
      <c r="H2" s="961"/>
      <c r="I2" s="961"/>
      <c r="J2" s="961"/>
      <c r="K2" s="961"/>
      <c r="L2" s="961"/>
      <c r="M2" s="961"/>
      <c r="N2" s="961"/>
      <c r="O2" s="961"/>
    </row>
    <row r="3" spans="1:15">
      <c r="A3" s="960" t="s">
        <v>332</v>
      </c>
      <c r="B3" s="960"/>
      <c r="C3" s="960"/>
      <c r="D3" s="960"/>
      <c r="E3" s="960"/>
      <c r="F3" s="960"/>
      <c r="G3" s="960"/>
      <c r="H3" s="960"/>
      <c r="I3" s="960"/>
      <c r="J3" s="960"/>
      <c r="K3" s="960"/>
      <c r="L3" s="960"/>
      <c r="M3" s="960"/>
      <c r="N3" s="960"/>
      <c r="O3" s="960"/>
    </row>
    <row r="4" spans="1:15">
      <c r="A4" s="961" t="s">
        <v>333</v>
      </c>
      <c r="B4" s="961"/>
      <c r="C4" s="961"/>
      <c r="D4" s="961"/>
      <c r="E4" s="961"/>
      <c r="F4" s="961"/>
      <c r="G4" s="961"/>
      <c r="H4" s="961"/>
      <c r="I4" s="961"/>
      <c r="J4" s="961"/>
      <c r="K4" s="961"/>
      <c r="L4" s="961"/>
      <c r="M4" s="961"/>
      <c r="N4" s="961"/>
      <c r="O4" s="961"/>
    </row>
    <row r="5" spans="1:15">
      <c r="A5" s="961" t="s">
        <v>1076</v>
      </c>
      <c r="B5" s="961"/>
      <c r="C5" s="961"/>
      <c r="D5" s="961"/>
      <c r="E5" s="961"/>
      <c r="F5" s="961"/>
      <c r="G5" s="961"/>
      <c r="H5" s="961"/>
      <c r="I5" s="961"/>
      <c r="J5" s="961"/>
      <c r="K5" s="961"/>
      <c r="L5" s="961"/>
      <c r="M5" s="961"/>
      <c r="N5" s="961"/>
      <c r="O5" s="961"/>
    </row>
    <row r="6" spans="1:15">
      <c r="A6" s="2" t="s">
        <v>334</v>
      </c>
      <c r="B6" s="194"/>
      <c r="C6" s="194"/>
      <c r="D6" s="194"/>
      <c r="E6" s="194"/>
      <c r="F6" s="194"/>
      <c r="G6" s="194"/>
      <c r="O6" s="5">
        <v>1</v>
      </c>
    </row>
    <row r="7" spans="1:15" ht="11.25" customHeight="1">
      <c r="A7" s="983" t="s">
        <v>335</v>
      </c>
      <c r="B7" s="195"/>
      <c r="C7" s="195"/>
      <c r="D7" s="195"/>
      <c r="E7" s="195"/>
      <c r="F7" s="195"/>
      <c r="G7" s="195"/>
      <c r="H7" s="195"/>
      <c r="I7" s="195"/>
      <c r="J7" s="195"/>
      <c r="K7" s="195"/>
      <c r="L7" s="195"/>
      <c r="M7" s="195"/>
      <c r="N7" s="986" t="s">
        <v>364</v>
      </c>
      <c r="O7" s="989" t="s">
        <v>1077</v>
      </c>
    </row>
    <row r="8" spans="1:15">
      <c r="A8" s="984"/>
      <c r="B8" s="196"/>
      <c r="C8" s="196"/>
      <c r="D8" s="196"/>
      <c r="E8" s="196"/>
      <c r="F8" s="196"/>
      <c r="G8" s="196"/>
      <c r="H8" s="196"/>
      <c r="I8" s="196"/>
      <c r="J8" s="196"/>
      <c r="K8" s="196"/>
      <c r="L8" s="196"/>
      <c r="M8" s="196"/>
      <c r="N8" s="987"/>
      <c r="O8" s="990"/>
    </row>
    <row r="9" spans="1:15">
      <c r="A9" s="985"/>
      <c r="B9" s="197" t="s">
        <v>1078</v>
      </c>
      <c r="C9" s="197" t="s">
        <v>1079</v>
      </c>
      <c r="D9" s="197" t="s">
        <v>1080</v>
      </c>
      <c r="E9" s="197" t="s">
        <v>1081</v>
      </c>
      <c r="F9" s="197" t="s">
        <v>1082</v>
      </c>
      <c r="G9" s="197" t="s">
        <v>1083</v>
      </c>
      <c r="H9" s="197" t="s">
        <v>1084</v>
      </c>
      <c r="I9" s="197" t="s">
        <v>1085</v>
      </c>
      <c r="J9" s="197" t="s">
        <v>1086</v>
      </c>
      <c r="K9" s="197" t="s">
        <v>1087</v>
      </c>
      <c r="L9" s="197" t="s">
        <v>1088</v>
      </c>
      <c r="M9" s="197" t="s">
        <v>1089</v>
      </c>
      <c r="N9" s="988"/>
      <c r="O9" s="991"/>
    </row>
    <row r="10" spans="1:15">
      <c r="A10" s="34" t="s">
        <v>336</v>
      </c>
      <c r="B10" s="198">
        <v>980945377.4599998</v>
      </c>
      <c r="C10" s="198">
        <v>1124178530.5599999</v>
      </c>
      <c r="D10" s="198">
        <v>890223820.14999974</v>
      </c>
      <c r="E10" s="198">
        <v>805809992.05000019</v>
      </c>
      <c r="F10" s="198">
        <v>888531911.56999981</v>
      </c>
      <c r="G10" s="198">
        <v>791666493.56999993</v>
      </c>
      <c r="H10" s="199">
        <v>786666548.61000013</v>
      </c>
      <c r="I10" s="199">
        <v>882469233.74999988</v>
      </c>
      <c r="J10" s="199">
        <v>780534271.21000016</v>
      </c>
      <c r="K10" s="199">
        <v>791948955.22000015</v>
      </c>
      <c r="L10" s="199">
        <v>827480363.88999999</v>
      </c>
      <c r="M10" s="199">
        <v>1002829263.7099997</v>
      </c>
      <c r="N10" s="199">
        <v>10553284761.749996</v>
      </c>
      <c r="O10" s="199">
        <v>9319896716.460001</v>
      </c>
    </row>
    <row r="11" spans="1:15" s="29" customFormat="1">
      <c r="A11" s="200" t="s">
        <v>337</v>
      </c>
      <c r="B11" s="118">
        <v>345711570.96999997</v>
      </c>
      <c r="C11" s="118">
        <v>621655315.8499999</v>
      </c>
      <c r="D11" s="118">
        <v>338171502.69999975</v>
      </c>
      <c r="E11" s="118">
        <v>310675903.71000022</v>
      </c>
      <c r="F11" s="118">
        <v>319951984.71999997</v>
      </c>
      <c r="G11" s="118">
        <v>322004004.08999997</v>
      </c>
      <c r="H11" s="125">
        <v>314163109.88000017</v>
      </c>
      <c r="I11" s="125">
        <v>333671563.08999979</v>
      </c>
      <c r="J11" s="125">
        <v>341637586.88000011</v>
      </c>
      <c r="K11" s="125">
        <v>324759131.68000013</v>
      </c>
      <c r="L11" s="125">
        <v>358838360.54000002</v>
      </c>
      <c r="M11" s="125">
        <v>297838727.22999984</v>
      </c>
      <c r="N11" s="125">
        <v>4229078761.3400002</v>
      </c>
      <c r="O11" s="125">
        <v>3700042000</v>
      </c>
    </row>
    <row r="12" spans="1:15">
      <c r="A12" s="201" t="s">
        <v>74</v>
      </c>
      <c r="B12" s="128">
        <v>87465991.180000037</v>
      </c>
      <c r="C12" s="128">
        <v>365161405.56000006</v>
      </c>
      <c r="D12" s="128">
        <v>78459896.769999966</v>
      </c>
      <c r="E12" s="128">
        <v>74350049.860000029</v>
      </c>
      <c r="F12" s="128">
        <v>75794259.88000001</v>
      </c>
      <c r="G12" s="128">
        <v>73500162.739999965</v>
      </c>
      <c r="H12" s="131">
        <v>73487317.570000008</v>
      </c>
      <c r="I12" s="131">
        <v>73833618.25</v>
      </c>
      <c r="J12" s="131">
        <v>71758231.790000007</v>
      </c>
      <c r="K12" s="131">
        <v>73042746.090000018</v>
      </c>
      <c r="L12" s="131">
        <v>66909506.469999999</v>
      </c>
      <c r="M12" s="131">
        <v>23105313.510000009</v>
      </c>
      <c r="N12" s="131">
        <v>1136868499.6700001</v>
      </c>
      <c r="O12" s="131">
        <v>1051900000</v>
      </c>
    </row>
    <row r="13" spans="1:15">
      <c r="A13" s="201" t="s">
        <v>76</v>
      </c>
      <c r="B13" s="128">
        <v>161309896.73999998</v>
      </c>
      <c r="C13" s="128">
        <v>134438364.76000005</v>
      </c>
      <c r="D13" s="128">
        <v>150832669.84000003</v>
      </c>
      <c r="E13" s="128">
        <v>149849996.66</v>
      </c>
      <c r="F13" s="128">
        <v>148193745.84999999</v>
      </c>
      <c r="G13" s="128">
        <v>150370863.69999996</v>
      </c>
      <c r="H13" s="131">
        <v>148311446.66000006</v>
      </c>
      <c r="I13" s="131">
        <v>162485687.34000003</v>
      </c>
      <c r="J13" s="131">
        <v>166121310.63000008</v>
      </c>
      <c r="K13" s="131">
        <v>161764745.45000005</v>
      </c>
      <c r="L13" s="131">
        <v>171677514.44999999</v>
      </c>
      <c r="M13" s="131">
        <v>169546643.65000001</v>
      </c>
      <c r="N13" s="131">
        <v>1874902885.7300005</v>
      </c>
      <c r="O13" s="131">
        <v>1548100000</v>
      </c>
    </row>
    <row r="14" spans="1:15">
      <c r="A14" s="201" t="s">
        <v>75</v>
      </c>
      <c r="B14" s="128">
        <v>32155462.669999998</v>
      </c>
      <c r="C14" s="128">
        <v>32937958.520000007</v>
      </c>
      <c r="D14" s="128">
        <v>40307197.600000001</v>
      </c>
      <c r="E14" s="128">
        <v>36248068.579999998</v>
      </c>
      <c r="F14" s="128">
        <v>43914738.809999987</v>
      </c>
      <c r="G14" s="128">
        <v>44432691.459999993</v>
      </c>
      <c r="H14" s="131">
        <v>40426089.999999993</v>
      </c>
      <c r="I14" s="131">
        <v>46311828.289999992</v>
      </c>
      <c r="J14" s="131">
        <v>35977877.960000001</v>
      </c>
      <c r="K14" s="131">
        <v>36415012.990000002</v>
      </c>
      <c r="L14" s="131">
        <v>36427345.190000005</v>
      </c>
      <c r="M14" s="131">
        <v>40896972.290000007</v>
      </c>
      <c r="N14" s="131">
        <v>466451244.35999995</v>
      </c>
      <c r="O14" s="131">
        <v>437606000</v>
      </c>
    </row>
    <row r="15" spans="1:15">
      <c r="A15" s="201" t="s">
        <v>338</v>
      </c>
      <c r="B15" s="128">
        <v>38733842.819999985</v>
      </c>
      <c r="C15" s="128">
        <v>23841800.750000004</v>
      </c>
      <c r="D15" s="128">
        <v>53322468.449999996</v>
      </c>
      <c r="E15" s="128">
        <v>37052337.060000002</v>
      </c>
      <c r="F15" s="128">
        <v>37224143.560000017</v>
      </c>
      <c r="G15" s="128">
        <v>40464237.170000009</v>
      </c>
      <c r="H15" s="131">
        <v>37965811.849999994</v>
      </c>
      <c r="I15" s="131">
        <v>37310960.960000001</v>
      </c>
      <c r="J15" s="131">
        <v>53905044.979999997</v>
      </c>
      <c r="K15" s="131">
        <v>40645764.630000003</v>
      </c>
      <c r="L15" s="131">
        <v>71230497.670000002</v>
      </c>
      <c r="M15" s="131">
        <v>58146534.550000012</v>
      </c>
      <c r="N15" s="131">
        <v>529843444.44999999</v>
      </c>
      <c r="O15" s="131">
        <v>442000000</v>
      </c>
    </row>
    <row r="16" spans="1:15">
      <c r="A16" s="201" t="s">
        <v>339</v>
      </c>
      <c r="B16" s="128">
        <v>26046377.559999943</v>
      </c>
      <c r="C16" s="128">
        <v>65275786.259999752</v>
      </c>
      <c r="D16" s="128">
        <v>15249270.039999723</v>
      </c>
      <c r="E16" s="128">
        <v>13175451.550000191</v>
      </c>
      <c r="F16" s="128">
        <v>14825096.619999945</v>
      </c>
      <c r="G16" s="128">
        <v>13236049.020000041</v>
      </c>
      <c r="H16" s="131">
        <v>13972443.800000131</v>
      </c>
      <c r="I16" s="131">
        <v>13729468.249999821</v>
      </c>
      <c r="J16" s="131">
        <v>13875121.520000041</v>
      </c>
      <c r="K16" s="131">
        <v>12890862.520000041</v>
      </c>
      <c r="L16" s="131">
        <v>12593496.75999999</v>
      </c>
      <c r="M16" s="131">
        <v>6143263.2299997807</v>
      </c>
      <c r="N16" s="131">
        <v>221012687.1299994</v>
      </c>
      <c r="O16" s="131">
        <v>220436000</v>
      </c>
    </row>
    <row r="17" spans="1:15">
      <c r="A17" s="200" t="s">
        <v>340</v>
      </c>
      <c r="B17" s="118">
        <v>34430009.269999996</v>
      </c>
      <c r="C17" s="118">
        <v>34026765.200000003</v>
      </c>
      <c r="D17" s="118">
        <v>33580774.620000005</v>
      </c>
      <c r="E17" s="118">
        <v>43678966.100000001</v>
      </c>
      <c r="F17" s="118">
        <v>42987603.810000002</v>
      </c>
      <c r="G17" s="118">
        <v>43440032.57</v>
      </c>
      <c r="H17" s="125">
        <v>42722277.219999999</v>
      </c>
      <c r="I17" s="125">
        <v>42716838.219999999</v>
      </c>
      <c r="J17" s="125">
        <v>49583693.049999997</v>
      </c>
      <c r="K17" s="125">
        <v>43134327</v>
      </c>
      <c r="L17" s="125">
        <v>74509823.460000008</v>
      </c>
      <c r="M17" s="125">
        <v>50846629.959999993</v>
      </c>
      <c r="N17" s="125">
        <v>535657740.47999996</v>
      </c>
      <c r="O17" s="125">
        <v>424699000</v>
      </c>
    </row>
    <row r="18" spans="1:15">
      <c r="A18" s="200" t="s">
        <v>341</v>
      </c>
      <c r="B18" s="118">
        <v>40287734.270000026</v>
      </c>
      <c r="C18" s="118">
        <v>45182005.06000001</v>
      </c>
      <c r="D18" s="118">
        <v>89290497.930000022</v>
      </c>
      <c r="E18" s="118">
        <v>50733809.050000019</v>
      </c>
      <c r="F18" s="118">
        <v>67632397.11999999</v>
      </c>
      <c r="G18" s="118">
        <v>50813743.910000004</v>
      </c>
      <c r="H18" s="125">
        <v>60263783.359999992</v>
      </c>
      <c r="I18" s="125">
        <v>74821800.779999971</v>
      </c>
      <c r="J18" s="125">
        <v>63476531.929999992</v>
      </c>
      <c r="K18" s="125">
        <v>74819336.599999979</v>
      </c>
      <c r="L18" s="125">
        <v>62153342.009999983</v>
      </c>
      <c r="M18" s="125">
        <v>108858083.76000001</v>
      </c>
      <c r="N18" s="125">
        <v>788333065.78000009</v>
      </c>
      <c r="O18" s="125">
        <v>400757746.94</v>
      </c>
    </row>
    <row r="19" spans="1:15">
      <c r="A19" s="35" t="s">
        <v>342</v>
      </c>
      <c r="B19" s="128">
        <v>36215553.43000003</v>
      </c>
      <c r="C19" s="128">
        <v>43288223.030000001</v>
      </c>
      <c r="D19" s="128">
        <v>83318689.460000038</v>
      </c>
      <c r="E19" s="128">
        <v>46610330.900000013</v>
      </c>
      <c r="F19" s="128">
        <v>63270203.549999982</v>
      </c>
      <c r="G19" s="128">
        <v>46485471.659999996</v>
      </c>
      <c r="H19" s="131">
        <v>55966201.829999991</v>
      </c>
      <c r="I19" s="131">
        <v>70385498.720000014</v>
      </c>
      <c r="J19" s="131">
        <v>58320253.509999983</v>
      </c>
      <c r="K19" s="131">
        <v>69660514.639999971</v>
      </c>
      <c r="L19" s="131">
        <v>56926293.749999978</v>
      </c>
      <c r="M19" s="131">
        <v>52400937.370000005</v>
      </c>
      <c r="N19" s="131">
        <v>682848171.85000002</v>
      </c>
      <c r="O19" s="131">
        <v>357791746.94</v>
      </c>
    </row>
    <row r="20" spans="1:15">
      <c r="A20" s="35" t="s">
        <v>343</v>
      </c>
      <c r="B20" s="128">
        <v>4072180.8399999961</v>
      </c>
      <c r="C20" s="128">
        <v>1893782.0300000086</v>
      </c>
      <c r="D20" s="128">
        <v>5971808.4699999839</v>
      </c>
      <c r="E20" s="128">
        <v>4123478.150000006</v>
      </c>
      <c r="F20" s="128">
        <v>4362193.5700000077</v>
      </c>
      <c r="G20" s="128">
        <v>4328272.2500000075</v>
      </c>
      <c r="H20" s="131">
        <v>4297581.5300000012</v>
      </c>
      <c r="I20" s="131">
        <v>4436302.0599999577</v>
      </c>
      <c r="J20" s="131">
        <v>5156278.4200000092</v>
      </c>
      <c r="K20" s="131">
        <v>5158821.9600000083</v>
      </c>
      <c r="L20" s="131">
        <v>5227048.2600000054</v>
      </c>
      <c r="M20" s="131">
        <v>56457146.390000001</v>
      </c>
      <c r="N20" s="131">
        <v>105484893.92999999</v>
      </c>
      <c r="O20" s="131">
        <v>42966000</v>
      </c>
    </row>
    <row r="21" spans="1:15">
      <c r="A21" s="200" t="s">
        <v>344</v>
      </c>
      <c r="B21" s="118">
        <v>0</v>
      </c>
      <c r="C21" s="118">
        <v>0</v>
      </c>
      <c r="D21" s="118">
        <v>0</v>
      </c>
      <c r="E21" s="118">
        <v>0</v>
      </c>
      <c r="F21" s="118">
        <v>0</v>
      </c>
      <c r="G21" s="118">
        <v>0</v>
      </c>
      <c r="H21" s="125">
        <v>0</v>
      </c>
      <c r="I21" s="125">
        <v>0</v>
      </c>
      <c r="J21" s="125">
        <v>0</v>
      </c>
      <c r="K21" s="125">
        <v>0</v>
      </c>
      <c r="L21" s="125">
        <v>0</v>
      </c>
      <c r="M21" s="125">
        <v>0</v>
      </c>
      <c r="N21" s="125">
        <v>0</v>
      </c>
      <c r="O21" s="125">
        <v>0</v>
      </c>
    </row>
    <row r="22" spans="1:15">
      <c r="A22" s="200" t="s">
        <v>345</v>
      </c>
      <c r="B22" s="118">
        <v>0</v>
      </c>
      <c r="C22" s="118">
        <v>0</v>
      </c>
      <c r="D22" s="118">
        <v>0</v>
      </c>
      <c r="E22" s="118">
        <v>0</v>
      </c>
      <c r="F22" s="118">
        <v>0</v>
      </c>
      <c r="G22" s="118">
        <v>0</v>
      </c>
      <c r="H22" s="125">
        <v>0</v>
      </c>
      <c r="I22" s="125">
        <v>0</v>
      </c>
      <c r="J22" s="125">
        <v>0</v>
      </c>
      <c r="K22" s="125">
        <v>0</v>
      </c>
      <c r="L22" s="125">
        <v>0</v>
      </c>
      <c r="M22" s="125">
        <v>0</v>
      </c>
      <c r="N22" s="125">
        <v>0</v>
      </c>
      <c r="O22" s="125">
        <v>0</v>
      </c>
    </row>
    <row r="23" spans="1:15">
      <c r="A23" s="200" t="s">
        <v>32</v>
      </c>
      <c r="B23" s="118">
        <v>2587161.75</v>
      </c>
      <c r="C23" s="118">
        <v>4707849.53</v>
      </c>
      <c r="D23" s="118">
        <v>18014939.32</v>
      </c>
      <c r="E23" s="118">
        <v>17080724.290000003</v>
      </c>
      <c r="F23" s="118">
        <v>17366566.589999996</v>
      </c>
      <c r="G23" s="118">
        <v>18771511.48</v>
      </c>
      <c r="H23" s="125">
        <v>24395635.240000002</v>
      </c>
      <c r="I23" s="125">
        <v>21476487.699999999</v>
      </c>
      <c r="J23" s="125">
        <v>21845141.250000004</v>
      </c>
      <c r="K23" s="125">
        <v>20412327.989999995</v>
      </c>
      <c r="L23" s="125">
        <v>20762541.130000003</v>
      </c>
      <c r="M23" s="125">
        <v>20731414.760000002</v>
      </c>
      <c r="N23" s="125">
        <v>208152301.02999997</v>
      </c>
      <c r="O23" s="125">
        <v>785871000</v>
      </c>
    </row>
    <row r="24" spans="1:15">
      <c r="A24" s="200" t="s">
        <v>36</v>
      </c>
      <c r="B24" s="118">
        <v>540373131.15999985</v>
      </c>
      <c r="C24" s="118">
        <v>379294009.13999993</v>
      </c>
      <c r="D24" s="118">
        <v>389233763.11999995</v>
      </c>
      <c r="E24" s="118">
        <v>368268172.72999996</v>
      </c>
      <c r="F24" s="118">
        <v>424922789.49999988</v>
      </c>
      <c r="G24" s="118">
        <v>325190000.70999998</v>
      </c>
      <c r="H24" s="125">
        <v>321725542.38000005</v>
      </c>
      <c r="I24" s="125">
        <v>386962064.56000012</v>
      </c>
      <c r="J24" s="125">
        <v>282093566.5</v>
      </c>
      <c r="K24" s="125">
        <v>306118550.81000012</v>
      </c>
      <c r="L24" s="125">
        <v>285062381.62</v>
      </c>
      <c r="M24" s="125">
        <v>496452499.83999997</v>
      </c>
      <c r="N24" s="125">
        <v>4505696472.0699987</v>
      </c>
      <c r="O24" s="125">
        <v>3801822138.2399998</v>
      </c>
    </row>
    <row r="25" spans="1:15">
      <c r="A25" s="201" t="s">
        <v>346</v>
      </c>
      <c r="B25" s="128">
        <v>41113859.849999994</v>
      </c>
      <c r="C25" s="128">
        <v>57391481.499999985</v>
      </c>
      <c r="D25" s="128">
        <v>34793044.75</v>
      </c>
      <c r="E25" s="128">
        <v>41242078.270000003</v>
      </c>
      <c r="F25" s="128">
        <v>45877696.43</v>
      </c>
      <c r="G25" s="128">
        <v>42927339.93</v>
      </c>
      <c r="H25" s="131">
        <v>57777498.590000004</v>
      </c>
      <c r="I25" s="131">
        <v>41978479.120000005</v>
      </c>
      <c r="J25" s="131">
        <v>38661569.950000003</v>
      </c>
      <c r="K25" s="131">
        <v>36785176.019999988</v>
      </c>
      <c r="L25" s="131">
        <v>46232270.120000005</v>
      </c>
      <c r="M25" s="131">
        <v>71835677.109999999</v>
      </c>
      <c r="N25" s="131">
        <v>556616171.63999999</v>
      </c>
      <c r="O25" s="131">
        <v>471600000</v>
      </c>
    </row>
    <row r="26" spans="1:15">
      <c r="A26" s="201" t="s">
        <v>347</v>
      </c>
      <c r="B26" s="128">
        <v>71520443.520000011</v>
      </c>
      <c r="C26" s="128">
        <v>69001623.200000003</v>
      </c>
      <c r="D26" s="128">
        <v>89609136.049999997</v>
      </c>
      <c r="E26" s="128">
        <v>73751055.909999996</v>
      </c>
      <c r="F26" s="128">
        <v>88798434.929999992</v>
      </c>
      <c r="G26" s="128">
        <v>73149229.829999998</v>
      </c>
      <c r="H26" s="131">
        <v>72719840.569999993</v>
      </c>
      <c r="I26" s="131">
        <v>86289671.600000009</v>
      </c>
      <c r="J26" s="131">
        <v>74124867.900000006</v>
      </c>
      <c r="K26" s="131">
        <v>72182436.460000008</v>
      </c>
      <c r="L26" s="131">
        <v>68952195.609999999</v>
      </c>
      <c r="M26" s="131">
        <v>67874363.400000006</v>
      </c>
      <c r="N26" s="131">
        <v>907973298.98000002</v>
      </c>
      <c r="O26" s="131">
        <v>858000000</v>
      </c>
    </row>
    <row r="27" spans="1:15">
      <c r="A27" s="201" t="s">
        <v>348</v>
      </c>
      <c r="B27" s="128">
        <v>251162659.32999998</v>
      </c>
      <c r="C27" s="128">
        <v>81470222.090000004</v>
      </c>
      <c r="D27" s="128">
        <v>79845547.320000008</v>
      </c>
      <c r="E27" s="128">
        <v>69318911.430000007</v>
      </c>
      <c r="F27" s="128">
        <v>67234239.930000007</v>
      </c>
      <c r="G27" s="128">
        <v>26131853.490000002</v>
      </c>
      <c r="H27" s="131">
        <v>20376910.290000014</v>
      </c>
      <c r="I27" s="131">
        <v>18758348.349999994</v>
      </c>
      <c r="J27" s="131">
        <v>16107769.359999999</v>
      </c>
      <c r="K27" s="131">
        <v>14680644.129999999</v>
      </c>
      <c r="L27" s="131">
        <v>13946978.389999999</v>
      </c>
      <c r="M27" s="131">
        <v>18841794.939999983</v>
      </c>
      <c r="N27" s="131">
        <v>677875879.04999983</v>
      </c>
      <c r="O27" s="131">
        <v>577000000</v>
      </c>
    </row>
    <row r="28" spans="1:15">
      <c r="A28" s="201" t="s">
        <v>349</v>
      </c>
      <c r="B28" s="128">
        <v>63197.42</v>
      </c>
      <c r="C28" s="128">
        <v>34592.089999999997</v>
      </c>
      <c r="D28" s="128">
        <v>65220.36</v>
      </c>
      <c r="E28" s="128">
        <v>60526.7</v>
      </c>
      <c r="F28" s="128">
        <v>37379.689999999995</v>
      </c>
      <c r="G28" s="128">
        <v>62086.259999999995</v>
      </c>
      <c r="H28" s="131">
        <v>73561.640000000014</v>
      </c>
      <c r="I28" s="131">
        <v>59572.61</v>
      </c>
      <c r="J28" s="131">
        <v>41307.449999999997</v>
      </c>
      <c r="K28" s="131">
        <v>35805.599999999999</v>
      </c>
      <c r="L28" s="131">
        <v>38646.770000000004</v>
      </c>
      <c r="M28" s="131">
        <v>60239.29</v>
      </c>
      <c r="N28" s="131">
        <v>632135.88000000012</v>
      </c>
      <c r="O28" s="131">
        <v>168000</v>
      </c>
    </row>
    <row r="29" spans="1:15">
      <c r="A29" s="201" t="s">
        <v>350</v>
      </c>
      <c r="B29" s="128">
        <v>0</v>
      </c>
      <c r="C29" s="128">
        <v>0</v>
      </c>
      <c r="D29" s="128">
        <v>0</v>
      </c>
      <c r="E29" s="128">
        <v>0</v>
      </c>
      <c r="F29" s="128">
        <v>0</v>
      </c>
      <c r="G29" s="128">
        <v>0</v>
      </c>
      <c r="H29" s="131">
        <v>0</v>
      </c>
      <c r="I29" s="131">
        <v>0</v>
      </c>
      <c r="J29" s="131">
        <v>0</v>
      </c>
      <c r="K29" s="131">
        <v>0</v>
      </c>
      <c r="L29" s="131">
        <v>0</v>
      </c>
      <c r="M29" s="131">
        <v>0</v>
      </c>
      <c r="N29" s="131">
        <v>0</v>
      </c>
      <c r="O29" s="131">
        <v>0</v>
      </c>
    </row>
    <row r="30" spans="1:15">
      <c r="A30" s="201" t="s">
        <v>351</v>
      </c>
      <c r="B30" s="128">
        <v>1089237.1100000001</v>
      </c>
      <c r="C30" s="128">
        <v>945157.05</v>
      </c>
      <c r="D30" s="128">
        <v>1070765.71</v>
      </c>
      <c r="E30" s="128">
        <v>1088999.3999999999</v>
      </c>
      <c r="F30" s="128">
        <v>578953.35</v>
      </c>
      <c r="G30" s="128">
        <v>816838.48</v>
      </c>
      <c r="H30" s="131">
        <v>841961.67999999993</v>
      </c>
      <c r="I30" s="131">
        <v>670647.69000000006</v>
      </c>
      <c r="J30" s="131">
        <v>884730.85</v>
      </c>
      <c r="K30" s="131">
        <v>902943.58000000007</v>
      </c>
      <c r="L30" s="131">
        <v>656576.85000000009</v>
      </c>
      <c r="M30" s="131">
        <v>932859.98</v>
      </c>
      <c r="N30" s="131">
        <v>10479671.729999999</v>
      </c>
      <c r="O30" s="131">
        <v>12930000</v>
      </c>
    </row>
    <row r="31" spans="1:15">
      <c r="A31" s="201" t="s">
        <v>352</v>
      </c>
      <c r="B31" s="128">
        <v>86979781.13000001</v>
      </c>
      <c r="C31" s="128">
        <v>72248795.129999995</v>
      </c>
      <c r="D31" s="128">
        <v>80408516.370000005</v>
      </c>
      <c r="E31" s="128">
        <v>72723710.5</v>
      </c>
      <c r="F31" s="128">
        <v>77107889.420000002</v>
      </c>
      <c r="G31" s="128">
        <v>66947189.609999999</v>
      </c>
      <c r="H31" s="131">
        <v>64778921.549999997</v>
      </c>
      <c r="I31" s="131">
        <v>70354903.040000007</v>
      </c>
      <c r="J31" s="131">
        <v>61577844.450000018</v>
      </c>
      <c r="K31" s="131">
        <v>63049578.910000026</v>
      </c>
      <c r="L31" s="131">
        <v>65407675.449999988</v>
      </c>
      <c r="M31" s="131">
        <v>65177456</v>
      </c>
      <c r="N31" s="131">
        <v>846762261.56000018</v>
      </c>
      <c r="O31" s="131">
        <v>677000000</v>
      </c>
    </row>
    <row r="32" spans="1:15">
      <c r="A32" s="201" t="s">
        <v>353</v>
      </c>
      <c r="B32" s="128">
        <v>88443952.799999952</v>
      </c>
      <c r="C32" s="128">
        <v>98202138.079999983</v>
      </c>
      <c r="D32" s="128">
        <v>103441532.55999994</v>
      </c>
      <c r="E32" s="128">
        <v>110082890.52000001</v>
      </c>
      <c r="F32" s="128">
        <v>145288195.74999988</v>
      </c>
      <c r="G32" s="128">
        <v>115155463.10999995</v>
      </c>
      <c r="H32" s="131">
        <v>105156848.06000006</v>
      </c>
      <c r="I32" s="131">
        <v>168850442.1500001</v>
      </c>
      <c r="J32" s="131">
        <v>90695476.539999962</v>
      </c>
      <c r="K32" s="131">
        <v>118481966.11000013</v>
      </c>
      <c r="L32" s="131">
        <v>89828038.430000007</v>
      </c>
      <c r="M32" s="131">
        <v>271730109.11999995</v>
      </c>
      <c r="N32" s="131">
        <v>1505357053.2299998</v>
      </c>
      <c r="O32" s="131">
        <v>1205124138.2399998</v>
      </c>
    </row>
    <row r="33" spans="1:15">
      <c r="A33" s="200" t="s">
        <v>43</v>
      </c>
      <c r="B33" s="118">
        <v>17555770.039999999</v>
      </c>
      <c r="C33" s="118">
        <v>39312585.780000009</v>
      </c>
      <c r="D33" s="118">
        <v>21932342.459999997</v>
      </c>
      <c r="E33" s="118">
        <v>15372416.170000002</v>
      </c>
      <c r="F33" s="118">
        <v>15670569.830000002</v>
      </c>
      <c r="G33" s="118">
        <v>31447200.809999995</v>
      </c>
      <c r="H33" s="125">
        <v>23396200.529999997</v>
      </c>
      <c r="I33" s="125">
        <v>22820479.399999984</v>
      </c>
      <c r="J33" s="125">
        <v>21897751.599999994</v>
      </c>
      <c r="K33" s="125">
        <v>22705281.140000001</v>
      </c>
      <c r="L33" s="125">
        <v>26153915.129999999</v>
      </c>
      <c r="M33" s="125">
        <v>28101908.16</v>
      </c>
      <c r="N33" s="125">
        <v>286366421.05000001</v>
      </c>
      <c r="O33" s="125">
        <v>206704831.28</v>
      </c>
    </row>
    <row r="34" spans="1:15">
      <c r="B34" s="128"/>
      <c r="C34" s="128"/>
      <c r="D34" s="128"/>
      <c r="E34" s="128"/>
      <c r="F34" s="128"/>
      <c r="G34" s="128"/>
      <c r="H34" s="131"/>
      <c r="I34" s="131"/>
      <c r="J34" s="131"/>
      <c r="K34" s="131"/>
      <c r="L34" s="131"/>
      <c r="M34" s="131"/>
      <c r="N34" s="131"/>
      <c r="O34" s="131"/>
    </row>
    <row r="35" spans="1:15">
      <c r="A35" s="29" t="s">
        <v>354</v>
      </c>
      <c r="B35" s="118">
        <v>106642973.66</v>
      </c>
      <c r="C35" s="118">
        <v>78623539.079999998</v>
      </c>
      <c r="D35" s="118">
        <v>109847257.70000002</v>
      </c>
      <c r="E35" s="118">
        <v>82112414.510000005</v>
      </c>
      <c r="F35" s="118">
        <v>91217037.25999999</v>
      </c>
      <c r="G35" s="118">
        <v>63760229.230000004</v>
      </c>
      <c r="H35" s="125">
        <v>70674036.230000004</v>
      </c>
      <c r="I35" s="125">
        <v>80375973.730000004</v>
      </c>
      <c r="J35" s="125">
        <v>77492898.189999998</v>
      </c>
      <c r="K35" s="125">
        <v>85578489.789999992</v>
      </c>
      <c r="L35" s="125">
        <v>105032575.66</v>
      </c>
      <c r="M35" s="125">
        <v>78494568.299999997</v>
      </c>
      <c r="N35" s="125">
        <v>1029851993.34</v>
      </c>
      <c r="O35" s="125">
        <v>791976000</v>
      </c>
    </row>
    <row r="36" spans="1:15">
      <c r="A36" s="202" t="s">
        <v>355</v>
      </c>
      <c r="B36" s="128">
        <v>23868712.48</v>
      </c>
      <c r="C36" s="128">
        <v>23690058.189999998</v>
      </c>
      <c r="D36" s="128">
        <v>23693259.990000002</v>
      </c>
      <c r="E36" s="128">
        <v>31288144.66</v>
      </c>
      <c r="F36" s="128">
        <v>31387707.449999999</v>
      </c>
      <c r="G36" s="128">
        <v>31904554.940000001</v>
      </c>
      <c r="H36" s="131">
        <v>31654943</v>
      </c>
      <c r="I36" s="131">
        <v>30993381.239999998</v>
      </c>
      <c r="J36" s="131">
        <v>38476992.599999994</v>
      </c>
      <c r="K36" s="131">
        <v>32245497.809999999</v>
      </c>
      <c r="L36" s="131">
        <v>63569201.110000007</v>
      </c>
      <c r="M36" s="131">
        <v>40660603.659999996</v>
      </c>
      <c r="N36" s="131">
        <v>403433057.13</v>
      </c>
      <c r="O36" s="131">
        <v>291699000</v>
      </c>
    </row>
    <row r="37" spans="1:15">
      <c r="A37" s="203" t="s">
        <v>356</v>
      </c>
      <c r="B37" s="128">
        <v>764146.02</v>
      </c>
      <c r="C37" s="128">
        <v>1060909.1499999999</v>
      </c>
      <c r="D37" s="128">
        <v>654013.25</v>
      </c>
      <c r="E37" s="128">
        <v>746411.52000000002</v>
      </c>
      <c r="F37" s="128">
        <v>134795.07999999999</v>
      </c>
      <c r="G37" s="128">
        <v>373053.39</v>
      </c>
      <c r="H37" s="131">
        <v>1134149.3199999998</v>
      </c>
      <c r="I37" s="131">
        <v>2950.44</v>
      </c>
      <c r="J37" s="131">
        <v>1007430.88</v>
      </c>
      <c r="K37" s="131">
        <v>836044.92</v>
      </c>
      <c r="L37" s="131">
        <v>1045106.8899999999</v>
      </c>
      <c r="M37" s="131">
        <v>2345855.0299999998</v>
      </c>
      <c r="N37" s="131">
        <v>10104865.890000001</v>
      </c>
      <c r="O37" s="131">
        <v>12935000</v>
      </c>
    </row>
    <row r="38" spans="1:15" ht="22.5">
      <c r="A38" s="203" t="s">
        <v>1055</v>
      </c>
      <c r="B38" s="128">
        <v>9020235.75</v>
      </c>
      <c r="C38" s="128">
        <v>12103956.59</v>
      </c>
      <c r="D38" s="128">
        <v>44423241.650000006</v>
      </c>
      <c r="E38" s="128">
        <v>12985544.019999998</v>
      </c>
      <c r="F38" s="128">
        <v>19189193.899999999</v>
      </c>
      <c r="G38" s="128">
        <v>2865151.31</v>
      </c>
      <c r="H38" s="437">
        <v>11719346.700000001</v>
      </c>
      <c r="I38" s="437">
        <v>19828298.220000003</v>
      </c>
      <c r="J38" s="437">
        <v>12801916.73</v>
      </c>
      <c r="K38" s="437">
        <v>27579545.939999994</v>
      </c>
      <c r="L38" s="437">
        <v>14452934.16</v>
      </c>
      <c r="M38" s="437">
        <v>8050366.8799999999</v>
      </c>
      <c r="N38" s="437">
        <v>195019731.84999999</v>
      </c>
      <c r="O38" s="437">
        <v>121522000</v>
      </c>
    </row>
    <row r="39" spans="1:15">
      <c r="A39" s="202" t="s">
        <v>357</v>
      </c>
      <c r="B39" s="128">
        <v>72989879.409999996</v>
      </c>
      <c r="C39" s="128">
        <v>41768615.149999999</v>
      </c>
      <c r="D39" s="128">
        <v>41076742.810000002</v>
      </c>
      <c r="E39" s="128">
        <v>37092314.310000002</v>
      </c>
      <c r="F39" s="128">
        <v>40505340.830000006</v>
      </c>
      <c r="G39" s="128">
        <v>28617469.59</v>
      </c>
      <c r="H39" s="131">
        <v>26165597.209999997</v>
      </c>
      <c r="I39" s="131">
        <v>29551343.829999998</v>
      </c>
      <c r="J39" s="131">
        <v>25206557.979999997</v>
      </c>
      <c r="K39" s="131">
        <v>24917401.120000001</v>
      </c>
      <c r="L39" s="131">
        <v>25965333.5</v>
      </c>
      <c r="M39" s="131">
        <v>27437742.73</v>
      </c>
      <c r="N39" s="131">
        <v>421294338.46999997</v>
      </c>
      <c r="O39" s="131">
        <v>365820000</v>
      </c>
    </row>
    <row r="40" spans="1:15">
      <c r="A40" s="200"/>
      <c r="B40" s="118"/>
      <c r="C40" s="118"/>
      <c r="D40" s="118"/>
      <c r="E40" s="118"/>
      <c r="F40" s="118"/>
      <c r="G40" s="118"/>
      <c r="H40" s="125"/>
      <c r="I40" s="125"/>
      <c r="J40" s="125"/>
      <c r="K40" s="125"/>
      <c r="L40" s="125"/>
      <c r="M40" s="125"/>
      <c r="N40" s="125"/>
      <c r="O40" s="125"/>
    </row>
    <row r="41" spans="1:15">
      <c r="A41" s="204" t="s">
        <v>358</v>
      </c>
      <c r="B41" s="162">
        <v>874302403.79999983</v>
      </c>
      <c r="C41" s="162">
        <v>1045554991.4799999</v>
      </c>
      <c r="D41" s="162">
        <v>780376562.44999969</v>
      </c>
      <c r="E41" s="162">
        <v>723697577.5400002</v>
      </c>
      <c r="F41" s="162">
        <v>797314874.30999982</v>
      </c>
      <c r="G41" s="162">
        <v>727906264.33999991</v>
      </c>
      <c r="H41" s="165">
        <v>715992512.38000011</v>
      </c>
      <c r="I41" s="165">
        <v>802093260.01999986</v>
      </c>
      <c r="J41" s="165">
        <v>703041373.02000022</v>
      </c>
      <c r="K41" s="165">
        <v>706370465.43000019</v>
      </c>
      <c r="L41" s="165">
        <v>722447788.23000002</v>
      </c>
      <c r="M41" s="165">
        <v>924334695.40999973</v>
      </c>
      <c r="N41" s="165">
        <v>9523432768.409996</v>
      </c>
      <c r="O41" s="165">
        <v>8527920716.460001</v>
      </c>
    </row>
    <row r="42" spans="1:15" ht="22.5">
      <c r="A42" s="205" t="s">
        <v>359</v>
      </c>
      <c r="B42" s="206">
        <v>0</v>
      </c>
      <c r="C42" s="206">
        <v>0</v>
      </c>
      <c r="D42" s="206">
        <v>0</v>
      </c>
      <c r="E42" s="206">
        <v>0</v>
      </c>
      <c r="F42" s="206">
        <v>260000</v>
      </c>
      <c r="G42" s="206">
        <v>13422273</v>
      </c>
      <c r="H42" s="207">
        <v>300000</v>
      </c>
      <c r="I42" s="207">
        <v>0</v>
      </c>
      <c r="J42" s="207">
        <v>650000</v>
      </c>
      <c r="K42" s="207">
        <v>1570000</v>
      </c>
      <c r="L42" s="207">
        <v>150000</v>
      </c>
      <c r="M42" s="207">
        <v>0</v>
      </c>
      <c r="N42" s="207">
        <v>16352273</v>
      </c>
      <c r="O42" s="207">
        <v>0</v>
      </c>
    </row>
    <row r="43" spans="1:15" ht="22.5">
      <c r="A43" s="208" t="s">
        <v>360</v>
      </c>
      <c r="B43" s="209">
        <v>874302403.79999983</v>
      </c>
      <c r="C43" s="210">
        <v>1045554991.4799999</v>
      </c>
      <c r="D43" s="210">
        <v>780376562.44999969</v>
      </c>
      <c r="E43" s="210">
        <v>723697577.5400002</v>
      </c>
      <c r="F43" s="210">
        <v>797054874.30999982</v>
      </c>
      <c r="G43" s="210">
        <v>714483991.33999991</v>
      </c>
      <c r="H43" s="211">
        <v>715692512.38000011</v>
      </c>
      <c r="I43" s="211">
        <v>802093260.01999986</v>
      </c>
      <c r="J43" s="211">
        <v>702391373.02000022</v>
      </c>
      <c r="K43" s="211">
        <v>704800465.43000019</v>
      </c>
      <c r="L43" s="211">
        <v>722297788.23000002</v>
      </c>
      <c r="M43" s="211">
        <v>924334695.40999973</v>
      </c>
      <c r="N43" s="211">
        <v>9507080495.409996</v>
      </c>
      <c r="O43" s="211">
        <v>8527920716.460001</v>
      </c>
    </row>
    <row r="44" spans="1:15" ht="22.5">
      <c r="A44" s="212" t="s">
        <v>361</v>
      </c>
      <c r="B44" s="213">
        <v>0</v>
      </c>
      <c r="C44" s="213">
        <v>0</v>
      </c>
      <c r="D44" s="213">
        <v>0</v>
      </c>
      <c r="E44" s="213">
        <v>0</v>
      </c>
      <c r="F44" s="213">
        <v>0</v>
      </c>
      <c r="G44" s="213">
        <v>0</v>
      </c>
      <c r="H44" s="214">
        <v>0</v>
      </c>
      <c r="I44" s="214">
        <v>0</v>
      </c>
      <c r="J44" s="214">
        <v>0</v>
      </c>
      <c r="K44" s="214">
        <v>0</v>
      </c>
      <c r="L44" s="214">
        <v>0</v>
      </c>
      <c r="M44" s="214">
        <v>0</v>
      </c>
      <c r="N44" s="214">
        <v>0</v>
      </c>
      <c r="O44" s="214">
        <v>0</v>
      </c>
    </row>
    <row r="45" spans="1:15" ht="22.5">
      <c r="A45" s="205" t="s">
        <v>362</v>
      </c>
      <c r="B45" s="215">
        <v>0</v>
      </c>
      <c r="C45" s="215">
        <v>0</v>
      </c>
      <c r="D45" s="215">
        <v>0</v>
      </c>
      <c r="E45" s="215">
        <v>0</v>
      </c>
      <c r="F45" s="215">
        <v>0</v>
      </c>
      <c r="G45" s="215">
        <v>0</v>
      </c>
      <c r="H45" s="216">
        <v>0</v>
      </c>
      <c r="I45" s="216">
        <v>0</v>
      </c>
      <c r="J45" s="216">
        <v>0</v>
      </c>
      <c r="K45" s="216">
        <v>0</v>
      </c>
      <c r="L45" s="216">
        <v>0</v>
      </c>
      <c r="M45" s="216">
        <v>0</v>
      </c>
      <c r="N45" s="216">
        <v>0</v>
      </c>
      <c r="O45" s="216">
        <v>0</v>
      </c>
    </row>
    <row r="46" spans="1:15" ht="22.5">
      <c r="A46" s="208" t="s">
        <v>363</v>
      </c>
      <c r="B46" s="210">
        <v>874302403.79999983</v>
      </c>
      <c r="C46" s="210">
        <v>1045554991.4799999</v>
      </c>
      <c r="D46" s="210">
        <v>780376562.44999969</v>
      </c>
      <c r="E46" s="210">
        <v>723697577.5400002</v>
      </c>
      <c r="F46" s="210">
        <v>797054874.30999982</v>
      </c>
      <c r="G46" s="210">
        <v>714483991.33999991</v>
      </c>
      <c r="H46" s="211">
        <v>715692512.38000011</v>
      </c>
      <c r="I46" s="211">
        <v>802093260.01999986</v>
      </c>
      <c r="J46" s="211">
        <v>702391373.02000022</v>
      </c>
      <c r="K46" s="211">
        <v>704800465.43000019</v>
      </c>
      <c r="L46" s="211">
        <v>722297788.23000002</v>
      </c>
      <c r="M46" s="211">
        <v>924334695.40999973</v>
      </c>
      <c r="N46" s="211">
        <v>9507080495.409996</v>
      </c>
      <c r="O46" s="211">
        <v>8527920716.460001</v>
      </c>
    </row>
    <row r="47" spans="1:15">
      <c r="A47" s="2" t="s">
        <v>115</v>
      </c>
    </row>
    <row r="48" spans="1:15" hidden="1">
      <c r="A48" s="2" t="s">
        <v>115</v>
      </c>
    </row>
    <row r="49" spans="1:15" hidden="1">
      <c r="A49" s="2" t="s">
        <v>1093</v>
      </c>
    </row>
    <row r="50" spans="1:15">
      <c r="A50" s="2" t="s">
        <v>323</v>
      </c>
      <c r="J50" s="58"/>
    </row>
    <row r="51" spans="1:15" ht="23.25" customHeight="1">
      <c r="A51" s="981" t="s">
        <v>779</v>
      </c>
      <c r="B51" s="981"/>
      <c r="C51" s="981"/>
      <c r="D51" s="981"/>
      <c r="E51" s="981"/>
      <c r="F51" s="981"/>
      <c r="G51" s="981"/>
      <c r="H51" s="981"/>
      <c r="J51" s="58"/>
    </row>
    <row r="52" spans="1:15">
      <c r="A52" s="982" t="s">
        <v>1090</v>
      </c>
      <c r="B52" s="982"/>
      <c r="C52" s="982"/>
      <c r="D52" s="982"/>
      <c r="E52" s="982"/>
      <c r="F52" s="982"/>
      <c r="G52" s="982"/>
      <c r="H52" s="982"/>
      <c r="I52" s="982"/>
      <c r="J52" s="982"/>
      <c r="K52" s="982"/>
      <c r="L52" s="982"/>
      <c r="M52" s="982"/>
      <c r="N52" s="982"/>
      <c r="O52" s="982"/>
    </row>
    <row r="53" spans="1:15" ht="11.25" customHeight="1">
      <c r="A53" s="982" t="s">
        <v>1091</v>
      </c>
      <c r="B53" s="982"/>
      <c r="C53" s="982"/>
      <c r="D53" s="982"/>
      <c r="E53" s="982"/>
      <c r="F53" s="982"/>
      <c r="G53" s="982"/>
      <c r="H53" s="982"/>
      <c r="I53" s="982"/>
      <c r="J53" s="982"/>
      <c r="K53" s="982"/>
      <c r="L53" s="982"/>
      <c r="M53" s="982"/>
      <c r="N53" s="982"/>
      <c r="O53" s="982"/>
    </row>
    <row r="54" spans="1:15">
      <c r="A54" s="982" t="s">
        <v>1092</v>
      </c>
      <c r="B54" s="982"/>
      <c r="C54" s="982"/>
      <c r="D54" s="982"/>
      <c r="E54" s="982"/>
      <c r="F54" s="982"/>
      <c r="G54" s="982"/>
      <c r="H54" s="982"/>
      <c r="I54" s="982"/>
      <c r="J54" s="982"/>
      <c r="K54" s="982"/>
      <c r="L54" s="982"/>
      <c r="M54" s="982"/>
      <c r="N54" s="982"/>
      <c r="O54" s="982"/>
    </row>
    <row r="56" spans="1:15">
      <c r="A56" s="2" t="s">
        <v>1072</v>
      </c>
    </row>
    <row r="57" spans="1:15">
      <c r="A57" s="2" t="s">
        <v>1073</v>
      </c>
    </row>
    <row r="58" spans="1:15">
      <c r="A58" s="2" t="s">
        <v>1074</v>
      </c>
    </row>
    <row r="59" spans="1:15">
      <c r="A59" s="2" t="s">
        <v>1075</v>
      </c>
    </row>
  </sheetData>
  <mergeCells count="12">
    <mergeCell ref="A1:O1"/>
    <mergeCell ref="A2:O2"/>
    <mergeCell ref="A3:O3"/>
    <mergeCell ref="A4:O4"/>
    <mergeCell ref="A5:O5"/>
    <mergeCell ref="A51:H51"/>
    <mergeCell ref="A52:O52"/>
    <mergeCell ref="A54:O54"/>
    <mergeCell ref="A53:O53"/>
    <mergeCell ref="A7:A9"/>
    <mergeCell ref="N7:N9"/>
    <mergeCell ref="O7:O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sheetPr codeName="Planilha4"/>
  <dimension ref="A1:I162"/>
  <sheetViews>
    <sheetView workbookViewId="0">
      <selection activeCell="A25" sqref="A25"/>
    </sheetView>
  </sheetViews>
  <sheetFormatPr defaultRowHeight="12"/>
  <cols>
    <col min="1" max="1" width="67.140625" style="218" customWidth="1"/>
    <col min="2" max="4" width="16" style="218" customWidth="1"/>
    <col min="5" max="5" width="16.7109375" style="218" customWidth="1"/>
    <col min="6" max="9" width="16" style="218" customWidth="1"/>
    <col min="10" max="202" width="9.140625" style="218"/>
    <col min="203" max="203" width="79.85546875" style="218" customWidth="1"/>
    <col min="204" max="204" width="24" style="218" customWidth="1"/>
    <col min="205" max="205" width="25.28515625" style="218" customWidth="1"/>
    <col min="206" max="209" width="23.7109375" style="218" customWidth="1"/>
    <col min="210" max="211" width="26.5703125" style="218" customWidth="1"/>
    <col min="212" max="458" width="9.140625" style="218"/>
    <col min="459" max="459" width="79.85546875" style="218" customWidth="1"/>
    <col min="460" max="460" width="24" style="218" customWidth="1"/>
    <col min="461" max="461" width="25.28515625" style="218" customWidth="1"/>
    <col min="462" max="465" width="23.7109375" style="218" customWidth="1"/>
    <col min="466" max="467" width="26.5703125" style="218" customWidth="1"/>
    <col min="468" max="714" width="9.140625" style="218"/>
    <col min="715" max="715" width="79.85546875" style="218" customWidth="1"/>
    <col min="716" max="716" width="24" style="218" customWidth="1"/>
    <col min="717" max="717" width="25.28515625" style="218" customWidth="1"/>
    <col min="718" max="721" width="23.7109375" style="218" customWidth="1"/>
    <col min="722" max="723" width="26.5703125" style="218" customWidth="1"/>
    <col min="724" max="970" width="9.140625" style="218"/>
    <col min="971" max="971" width="79.85546875" style="218" customWidth="1"/>
    <col min="972" max="972" width="24" style="218" customWidth="1"/>
    <col min="973" max="973" width="25.28515625" style="218" customWidth="1"/>
    <col min="974" max="977" width="23.7109375" style="218" customWidth="1"/>
    <col min="978" max="979" width="26.5703125" style="218" customWidth="1"/>
    <col min="980" max="1226" width="9.140625" style="218"/>
    <col min="1227" max="1227" width="79.85546875" style="218" customWidth="1"/>
    <col min="1228" max="1228" width="24" style="218" customWidth="1"/>
    <col min="1229" max="1229" width="25.28515625" style="218" customWidth="1"/>
    <col min="1230" max="1233" width="23.7109375" style="218" customWidth="1"/>
    <col min="1234" max="1235" width="26.5703125" style="218" customWidth="1"/>
    <col min="1236" max="1482" width="9.140625" style="218"/>
    <col min="1483" max="1483" width="79.85546875" style="218" customWidth="1"/>
    <col min="1484" max="1484" width="24" style="218" customWidth="1"/>
    <col min="1485" max="1485" width="25.28515625" style="218" customWidth="1"/>
    <col min="1486" max="1489" width="23.7109375" style="218" customWidth="1"/>
    <col min="1490" max="1491" width="26.5703125" style="218" customWidth="1"/>
    <col min="1492" max="1738" width="9.140625" style="218"/>
    <col min="1739" max="1739" width="79.85546875" style="218" customWidth="1"/>
    <col min="1740" max="1740" width="24" style="218" customWidth="1"/>
    <col min="1741" max="1741" width="25.28515625" style="218" customWidth="1"/>
    <col min="1742" max="1745" width="23.7109375" style="218" customWidth="1"/>
    <col min="1746" max="1747" width="26.5703125" style="218" customWidth="1"/>
    <col min="1748" max="1994" width="9.140625" style="218"/>
    <col min="1995" max="1995" width="79.85546875" style="218" customWidth="1"/>
    <col min="1996" max="1996" width="24" style="218" customWidth="1"/>
    <col min="1997" max="1997" width="25.28515625" style="218" customWidth="1"/>
    <col min="1998" max="2001" width="23.7109375" style="218" customWidth="1"/>
    <col min="2002" max="2003" width="26.5703125" style="218" customWidth="1"/>
    <col min="2004" max="2250" width="9.140625" style="218"/>
    <col min="2251" max="2251" width="79.85546875" style="218" customWidth="1"/>
    <col min="2252" max="2252" width="24" style="218" customWidth="1"/>
    <col min="2253" max="2253" width="25.28515625" style="218" customWidth="1"/>
    <col min="2254" max="2257" width="23.7109375" style="218" customWidth="1"/>
    <col min="2258" max="2259" width="26.5703125" style="218" customWidth="1"/>
    <col min="2260" max="2506" width="9.140625" style="218"/>
    <col min="2507" max="2507" width="79.85546875" style="218" customWidth="1"/>
    <col min="2508" max="2508" width="24" style="218" customWidth="1"/>
    <col min="2509" max="2509" width="25.28515625" style="218" customWidth="1"/>
    <col min="2510" max="2513" width="23.7109375" style="218" customWidth="1"/>
    <col min="2514" max="2515" width="26.5703125" style="218" customWidth="1"/>
    <col min="2516" max="2762" width="9.140625" style="218"/>
    <col min="2763" max="2763" width="79.85546875" style="218" customWidth="1"/>
    <col min="2764" max="2764" width="24" style="218" customWidth="1"/>
    <col min="2765" max="2765" width="25.28515625" style="218" customWidth="1"/>
    <col min="2766" max="2769" width="23.7109375" style="218" customWidth="1"/>
    <col min="2770" max="2771" width="26.5703125" style="218" customWidth="1"/>
    <col min="2772" max="3018" width="9.140625" style="218"/>
    <col min="3019" max="3019" width="79.85546875" style="218" customWidth="1"/>
    <col min="3020" max="3020" width="24" style="218" customWidth="1"/>
    <col min="3021" max="3021" width="25.28515625" style="218" customWidth="1"/>
    <col min="3022" max="3025" width="23.7109375" style="218" customWidth="1"/>
    <col min="3026" max="3027" width="26.5703125" style="218" customWidth="1"/>
    <col min="3028" max="3274" width="9.140625" style="218"/>
    <col min="3275" max="3275" width="79.85546875" style="218" customWidth="1"/>
    <col min="3276" max="3276" width="24" style="218" customWidth="1"/>
    <col min="3277" max="3277" width="25.28515625" style="218" customWidth="1"/>
    <col min="3278" max="3281" width="23.7109375" style="218" customWidth="1"/>
    <col min="3282" max="3283" width="26.5703125" style="218" customWidth="1"/>
    <col min="3284" max="3530" width="9.140625" style="218"/>
    <col min="3531" max="3531" width="79.85546875" style="218" customWidth="1"/>
    <col min="3532" max="3532" width="24" style="218" customWidth="1"/>
    <col min="3533" max="3533" width="25.28515625" style="218" customWidth="1"/>
    <col min="3534" max="3537" width="23.7109375" style="218" customWidth="1"/>
    <col min="3538" max="3539" width="26.5703125" style="218" customWidth="1"/>
    <col min="3540" max="3786" width="9.140625" style="218"/>
    <col min="3787" max="3787" width="79.85546875" style="218" customWidth="1"/>
    <col min="3788" max="3788" width="24" style="218" customWidth="1"/>
    <col min="3789" max="3789" width="25.28515625" style="218" customWidth="1"/>
    <col min="3790" max="3793" width="23.7109375" style="218" customWidth="1"/>
    <col min="3794" max="3795" width="26.5703125" style="218" customWidth="1"/>
    <col min="3796" max="4042" width="9.140625" style="218"/>
    <col min="4043" max="4043" width="79.85546875" style="218" customWidth="1"/>
    <col min="4044" max="4044" width="24" style="218" customWidth="1"/>
    <col min="4045" max="4045" width="25.28515625" style="218" customWidth="1"/>
    <col min="4046" max="4049" width="23.7109375" style="218" customWidth="1"/>
    <col min="4050" max="4051" width="26.5703125" style="218" customWidth="1"/>
    <col min="4052" max="4298" width="9.140625" style="218"/>
    <col min="4299" max="4299" width="79.85546875" style="218" customWidth="1"/>
    <col min="4300" max="4300" width="24" style="218" customWidth="1"/>
    <col min="4301" max="4301" width="25.28515625" style="218" customWidth="1"/>
    <col min="4302" max="4305" width="23.7109375" style="218" customWidth="1"/>
    <col min="4306" max="4307" width="26.5703125" style="218" customWidth="1"/>
    <col min="4308" max="4554" width="9.140625" style="218"/>
    <col min="4555" max="4555" width="79.85546875" style="218" customWidth="1"/>
    <col min="4556" max="4556" width="24" style="218" customWidth="1"/>
    <col min="4557" max="4557" width="25.28515625" style="218" customWidth="1"/>
    <col min="4558" max="4561" width="23.7109375" style="218" customWidth="1"/>
    <col min="4562" max="4563" width="26.5703125" style="218" customWidth="1"/>
    <col min="4564" max="4810" width="9.140625" style="218"/>
    <col min="4811" max="4811" width="79.85546875" style="218" customWidth="1"/>
    <col min="4812" max="4812" width="24" style="218" customWidth="1"/>
    <col min="4813" max="4813" width="25.28515625" style="218" customWidth="1"/>
    <col min="4814" max="4817" width="23.7109375" style="218" customWidth="1"/>
    <col min="4818" max="4819" width="26.5703125" style="218" customWidth="1"/>
    <col min="4820" max="5066" width="9.140625" style="218"/>
    <col min="5067" max="5067" width="79.85546875" style="218" customWidth="1"/>
    <col min="5068" max="5068" width="24" style="218" customWidth="1"/>
    <col min="5069" max="5069" width="25.28515625" style="218" customWidth="1"/>
    <col min="5070" max="5073" width="23.7109375" style="218" customWidth="1"/>
    <col min="5074" max="5075" width="26.5703125" style="218" customWidth="1"/>
    <col min="5076" max="5322" width="9.140625" style="218"/>
    <col min="5323" max="5323" width="79.85546875" style="218" customWidth="1"/>
    <col min="5324" max="5324" width="24" style="218" customWidth="1"/>
    <col min="5325" max="5325" width="25.28515625" style="218" customWidth="1"/>
    <col min="5326" max="5329" width="23.7109375" style="218" customWidth="1"/>
    <col min="5330" max="5331" width="26.5703125" style="218" customWidth="1"/>
    <col min="5332" max="5578" width="9.140625" style="218"/>
    <col min="5579" max="5579" width="79.85546875" style="218" customWidth="1"/>
    <col min="5580" max="5580" width="24" style="218" customWidth="1"/>
    <col min="5581" max="5581" width="25.28515625" style="218" customWidth="1"/>
    <col min="5582" max="5585" width="23.7109375" style="218" customWidth="1"/>
    <col min="5586" max="5587" width="26.5703125" style="218" customWidth="1"/>
    <col min="5588" max="5834" width="9.140625" style="218"/>
    <col min="5835" max="5835" width="79.85546875" style="218" customWidth="1"/>
    <col min="5836" max="5836" width="24" style="218" customWidth="1"/>
    <col min="5837" max="5837" width="25.28515625" style="218" customWidth="1"/>
    <col min="5838" max="5841" width="23.7109375" style="218" customWidth="1"/>
    <col min="5842" max="5843" width="26.5703125" style="218" customWidth="1"/>
    <col min="5844" max="6090" width="9.140625" style="218"/>
    <col min="6091" max="6091" width="79.85546875" style="218" customWidth="1"/>
    <col min="6092" max="6092" width="24" style="218" customWidth="1"/>
    <col min="6093" max="6093" width="25.28515625" style="218" customWidth="1"/>
    <col min="6094" max="6097" width="23.7109375" style="218" customWidth="1"/>
    <col min="6098" max="6099" width="26.5703125" style="218" customWidth="1"/>
    <col min="6100" max="6346" width="9.140625" style="218"/>
    <col min="6347" max="6347" width="79.85546875" style="218" customWidth="1"/>
    <col min="6348" max="6348" width="24" style="218" customWidth="1"/>
    <col min="6349" max="6349" width="25.28515625" style="218" customWidth="1"/>
    <col min="6350" max="6353" width="23.7109375" style="218" customWidth="1"/>
    <col min="6354" max="6355" width="26.5703125" style="218" customWidth="1"/>
    <col min="6356" max="6602" width="9.140625" style="218"/>
    <col min="6603" max="6603" width="79.85546875" style="218" customWidth="1"/>
    <col min="6604" max="6604" width="24" style="218" customWidth="1"/>
    <col min="6605" max="6605" width="25.28515625" style="218" customWidth="1"/>
    <col min="6606" max="6609" width="23.7109375" style="218" customWidth="1"/>
    <col min="6610" max="6611" width="26.5703125" style="218" customWidth="1"/>
    <col min="6612" max="6858" width="9.140625" style="218"/>
    <col min="6859" max="6859" width="79.85546875" style="218" customWidth="1"/>
    <col min="6860" max="6860" width="24" style="218" customWidth="1"/>
    <col min="6861" max="6861" width="25.28515625" style="218" customWidth="1"/>
    <col min="6862" max="6865" width="23.7109375" style="218" customWidth="1"/>
    <col min="6866" max="6867" width="26.5703125" style="218" customWidth="1"/>
    <col min="6868" max="7114" width="9.140625" style="218"/>
    <col min="7115" max="7115" width="79.85546875" style="218" customWidth="1"/>
    <col min="7116" max="7116" width="24" style="218" customWidth="1"/>
    <col min="7117" max="7117" width="25.28515625" style="218" customWidth="1"/>
    <col min="7118" max="7121" width="23.7109375" style="218" customWidth="1"/>
    <col min="7122" max="7123" width="26.5703125" style="218" customWidth="1"/>
    <col min="7124" max="7370" width="9.140625" style="218"/>
    <col min="7371" max="7371" width="79.85546875" style="218" customWidth="1"/>
    <col min="7372" max="7372" width="24" style="218" customWidth="1"/>
    <col min="7373" max="7373" width="25.28515625" style="218" customWidth="1"/>
    <col min="7374" max="7377" width="23.7109375" style="218" customWidth="1"/>
    <col min="7378" max="7379" width="26.5703125" style="218" customWidth="1"/>
    <col min="7380" max="7626" width="9.140625" style="218"/>
    <col min="7627" max="7627" width="79.85546875" style="218" customWidth="1"/>
    <col min="7628" max="7628" width="24" style="218" customWidth="1"/>
    <col min="7629" max="7629" width="25.28515625" style="218" customWidth="1"/>
    <col min="7630" max="7633" width="23.7109375" style="218" customWidth="1"/>
    <col min="7634" max="7635" width="26.5703125" style="218" customWidth="1"/>
    <col min="7636" max="7882" width="9.140625" style="218"/>
    <col min="7883" max="7883" width="79.85546875" style="218" customWidth="1"/>
    <col min="7884" max="7884" width="24" style="218" customWidth="1"/>
    <col min="7885" max="7885" width="25.28515625" style="218" customWidth="1"/>
    <col min="7886" max="7889" width="23.7109375" style="218" customWidth="1"/>
    <col min="7890" max="7891" width="26.5703125" style="218" customWidth="1"/>
    <col min="7892" max="8138" width="9.140625" style="218"/>
    <col min="8139" max="8139" width="79.85546875" style="218" customWidth="1"/>
    <col min="8140" max="8140" width="24" style="218" customWidth="1"/>
    <col min="8141" max="8141" width="25.28515625" style="218" customWidth="1"/>
    <col min="8142" max="8145" width="23.7109375" style="218" customWidth="1"/>
    <col min="8146" max="8147" width="26.5703125" style="218" customWidth="1"/>
    <col min="8148" max="8394" width="9.140625" style="218"/>
    <col min="8395" max="8395" width="79.85546875" style="218" customWidth="1"/>
    <col min="8396" max="8396" width="24" style="218" customWidth="1"/>
    <col min="8397" max="8397" width="25.28515625" style="218" customWidth="1"/>
    <col min="8398" max="8401" width="23.7109375" style="218" customWidth="1"/>
    <col min="8402" max="8403" width="26.5703125" style="218" customWidth="1"/>
    <col min="8404" max="8650" width="9.140625" style="218"/>
    <col min="8651" max="8651" width="79.85546875" style="218" customWidth="1"/>
    <col min="8652" max="8652" width="24" style="218" customWidth="1"/>
    <col min="8653" max="8653" width="25.28515625" style="218" customWidth="1"/>
    <col min="8654" max="8657" width="23.7109375" style="218" customWidth="1"/>
    <col min="8658" max="8659" width="26.5703125" style="218" customWidth="1"/>
    <col min="8660" max="8906" width="9.140625" style="218"/>
    <col min="8907" max="8907" width="79.85546875" style="218" customWidth="1"/>
    <col min="8908" max="8908" width="24" style="218" customWidth="1"/>
    <col min="8909" max="8909" width="25.28515625" style="218" customWidth="1"/>
    <col min="8910" max="8913" width="23.7109375" style="218" customWidth="1"/>
    <col min="8914" max="8915" width="26.5703125" style="218" customWidth="1"/>
    <col min="8916" max="9162" width="9.140625" style="218"/>
    <col min="9163" max="9163" width="79.85546875" style="218" customWidth="1"/>
    <col min="9164" max="9164" width="24" style="218" customWidth="1"/>
    <col min="9165" max="9165" width="25.28515625" style="218" customWidth="1"/>
    <col min="9166" max="9169" width="23.7109375" style="218" customWidth="1"/>
    <col min="9170" max="9171" width="26.5703125" style="218" customWidth="1"/>
    <col min="9172" max="9418" width="9.140625" style="218"/>
    <col min="9419" max="9419" width="79.85546875" style="218" customWidth="1"/>
    <col min="9420" max="9420" width="24" style="218" customWidth="1"/>
    <col min="9421" max="9421" width="25.28515625" style="218" customWidth="1"/>
    <col min="9422" max="9425" width="23.7109375" style="218" customWidth="1"/>
    <col min="9426" max="9427" width="26.5703125" style="218" customWidth="1"/>
    <col min="9428" max="9674" width="9.140625" style="218"/>
    <col min="9675" max="9675" width="79.85546875" style="218" customWidth="1"/>
    <col min="9676" max="9676" width="24" style="218" customWidth="1"/>
    <col min="9677" max="9677" width="25.28515625" style="218" customWidth="1"/>
    <col min="9678" max="9681" width="23.7109375" style="218" customWidth="1"/>
    <col min="9682" max="9683" width="26.5703125" style="218" customWidth="1"/>
    <col min="9684" max="9930" width="9.140625" style="218"/>
    <col min="9931" max="9931" width="79.85546875" style="218" customWidth="1"/>
    <col min="9932" max="9932" width="24" style="218" customWidth="1"/>
    <col min="9933" max="9933" width="25.28515625" style="218" customWidth="1"/>
    <col min="9934" max="9937" width="23.7109375" style="218" customWidth="1"/>
    <col min="9938" max="9939" width="26.5703125" style="218" customWidth="1"/>
    <col min="9940" max="10186" width="9.140625" style="218"/>
    <col min="10187" max="10187" width="79.85546875" style="218" customWidth="1"/>
    <col min="10188" max="10188" width="24" style="218" customWidth="1"/>
    <col min="10189" max="10189" width="25.28515625" style="218" customWidth="1"/>
    <col min="10190" max="10193" width="23.7109375" style="218" customWidth="1"/>
    <col min="10194" max="10195" width="26.5703125" style="218" customWidth="1"/>
    <col min="10196" max="10442" width="9.140625" style="218"/>
    <col min="10443" max="10443" width="79.85546875" style="218" customWidth="1"/>
    <col min="10444" max="10444" width="24" style="218" customWidth="1"/>
    <col min="10445" max="10445" width="25.28515625" style="218" customWidth="1"/>
    <col min="10446" max="10449" width="23.7109375" style="218" customWidth="1"/>
    <col min="10450" max="10451" width="26.5703125" style="218" customWidth="1"/>
    <col min="10452" max="10698" width="9.140625" style="218"/>
    <col min="10699" max="10699" width="79.85546875" style="218" customWidth="1"/>
    <col min="10700" max="10700" width="24" style="218" customWidth="1"/>
    <col min="10701" max="10701" width="25.28515625" style="218" customWidth="1"/>
    <col min="10702" max="10705" width="23.7109375" style="218" customWidth="1"/>
    <col min="10706" max="10707" width="26.5703125" style="218" customWidth="1"/>
    <col min="10708" max="10954" width="9.140625" style="218"/>
    <col min="10955" max="10955" width="79.85546875" style="218" customWidth="1"/>
    <col min="10956" max="10956" width="24" style="218" customWidth="1"/>
    <col min="10957" max="10957" width="25.28515625" style="218" customWidth="1"/>
    <col min="10958" max="10961" width="23.7109375" style="218" customWidth="1"/>
    <col min="10962" max="10963" width="26.5703125" style="218" customWidth="1"/>
    <col min="10964" max="11210" width="9.140625" style="218"/>
    <col min="11211" max="11211" width="79.85546875" style="218" customWidth="1"/>
    <col min="11212" max="11212" width="24" style="218" customWidth="1"/>
    <col min="11213" max="11213" width="25.28515625" style="218" customWidth="1"/>
    <col min="11214" max="11217" width="23.7109375" style="218" customWidth="1"/>
    <col min="11218" max="11219" width="26.5703125" style="218" customWidth="1"/>
    <col min="11220" max="11466" width="9.140625" style="218"/>
    <col min="11467" max="11467" width="79.85546875" style="218" customWidth="1"/>
    <col min="11468" max="11468" width="24" style="218" customWidth="1"/>
    <col min="11469" max="11469" width="25.28515625" style="218" customWidth="1"/>
    <col min="11470" max="11473" width="23.7109375" style="218" customWidth="1"/>
    <col min="11474" max="11475" width="26.5703125" style="218" customWidth="1"/>
    <col min="11476" max="11722" width="9.140625" style="218"/>
    <col min="11723" max="11723" width="79.85546875" style="218" customWidth="1"/>
    <col min="11724" max="11724" width="24" style="218" customWidth="1"/>
    <col min="11725" max="11725" width="25.28515625" style="218" customWidth="1"/>
    <col min="11726" max="11729" width="23.7109375" style="218" customWidth="1"/>
    <col min="11730" max="11731" width="26.5703125" style="218" customWidth="1"/>
    <col min="11732" max="11978" width="9.140625" style="218"/>
    <col min="11979" max="11979" width="79.85546875" style="218" customWidth="1"/>
    <col min="11980" max="11980" width="24" style="218" customWidth="1"/>
    <col min="11981" max="11981" width="25.28515625" style="218" customWidth="1"/>
    <col min="11982" max="11985" width="23.7109375" style="218" customWidth="1"/>
    <col min="11986" max="11987" width="26.5703125" style="218" customWidth="1"/>
    <col min="11988" max="12234" width="9.140625" style="218"/>
    <col min="12235" max="12235" width="79.85546875" style="218" customWidth="1"/>
    <col min="12236" max="12236" width="24" style="218" customWidth="1"/>
    <col min="12237" max="12237" width="25.28515625" style="218" customWidth="1"/>
    <col min="12238" max="12241" width="23.7109375" style="218" customWidth="1"/>
    <col min="12242" max="12243" width="26.5703125" style="218" customWidth="1"/>
    <col min="12244" max="12490" width="9.140625" style="218"/>
    <col min="12491" max="12491" width="79.85546875" style="218" customWidth="1"/>
    <col min="12492" max="12492" width="24" style="218" customWidth="1"/>
    <col min="12493" max="12493" width="25.28515625" style="218" customWidth="1"/>
    <col min="12494" max="12497" width="23.7109375" style="218" customWidth="1"/>
    <col min="12498" max="12499" width="26.5703125" style="218" customWidth="1"/>
    <col min="12500" max="12746" width="9.140625" style="218"/>
    <col min="12747" max="12747" width="79.85546875" style="218" customWidth="1"/>
    <col min="12748" max="12748" width="24" style="218" customWidth="1"/>
    <col min="12749" max="12749" width="25.28515625" style="218" customWidth="1"/>
    <col min="12750" max="12753" width="23.7109375" style="218" customWidth="1"/>
    <col min="12754" max="12755" width="26.5703125" style="218" customWidth="1"/>
    <col min="12756" max="13002" width="9.140625" style="218"/>
    <col min="13003" max="13003" width="79.85546875" style="218" customWidth="1"/>
    <col min="13004" max="13004" width="24" style="218" customWidth="1"/>
    <col min="13005" max="13005" width="25.28515625" style="218" customWidth="1"/>
    <col min="13006" max="13009" width="23.7109375" style="218" customWidth="1"/>
    <col min="13010" max="13011" width="26.5703125" style="218" customWidth="1"/>
    <col min="13012" max="13258" width="9.140625" style="218"/>
    <col min="13259" max="13259" width="79.85546875" style="218" customWidth="1"/>
    <col min="13260" max="13260" width="24" style="218" customWidth="1"/>
    <col min="13261" max="13261" width="25.28515625" style="218" customWidth="1"/>
    <col min="13262" max="13265" width="23.7109375" style="218" customWidth="1"/>
    <col min="13266" max="13267" width="26.5703125" style="218" customWidth="1"/>
    <col min="13268" max="13514" width="9.140625" style="218"/>
    <col min="13515" max="13515" width="79.85546875" style="218" customWidth="1"/>
    <col min="13516" max="13516" width="24" style="218" customWidth="1"/>
    <col min="13517" max="13517" width="25.28515625" style="218" customWidth="1"/>
    <col min="13518" max="13521" width="23.7109375" style="218" customWidth="1"/>
    <col min="13522" max="13523" width="26.5703125" style="218" customWidth="1"/>
    <col min="13524" max="13770" width="9.140625" style="218"/>
    <col min="13771" max="13771" width="79.85546875" style="218" customWidth="1"/>
    <col min="13772" max="13772" width="24" style="218" customWidth="1"/>
    <col min="13773" max="13773" width="25.28515625" style="218" customWidth="1"/>
    <col min="13774" max="13777" width="23.7109375" style="218" customWidth="1"/>
    <col min="13778" max="13779" width="26.5703125" style="218" customWidth="1"/>
    <col min="13780" max="14026" width="9.140625" style="218"/>
    <col min="14027" max="14027" width="79.85546875" style="218" customWidth="1"/>
    <col min="14028" max="14028" width="24" style="218" customWidth="1"/>
    <col min="14029" max="14029" width="25.28515625" style="218" customWidth="1"/>
    <col min="14030" max="14033" width="23.7109375" style="218" customWidth="1"/>
    <col min="14034" max="14035" width="26.5703125" style="218" customWidth="1"/>
    <col min="14036" max="14282" width="9.140625" style="218"/>
    <col min="14283" max="14283" width="79.85546875" style="218" customWidth="1"/>
    <col min="14284" max="14284" width="24" style="218" customWidth="1"/>
    <col min="14285" max="14285" width="25.28515625" style="218" customWidth="1"/>
    <col min="14286" max="14289" width="23.7109375" style="218" customWidth="1"/>
    <col min="14290" max="14291" width="26.5703125" style="218" customWidth="1"/>
    <col min="14292" max="14538" width="9.140625" style="218"/>
    <col min="14539" max="14539" width="79.85546875" style="218" customWidth="1"/>
    <col min="14540" max="14540" width="24" style="218" customWidth="1"/>
    <col min="14541" max="14541" width="25.28515625" style="218" customWidth="1"/>
    <col min="14542" max="14545" width="23.7109375" style="218" customWidth="1"/>
    <col min="14546" max="14547" width="26.5703125" style="218" customWidth="1"/>
    <col min="14548" max="14794" width="9.140625" style="218"/>
    <col min="14795" max="14795" width="79.85546875" style="218" customWidth="1"/>
    <col min="14796" max="14796" width="24" style="218" customWidth="1"/>
    <col min="14797" max="14797" width="25.28515625" style="218" customWidth="1"/>
    <col min="14798" max="14801" width="23.7109375" style="218" customWidth="1"/>
    <col min="14802" max="14803" width="26.5703125" style="218" customWidth="1"/>
    <col min="14804" max="15050" width="9.140625" style="218"/>
    <col min="15051" max="15051" width="79.85546875" style="218" customWidth="1"/>
    <col min="15052" max="15052" width="24" style="218" customWidth="1"/>
    <col min="15053" max="15053" width="25.28515625" style="218" customWidth="1"/>
    <col min="15054" max="15057" width="23.7109375" style="218" customWidth="1"/>
    <col min="15058" max="15059" width="26.5703125" style="218" customWidth="1"/>
    <col min="15060" max="15306" width="9.140625" style="218"/>
    <col min="15307" max="15307" width="79.85546875" style="218" customWidth="1"/>
    <col min="15308" max="15308" width="24" style="218" customWidth="1"/>
    <col min="15309" max="15309" width="25.28515625" style="218" customWidth="1"/>
    <col min="15310" max="15313" width="23.7109375" style="218" customWidth="1"/>
    <col min="15314" max="15315" width="26.5703125" style="218" customWidth="1"/>
    <col min="15316" max="15562" width="9.140625" style="218"/>
    <col min="15563" max="15563" width="79.85546875" style="218" customWidth="1"/>
    <col min="15564" max="15564" width="24" style="218" customWidth="1"/>
    <col min="15565" max="15565" width="25.28515625" style="218" customWidth="1"/>
    <col min="15566" max="15569" width="23.7109375" style="218" customWidth="1"/>
    <col min="15570" max="15571" width="26.5703125" style="218" customWidth="1"/>
    <col min="15572" max="15818" width="9.140625" style="218"/>
    <col min="15819" max="15819" width="79.85546875" style="218" customWidth="1"/>
    <col min="15820" max="15820" width="24" style="218" customWidth="1"/>
    <col min="15821" max="15821" width="25.28515625" style="218" customWidth="1"/>
    <col min="15822" max="15825" width="23.7109375" style="218" customWidth="1"/>
    <col min="15826" max="15827" width="26.5703125" style="218" customWidth="1"/>
    <col min="15828" max="16074" width="9.140625" style="218"/>
    <col min="16075" max="16075" width="79.85546875" style="218" customWidth="1"/>
    <col min="16076" max="16076" width="24" style="218" customWidth="1"/>
    <col min="16077" max="16077" width="25.28515625" style="218" customWidth="1"/>
    <col min="16078" max="16081" width="23.7109375" style="218" customWidth="1"/>
    <col min="16082" max="16083" width="26.5703125" style="218" customWidth="1"/>
    <col min="16084" max="16384" width="9.140625" style="218"/>
  </cols>
  <sheetData>
    <row r="1" spans="1:9">
      <c r="A1" s="1012" t="s">
        <v>0</v>
      </c>
      <c r="B1" s="1012"/>
      <c r="C1" s="1012"/>
      <c r="D1" s="1012"/>
      <c r="E1" s="1012"/>
      <c r="F1" s="1012"/>
      <c r="G1" s="217"/>
      <c r="H1" s="217"/>
      <c r="I1" s="217"/>
    </row>
    <row r="2" spans="1:9">
      <c r="A2" s="1012" t="s">
        <v>1</v>
      </c>
      <c r="B2" s="1012"/>
      <c r="C2" s="1012"/>
      <c r="D2" s="1012"/>
      <c r="E2" s="1012"/>
      <c r="F2" s="1012"/>
      <c r="G2" s="217"/>
      <c r="H2" s="217"/>
      <c r="I2" s="217"/>
    </row>
    <row r="3" spans="1:9">
      <c r="A3" s="1013" t="s">
        <v>365</v>
      </c>
      <c r="B3" s="1013"/>
      <c r="C3" s="1013"/>
      <c r="D3" s="1013"/>
      <c r="E3" s="1013"/>
      <c r="F3" s="1013"/>
      <c r="G3" s="710"/>
      <c r="H3" s="710"/>
      <c r="I3" s="710"/>
    </row>
    <row r="4" spans="1:9">
      <c r="A4" s="1012" t="s">
        <v>366</v>
      </c>
      <c r="B4" s="1012"/>
      <c r="C4" s="1012"/>
      <c r="D4" s="1012"/>
      <c r="E4" s="1012"/>
      <c r="F4" s="1012"/>
      <c r="G4" s="217"/>
      <c r="H4" s="217"/>
      <c r="I4" s="217"/>
    </row>
    <row r="5" spans="1:9">
      <c r="A5" s="1012" t="s">
        <v>1069</v>
      </c>
      <c r="B5" s="1012"/>
      <c r="C5" s="1012"/>
      <c r="D5" s="1012"/>
      <c r="E5" s="1012"/>
      <c r="F5" s="1012"/>
      <c r="G5" s="217"/>
      <c r="H5" s="217"/>
      <c r="I5" s="217"/>
    </row>
    <row r="7" spans="1:9">
      <c r="A7" s="218" t="s">
        <v>367</v>
      </c>
      <c r="C7" s="217"/>
      <c r="F7" s="219">
        <v>1</v>
      </c>
      <c r="H7" s="711"/>
      <c r="I7" s="219"/>
    </row>
    <row r="8" spans="1:9">
      <c r="A8" s="995" t="s">
        <v>846</v>
      </c>
      <c r="B8" s="995"/>
      <c r="C8" s="995"/>
      <c r="D8" s="995"/>
      <c r="E8" s="995"/>
      <c r="F8" s="995"/>
      <c r="G8" s="713"/>
      <c r="H8" s="713"/>
      <c r="I8" s="713"/>
    </row>
    <row r="9" spans="1:9" ht="18.75" customHeight="1">
      <c r="A9" s="995" t="s">
        <v>847</v>
      </c>
      <c r="B9" s="995"/>
      <c r="C9" s="995"/>
      <c r="D9" s="995"/>
      <c r="E9" s="995"/>
      <c r="F9" s="995"/>
      <c r="G9" s="712"/>
      <c r="H9" s="712"/>
      <c r="I9" s="712"/>
    </row>
    <row r="10" spans="1:9" ht="30" customHeight="1">
      <c r="A10" s="996" t="s">
        <v>848</v>
      </c>
      <c r="B10" s="992"/>
      <c r="C10" s="998" t="s">
        <v>7</v>
      </c>
      <c r="D10" s="992"/>
      <c r="E10" s="1000" t="s">
        <v>368</v>
      </c>
      <c r="F10" s="1001"/>
      <c r="G10" s="712"/>
      <c r="H10" s="712"/>
      <c r="I10" s="712"/>
    </row>
    <row r="11" spans="1:9" s="713" customFormat="1" ht="12.75" customHeight="1">
      <c r="A11" s="997"/>
      <c r="B11" s="993"/>
      <c r="C11" s="999" t="s">
        <v>469</v>
      </c>
      <c r="D11" s="993"/>
      <c r="E11" s="1000" t="s">
        <v>470</v>
      </c>
      <c r="F11" s="1001"/>
      <c r="G11" s="710"/>
      <c r="H11" s="710"/>
      <c r="I11" s="710"/>
    </row>
    <row r="12" spans="1:9" s="713" customFormat="1" ht="12.75" customHeight="1">
      <c r="A12" s="719" t="s">
        <v>369</v>
      </c>
      <c r="B12" s="221"/>
      <c r="C12" s="220"/>
      <c r="D12" s="221">
        <v>1595752000</v>
      </c>
      <c r="E12" s="220"/>
      <c r="F12" s="720">
        <v>1785600833.2900002</v>
      </c>
      <c r="G12" s="714"/>
      <c r="H12" s="714"/>
      <c r="I12" s="714"/>
    </row>
    <row r="13" spans="1:9" ht="12.75" customHeight="1">
      <c r="A13" s="721" t="s">
        <v>370</v>
      </c>
      <c r="B13" s="224"/>
      <c r="C13" s="223"/>
      <c r="D13" s="224">
        <v>291699000</v>
      </c>
      <c r="E13" s="223"/>
      <c r="F13" s="722">
        <v>403433057.13000017</v>
      </c>
      <c r="G13" s="715"/>
      <c r="H13" s="715"/>
      <c r="I13" s="715"/>
    </row>
    <row r="14" spans="1:9" ht="12.75" customHeight="1">
      <c r="A14" s="723" t="s">
        <v>849</v>
      </c>
      <c r="B14" s="224"/>
      <c r="C14" s="223"/>
      <c r="D14" s="224">
        <v>248062000</v>
      </c>
      <c r="E14" s="223"/>
      <c r="F14" s="722">
        <v>273164110.84000015</v>
      </c>
      <c r="G14" s="715"/>
      <c r="H14" s="715"/>
      <c r="I14" s="715"/>
    </row>
    <row r="15" spans="1:9" ht="12.75" customHeight="1">
      <c r="A15" s="723" t="s">
        <v>850</v>
      </c>
      <c r="B15" s="224"/>
      <c r="C15" s="223"/>
      <c r="D15" s="224">
        <v>40400000</v>
      </c>
      <c r="E15" s="223"/>
      <c r="F15" s="722">
        <v>120390324.34</v>
      </c>
      <c r="G15" s="715"/>
      <c r="H15" s="715"/>
      <c r="I15" s="715"/>
    </row>
    <row r="16" spans="1:9" ht="12.75" customHeight="1">
      <c r="A16" s="723" t="s">
        <v>851</v>
      </c>
      <c r="B16" s="224"/>
      <c r="C16" s="223"/>
      <c r="D16" s="224">
        <v>3237000</v>
      </c>
      <c r="E16" s="223"/>
      <c r="F16" s="722">
        <v>9878621.9500000011</v>
      </c>
      <c r="G16" s="715"/>
      <c r="H16" s="715"/>
      <c r="I16" s="715"/>
    </row>
    <row r="17" spans="1:9" ht="12.75" customHeight="1">
      <c r="A17" s="721" t="s">
        <v>371</v>
      </c>
      <c r="B17" s="224"/>
      <c r="C17" s="223"/>
      <c r="D17" s="224">
        <v>472260000</v>
      </c>
      <c r="E17" s="223"/>
      <c r="F17" s="722">
        <v>547449050.73000002</v>
      </c>
      <c r="G17" s="715"/>
      <c r="H17" s="715"/>
      <c r="I17" s="715"/>
    </row>
    <row r="18" spans="1:9" ht="12.75" customHeight="1">
      <c r="A18" s="723" t="s">
        <v>849</v>
      </c>
      <c r="B18" s="224"/>
      <c r="C18" s="223"/>
      <c r="D18" s="224">
        <v>472260000</v>
      </c>
      <c r="E18" s="223"/>
      <c r="F18" s="722">
        <v>547449050.73000002</v>
      </c>
      <c r="G18" s="715"/>
      <c r="H18" s="715"/>
      <c r="I18" s="715"/>
    </row>
    <row r="19" spans="1:9" ht="12.75" customHeight="1">
      <c r="A19" s="723" t="s">
        <v>850</v>
      </c>
      <c r="B19" s="224"/>
      <c r="C19" s="223"/>
      <c r="D19" s="224">
        <v>0</v>
      </c>
      <c r="E19" s="223"/>
      <c r="F19" s="722">
        <v>0</v>
      </c>
      <c r="G19" s="715"/>
      <c r="H19" s="715"/>
      <c r="I19" s="715"/>
    </row>
    <row r="20" spans="1:9" ht="12.75" customHeight="1">
      <c r="A20" s="723" t="s">
        <v>851</v>
      </c>
      <c r="B20" s="224"/>
      <c r="C20" s="223"/>
      <c r="D20" s="224">
        <v>0</v>
      </c>
      <c r="E20" s="223"/>
      <c r="F20" s="722">
        <v>0</v>
      </c>
      <c r="G20" s="715"/>
      <c r="H20" s="715"/>
      <c r="I20" s="715"/>
    </row>
    <row r="21" spans="1:9" ht="12.75" customHeight="1">
      <c r="A21" s="721" t="s">
        <v>372</v>
      </c>
      <c r="B21" s="224"/>
      <c r="C21" s="223"/>
      <c r="D21" s="224">
        <v>128614000</v>
      </c>
      <c r="E21" s="223"/>
      <c r="F21" s="722">
        <v>203808363.38000003</v>
      </c>
      <c r="G21" s="715"/>
      <c r="H21" s="715"/>
      <c r="I21" s="715"/>
    </row>
    <row r="22" spans="1:9" ht="12.75" customHeight="1">
      <c r="A22" s="723" t="s">
        <v>852</v>
      </c>
      <c r="B22" s="224"/>
      <c r="C22" s="223"/>
      <c r="D22" s="224">
        <v>7092000</v>
      </c>
      <c r="E22" s="223"/>
      <c r="F22" s="722">
        <v>8788631.5300000012</v>
      </c>
      <c r="G22" s="715"/>
      <c r="H22" s="715"/>
      <c r="I22" s="715"/>
    </row>
    <row r="23" spans="1:9" ht="12.75" customHeight="1">
      <c r="A23" s="723" t="s">
        <v>853</v>
      </c>
      <c r="B23" s="224"/>
      <c r="C23" s="223"/>
      <c r="D23" s="224">
        <v>121522000</v>
      </c>
      <c r="E23" s="223"/>
      <c r="F23" s="722">
        <v>195019731.85000002</v>
      </c>
      <c r="G23" s="715"/>
      <c r="H23" s="715"/>
      <c r="I23" s="715"/>
    </row>
    <row r="24" spans="1:9" ht="12.75" customHeight="1">
      <c r="A24" s="723" t="s">
        <v>854</v>
      </c>
      <c r="B24" s="224"/>
      <c r="C24" s="223"/>
      <c r="D24" s="224">
        <v>0</v>
      </c>
      <c r="E24" s="223"/>
      <c r="F24" s="722">
        <v>0</v>
      </c>
      <c r="G24" s="715"/>
      <c r="H24" s="715"/>
      <c r="I24" s="715"/>
    </row>
    <row r="25" spans="1:9" ht="12.75" customHeight="1">
      <c r="A25" s="721" t="s">
        <v>373</v>
      </c>
      <c r="B25" s="224"/>
      <c r="C25" s="223"/>
      <c r="D25" s="224">
        <v>0</v>
      </c>
      <c r="E25" s="223"/>
      <c r="F25" s="722">
        <v>0</v>
      </c>
      <c r="G25" s="715"/>
      <c r="H25" s="715"/>
      <c r="I25" s="715"/>
    </row>
    <row r="26" spans="1:9" ht="12.75" customHeight="1">
      <c r="A26" s="721" t="s">
        <v>374</v>
      </c>
      <c r="B26" s="224"/>
      <c r="C26" s="223"/>
      <c r="D26" s="224">
        <v>703179000</v>
      </c>
      <c r="E26" s="223"/>
      <c r="F26" s="722">
        <v>630910362.04999995</v>
      </c>
      <c r="G26" s="715"/>
      <c r="H26" s="715"/>
      <c r="I26" s="715"/>
    </row>
    <row r="27" spans="1:9" ht="12.75" customHeight="1">
      <c r="A27" s="723" t="s">
        <v>855</v>
      </c>
      <c r="B27" s="224"/>
      <c r="C27" s="223"/>
      <c r="D27" s="224">
        <v>12935000</v>
      </c>
      <c r="E27" s="223"/>
      <c r="F27" s="722">
        <v>10104865.890000001</v>
      </c>
      <c r="G27" s="715"/>
      <c r="H27" s="715"/>
      <c r="I27" s="715"/>
    </row>
    <row r="28" spans="1:9" ht="12.75" customHeight="1">
      <c r="A28" s="723" t="s">
        <v>856</v>
      </c>
      <c r="B28" s="224"/>
      <c r="C28" s="223"/>
      <c r="D28" s="224">
        <v>676593000</v>
      </c>
      <c r="E28" s="223"/>
      <c r="F28" s="722">
        <v>601968144.4799999</v>
      </c>
      <c r="G28" s="715"/>
      <c r="H28" s="715"/>
      <c r="I28" s="715"/>
    </row>
    <row r="29" spans="1:9" ht="12.75" customHeight="1">
      <c r="A29" s="723" t="s">
        <v>857</v>
      </c>
      <c r="B29" s="224"/>
      <c r="C29" s="223"/>
      <c r="D29" s="224">
        <v>13651000</v>
      </c>
      <c r="E29" s="223"/>
      <c r="F29" s="722">
        <v>18837351.680000067</v>
      </c>
      <c r="G29" s="715"/>
      <c r="H29" s="715"/>
      <c r="I29" s="715"/>
    </row>
    <row r="30" spans="1:9" ht="12.75" customHeight="1">
      <c r="A30" s="719" t="s">
        <v>375</v>
      </c>
      <c r="B30" s="221"/>
      <c r="C30" s="220"/>
      <c r="D30" s="221">
        <v>0</v>
      </c>
      <c r="E30" s="220"/>
      <c r="F30" s="720">
        <v>0</v>
      </c>
      <c r="G30" s="715"/>
      <c r="H30" s="715"/>
      <c r="I30" s="715"/>
    </row>
    <row r="31" spans="1:9" ht="12.75" customHeight="1">
      <c r="A31" s="724" t="s">
        <v>858</v>
      </c>
      <c r="B31" s="224"/>
      <c r="C31" s="223"/>
      <c r="D31" s="224">
        <v>0</v>
      </c>
      <c r="E31" s="223"/>
      <c r="F31" s="722">
        <v>0</v>
      </c>
      <c r="G31" s="715"/>
      <c r="H31" s="715"/>
      <c r="I31" s="715"/>
    </row>
    <row r="32" spans="1:9" ht="12.75" customHeight="1">
      <c r="A32" s="724" t="s">
        <v>859</v>
      </c>
      <c r="B32" s="224"/>
      <c r="C32" s="223"/>
      <c r="D32" s="224">
        <v>0</v>
      </c>
      <c r="E32" s="223"/>
      <c r="F32" s="722">
        <v>0</v>
      </c>
      <c r="G32" s="715"/>
      <c r="H32" s="715"/>
      <c r="I32" s="715"/>
    </row>
    <row r="33" spans="1:9" ht="12.75" customHeight="1">
      <c r="A33" s="725" t="s">
        <v>860</v>
      </c>
      <c r="B33" s="226"/>
      <c r="C33" s="225"/>
      <c r="D33" s="226">
        <v>0</v>
      </c>
      <c r="E33" s="225"/>
      <c r="F33" s="726">
        <v>0</v>
      </c>
      <c r="G33" s="715"/>
      <c r="H33" s="715"/>
      <c r="I33" s="715"/>
    </row>
    <row r="34" spans="1:9" ht="12.75" customHeight="1">
      <c r="A34" s="727" t="s">
        <v>861</v>
      </c>
      <c r="B34" s="228"/>
      <c r="C34" s="227"/>
      <c r="D34" s="228">
        <v>919159000</v>
      </c>
      <c r="E34" s="227"/>
      <c r="F34" s="728">
        <v>1183632688.8100004</v>
      </c>
      <c r="G34" s="715"/>
      <c r="H34" s="715"/>
      <c r="I34" s="715"/>
    </row>
    <row r="35" spans="1:9" ht="12.75" customHeight="1">
      <c r="G35" s="715"/>
      <c r="H35" s="715"/>
      <c r="I35" s="715"/>
    </row>
    <row r="36" spans="1:9" ht="20.25" customHeight="1">
      <c r="A36" s="1004" t="s">
        <v>862</v>
      </c>
      <c r="B36" s="1007" t="s">
        <v>376</v>
      </c>
      <c r="C36" s="729" t="s">
        <v>377</v>
      </c>
      <c r="D36" s="729" t="s">
        <v>378</v>
      </c>
      <c r="E36" s="729" t="s">
        <v>863</v>
      </c>
      <c r="F36" s="730" t="s">
        <v>379</v>
      </c>
      <c r="G36" s="715"/>
      <c r="H36" s="715"/>
      <c r="I36" s="715"/>
    </row>
    <row r="37" spans="1:9" ht="12.75" customHeight="1">
      <c r="A37" s="1005"/>
      <c r="B37" s="1008"/>
      <c r="C37" s="731" t="s">
        <v>523</v>
      </c>
      <c r="D37" s="731" t="s">
        <v>523</v>
      </c>
      <c r="E37" s="731" t="s">
        <v>523</v>
      </c>
      <c r="F37" s="732" t="s">
        <v>864</v>
      </c>
      <c r="G37" s="715"/>
      <c r="H37" s="715"/>
      <c r="I37" s="715"/>
    </row>
    <row r="38" spans="1:9" ht="12.75" customHeight="1">
      <c r="A38" s="1006"/>
      <c r="B38" s="733" t="s">
        <v>645</v>
      </c>
      <c r="C38" s="733" t="s">
        <v>535</v>
      </c>
      <c r="D38" s="733" t="s">
        <v>536</v>
      </c>
      <c r="E38" s="733" t="s">
        <v>602</v>
      </c>
      <c r="F38" s="734" t="s">
        <v>537</v>
      </c>
      <c r="G38" s="715"/>
      <c r="H38" s="715"/>
      <c r="I38" s="715"/>
    </row>
    <row r="39" spans="1:9" ht="12.75" customHeight="1">
      <c r="A39" s="260" t="s">
        <v>865</v>
      </c>
      <c r="B39" s="229">
        <v>1769978000</v>
      </c>
      <c r="C39" s="229">
        <v>1704855631.2499998</v>
      </c>
      <c r="D39" s="229">
        <v>1704855631.2499998</v>
      </c>
      <c r="E39" s="229">
        <v>1704855631.25</v>
      </c>
      <c r="F39" s="735">
        <v>0</v>
      </c>
      <c r="G39" s="715"/>
      <c r="H39" s="715"/>
      <c r="I39" s="715"/>
    </row>
    <row r="40" spans="1:9" s="713" customFormat="1" ht="12.75" customHeight="1">
      <c r="A40" s="260" t="s">
        <v>380</v>
      </c>
      <c r="B40" s="229">
        <v>1546468000</v>
      </c>
      <c r="C40" s="229">
        <v>1541576912.9599998</v>
      </c>
      <c r="D40" s="229">
        <v>1541576912.9599998</v>
      </c>
      <c r="E40" s="229">
        <v>1541576912.96</v>
      </c>
      <c r="F40" s="735">
        <v>0</v>
      </c>
      <c r="G40" s="714"/>
      <c r="H40" s="714"/>
      <c r="I40" s="714"/>
    </row>
    <row r="41" spans="1:9" ht="12.75" customHeight="1">
      <c r="A41" s="260" t="s">
        <v>866</v>
      </c>
      <c r="B41" s="229">
        <v>223510000</v>
      </c>
      <c r="C41" s="229">
        <v>163278718.29000002</v>
      </c>
      <c r="D41" s="229">
        <v>163278718.29000002</v>
      </c>
      <c r="E41" s="229">
        <v>163278718.29000002</v>
      </c>
      <c r="F41" s="735">
        <v>0</v>
      </c>
      <c r="G41" s="715"/>
      <c r="H41" s="715"/>
      <c r="I41" s="715"/>
    </row>
    <row r="42" spans="1:9" ht="12.75" customHeight="1">
      <c r="A42" s="260" t="s">
        <v>381</v>
      </c>
      <c r="B42" s="229">
        <v>30818000</v>
      </c>
      <c r="C42" s="229">
        <v>28395030.480000019</v>
      </c>
      <c r="D42" s="229">
        <v>28373057.569999695</v>
      </c>
      <c r="E42" s="229">
        <v>28373057.569999695</v>
      </c>
      <c r="F42" s="735">
        <v>21972.910000324249</v>
      </c>
      <c r="G42" s="715"/>
      <c r="H42" s="715"/>
      <c r="I42" s="715"/>
    </row>
    <row r="43" spans="1:9" ht="12.75" customHeight="1">
      <c r="A43" s="260" t="s">
        <v>382</v>
      </c>
      <c r="B43" s="229">
        <v>0</v>
      </c>
      <c r="C43" s="229">
        <v>0</v>
      </c>
      <c r="D43" s="229">
        <v>0</v>
      </c>
      <c r="E43" s="229">
        <v>0</v>
      </c>
      <c r="F43" s="735">
        <v>0</v>
      </c>
      <c r="G43" s="715"/>
      <c r="H43" s="715"/>
      <c r="I43" s="715"/>
    </row>
    <row r="44" spans="1:9" s="713" customFormat="1" ht="12.75" customHeight="1">
      <c r="A44" s="260" t="s">
        <v>383</v>
      </c>
      <c r="B44" s="229">
        <v>30818000</v>
      </c>
      <c r="C44" s="229">
        <v>28395030.480000019</v>
      </c>
      <c r="D44" s="229">
        <v>28373057.569999695</v>
      </c>
      <c r="E44" s="229">
        <v>28373057.569999695</v>
      </c>
      <c r="F44" s="735">
        <v>21972.910000324249</v>
      </c>
      <c r="G44" s="714"/>
      <c r="H44" s="714"/>
      <c r="I44" s="714"/>
    </row>
    <row r="45" spans="1:9">
      <c r="A45" s="230" t="s">
        <v>867</v>
      </c>
      <c r="B45" s="736">
        <v>1800796000</v>
      </c>
      <c r="C45" s="736">
        <v>1733250661.7299998</v>
      </c>
      <c r="D45" s="736">
        <v>1733228688.8199995</v>
      </c>
      <c r="E45" s="736">
        <v>1733228688.8199997</v>
      </c>
      <c r="F45" s="251">
        <v>21972.910000324249</v>
      </c>
    </row>
    <row r="46" spans="1:9">
      <c r="A46" s="737"/>
      <c r="B46" s="738"/>
      <c r="C46" s="738"/>
      <c r="D46" s="738"/>
      <c r="E46" s="738"/>
      <c r="F46" s="739"/>
    </row>
    <row r="47" spans="1:9" ht="30" customHeight="1">
      <c r="A47" s="740" t="s">
        <v>868</v>
      </c>
      <c r="B47" s="919">
        <v>-881637000</v>
      </c>
      <c r="C47" s="919">
        <v>-549617972.91999936</v>
      </c>
      <c r="D47" s="919">
        <v>-549596000.00999904</v>
      </c>
      <c r="E47" s="919">
        <v>-549596000.00999928</v>
      </c>
      <c r="F47" s="920">
        <v>0</v>
      </c>
      <c r="G47" s="712"/>
      <c r="H47" s="712"/>
      <c r="I47" s="712"/>
    </row>
    <row r="48" spans="1:9" ht="30" customHeight="1">
      <c r="G48" s="718"/>
      <c r="H48" s="718"/>
      <c r="I48" s="718"/>
    </row>
    <row r="49" spans="1:9" ht="12.75" customHeight="1">
      <c r="A49" s="238" t="s">
        <v>869</v>
      </c>
      <c r="B49" s="239"/>
      <c r="C49" s="239"/>
      <c r="D49" s="239"/>
      <c r="E49" s="1000" t="s">
        <v>384</v>
      </c>
      <c r="F49" s="1009"/>
    </row>
    <row r="50" spans="1:9" ht="12.75" customHeight="1">
      <c r="A50" s="741" t="s">
        <v>385</v>
      </c>
      <c r="B50" s="232"/>
      <c r="C50" s="232"/>
      <c r="D50" s="232"/>
      <c r="E50" s="234"/>
      <c r="F50" s="235">
        <v>0</v>
      </c>
      <c r="G50" s="715"/>
      <c r="H50" s="715"/>
      <c r="I50" s="715"/>
    </row>
    <row r="51" spans="1:9" ht="12.75" customHeight="1">
      <c r="A51" s="236"/>
      <c r="B51" s="237"/>
      <c r="G51" s="715"/>
      <c r="H51" s="715"/>
      <c r="I51" s="715"/>
    </row>
    <row r="52" spans="1:9" ht="12.75" customHeight="1">
      <c r="A52" s="238" t="s">
        <v>870</v>
      </c>
      <c r="B52" s="239"/>
      <c r="C52" s="239"/>
      <c r="D52" s="240"/>
      <c r="E52" s="1000" t="s">
        <v>384</v>
      </c>
      <c r="F52" s="1009"/>
      <c r="G52" s="715"/>
      <c r="H52" s="715"/>
      <c r="I52" s="715"/>
    </row>
    <row r="53" spans="1:9" ht="12.75" customHeight="1">
      <c r="A53" s="741" t="s">
        <v>386</v>
      </c>
      <c r="B53" s="232"/>
      <c r="C53" s="232"/>
      <c r="D53" s="233"/>
      <c r="E53" s="234"/>
      <c r="F53" s="235">
        <v>5961000</v>
      </c>
      <c r="G53" s="715"/>
      <c r="H53" s="715"/>
      <c r="I53" s="715"/>
    </row>
    <row r="54" spans="1:9" ht="12.75" customHeight="1">
      <c r="A54" s="236"/>
      <c r="B54" s="237"/>
      <c r="G54" s="715"/>
      <c r="H54" s="715"/>
      <c r="I54" s="715"/>
    </row>
    <row r="55" spans="1:9" ht="12.75" customHeight="1">
      <c r="A55" s="239" t="s">
        <v>871</v>
      </c>
      <c r="B55" s="239"/>
      <c r="C55" s="239"/>
      <c r="D55" s="240"/>
      <c r="E55" s="1000" t="s">
        <v>387</v>
      </c>
      <c r="F55" s="1009"/>
      <c r="G55" s="715"/>
      <c r="H55" s="715"/>
      <c r="I55" s="715"/>
    </row>
    <row r="56" spans="1:9" ht="12.75" customHeight="1">
      <c r="A56" s="241" t="s">
        <v>388</v>
      </c>
      <c r="B56" s="241"/>
      <c r="C56" s="241"/>
      <c r="D56" s="242"/>
      <c r="F56" s="243">
        <v>0</v>
      </c>
      <c r="G56" s="715"/>
      <c r="H56" s="715"/>
      <c r="I56" s="715"/>
    </row>
    <row r="57" spans="1:9" ht="12.75" customHeight="1">
      <c r="A57" s="241" t="s">
        <v>389</v>
      </c>
      <c r="B57" s="241"/>
      <c r="C57" s="241"/>
      <c r="D57" s="242"/>
      <c r="F57" s="243">
        <v>0</v>
      </c>
      <c r="G57" s="715"/>
      <c r="H57" s="715"/>
      <c r="I57" s="715"/>
    </row>
    <row r="58" spans="1:9" ht="12.75" customHeight="1">
      <c r="A58" s="241" t="s">
        <v>390</v>
      </c>
      <c r="B58" s="241"/>
      <c r="C58" s="241"/>
      <c r="D58" s="242"/>
      <c r="F58" s="243">
        <v>0</v>
      </c>
      <c r="G58" s="715"/>
      <c r="H58" s="715"/>
      <c r="I58" s="715"/>
    </row>
    <row r="59" spans="1:9" ht="12.75" customHeight="1">
      <c r="A59" s="244" t="s">
        <v>391</v>
      </c>
      <c r="B59" s="244"/>
      <c r="C59" s="244"/>
      <c r="D59" s="742"/>
      <c r="E59" s="245"/>
      <c r="F59" s="743">
        <v>0</v>
      </c>
      <c r="G59" s="715"/>
      <c r="H59" s="715"/>
      <c r="I59" s="715"/>
    </row>
    <row r="60" spans="1:9" ht="12.75" customHeight="1">
      <c r="G60" s="715"/>
      <c r="H60" s="715"/>
      <c r="I60" s="715"/>
    </row>
    <row r="61" spans="1:9" ht="12.75" customHeight="1">
      <c r="A61" s="709" t="s">
        <v>392</v>
      </c>
      <c r="B61" s="709"/>
      <c r="C61" s="709"/>
      <c r="D61" s="709"/>
      <c r="E61" s="1010" t="s">
        <v>614</v>
      </c>
      <c r="F61" s="1011"/>
      <c r="G61" s="715"/>
      <c r="H61" s="715"/>
      <c r="I61" s="715"/>
    </row>
    <row r="62" spans="1:9" ht="12.75" customHeight="1">
      <c r="A62" s="246" t="s">
        <v>872</v>
      </c>
      <c r="B62" s="241"/>
      <c r="C62" s="241"/>
      <c r="D62" s="241"/>
      <c r="E62" s="744"/>
      <c r="F62" s="715">
        <v>237430464.93000007</v>
      </c>
      <c r="G62" s="715"/>
      <c r="H62" s="715"/>
      <c r="I62" s="715"/>
    </row>
    <row r="63" spans="1:9" ht="12.75" customHeight="1">
      <c r="A63" s="246" t="s">
        <v>873</v>
      </c>
      <c r="B63" s="241"/>
      <c r="C63" s="241"/>
      <c r="D63" s="241"/>
      <c r="E63" s="744"/>
      <c r="F63" s="715">
        <v>1356944330.2400002</v>
      </c>
      <c r="G63" s="715"/>
      <c r="H63" s="715"/>
      <c r="I63" s="715"/>
    </row>
    <row r="64" spans="1:9" ht="12.75" customHeight="1">
      <c r="A64" s="247" t="s">
        <v>874</v>
      </c>
      <c r="B64" s="244"/>
      <c r="C64" s="244"/>
      <c r="D64" s="244"/>
      <c r="E64" s="745"/>
      <c r="F64" s="746">
        <v>279113675.73999995</v>
      </c>
      <c r="G64" s="715"/>
      <c r="H64" s="715"/>
      <c r="I64" s="715"/>
    </row>
    <row r="65" spans="1:9" ht="12.75" customHeight="1">
      <c r="F65" s="249" t="s">
        <v>393</v>
      </c>
      <c r="G65" s="715"/>
      <c r="H65" s="715"/>
      <c r="I65" s="715"/>
    </row>
    <row r="66" spans="1:9" ht="12.75" customHeight="1">
      <c r="F66" s="249" t="s">
        <v>394</v>
      </c>
      <c r="G66" s="715"/>
      <c r="H66" s="715"/>
      <c r="I66" s="715"/>
    </row>
    <row r="67" spans="1:9">
      <c r="A67" s="995" t="s">
        <v>875</v>
      </c>
      <c r="B67" s="995"/>
      <c r="C67" s="995"/>
      <c r="D67" s="995"/>
      <c r="E67" s="995"/>
      <c r="F67" s="995"/>
    </row>
    <row r="68" spans="1:9">
      <c r="A68" s="996" t="s">
        <v>876</v>
      </c>
      <c r="B68" s="992"/>
      <c r="C68" s="998" t="s">
        <v>7</v>
      </c>
      <c r="D68" s="992"/>
      <c r="E68" s="1000" t="s">
        <v>368</v>
      </c>
      <c r="F68" s="1001"/>
    </row>
    <row r="69" spans="1:9" ht="30" customHeight="1">
      <c r="A69" s="997"/>
      <c r="B69" s="993"/>
      <c r="C69" s="999" t="s">
        <v>469</v>
      </c>
      <c r="D69" s="993"/>
      <c r="E69" s="1000" t="s">
        <v>470</v>
      </c>
      <c r="F69" s="1001"/>
      <c r="G69" s="712"/>
      <c r="H69" s="712"/>
      <c r="I69" s="712"/>
    </row>
    <row r="70" spans="1:9" ht="12.75" customHeight="1">
      <c r="A70" s="747" t="s">
        <v>395</v>
      </c>
      <c r="B70" s="748"/>
      <c r="C70" s="749"/>
      <c r="D70" s="748">
        <v>0</v>
      </c>
      <c r="E70" s="749"/>
      <c r="F70" s="750">
        <v>0</v>
      </c>
      <c r="G70" s="241"/>
      <c r="I70" s="716"/>
    </row>
    <row r="71" spans="1:9" ht="12.75" customHeight="1">
      <c r="A71" s="721" t="s">
        <v>370</v>
      </c>
      <c r="B71" s="224"/>
      <c r="C71" s="223"/>
      <c r="D71" s="224">
        <v>0</v>
      </c>
      <c r="E71" s="223"/>
      <c r="F71" s="722">
        <v>0</v>
      </c>
    </row>
    <row r="72" spans="1:9" ht="30" customHeight="1">
      <c r="A72" s="723" t="s">
        <v>849</v>
      </c>
      <c r="B72" s="224"/>
      <c r="C72" s="223"/>
      <c r="D72" s="224">
        <v>0</v>
      </c>
      <c r="E72" s="223"/>
      <c r="F72" s="722">
        <v>0</v>
      </c>
      <c r="G72" s="712"/>
      <c r="H72" s="712"/>
      <c r="I72" s="712"/>
    </row>
    <row r="73" spans="1:9" ht="12.75" customHeight="1">
      <c r="A73" s="723" t="s">
        <v>850</v>
      </c>
      <c r="B73" s="224"/>
      <c r="C73" s="223"/>
      <c r="D73" s="224">
        <v>0</v>
      </c>
      <c r="E73" s="223"/>
      <c r="F73" s="722">
        <v>0</v>
      </c>
      <c r="G73" s="241"/>
      <c r="I73" s="716"/>
    </row>
    <row r="74" spans="1:9" ht="12.75" customHeight="1">
      <c r="A74" s="723" t="s">
        <v>851</v>
      </c>
      <c r="B74" s="224"/>
      <c r="C74" s="223"/>
      <c r="D74" s="224">
        <v>0</v>
      </c>
      <c r="E74" s="223"/>
      <c r="F74" s="722">
        <v>0</v>
      </c>
    </row>
    <row r="75" spans="1:9" ht="30" customHeight="1">
      <c r="A75" s="721" t="s">
        <v>371</v>
      </c>
      <c r="B75" s="224"/>
      <c r="C75" s="223"/>
      <c r="D75" s="224">
        <v>0</v>
      </c>
      <c r="E75" s="223"/>
      <c r="F75" s="722">
        <v>0</v>
      </c>
      <c r="G75" s="712"/>
      <c r="H75" s="712"/>
      <c r="I75" s="712"/>
    </row>
    <row r="76" spans="1:9" ht="12.75" customHeight="1">
      <c r="A76" s="723" t="s">
        <v>849</v>
      </c>
      <c r="B76" s="224"/>
      <c r="C76" s="223"/>
      <c r="D76" s="224">
        <v>0</v>
      </c>
      <c r="E76" s="223"/>
      <c r="F76" s="722">
        <v>0</v>
      </c>
      <c r="G76" s="241"/>
      <c r="I76" s="715"/>
    </row>
    <row r="77" spans="1:9" ht="12.75" customHeight="1">
      <c r="A77" s="723" t="s">
        <v>850</v>
      </c>
      <c r="B77" s="224"/>
      <c r="C77" s="223"/>
      <c r="D77" s="224">
        <v>0</v>
      </c>
      <c r="E77" s="223"/>
      <c r="F77" s="722">
        <v>0</v>
      </c>
      <c r="G77" s="241"/>
      <c r="I77" s="715"/>
    </row>
    <row r="78" spans="1:9" ht="12.75" customHeight="1">
      <c r="A78" s="723" t="s">
        <v>851</v>
      </c>
      <c r="B78" s="224"/>
      <c r="C78" s="223"/>
      <c r="D78" s="224">
        <v>0</v>
      </c>
      <c r="E78" s="223"/>
      <c r="F78" s="722">
        <v>0</v>
      </c>
      <c r="G78" s="241"/>
      <c r="I78" s="715"/>
    </row>
    <row r="79" spans="1:9" ht="12.75" customHeight="1">
      <c r="A79" s="721" t="s">
        <v>372</v>
      </c>
      <c r="B79" s="224"/>
      <c r="C79" s="223"/>
      <c r="D79" s="224">
        <v>0</v>
      </c>
      <c r="E79" s="223"/>
      <c r="F79" s="722">
        <v>0</v>
      </c>
      <c r="G79" s="241"/>
      <c r="I79" s="715"/>
    </row>
    <row r="80" spans="1:9" ht="12.75" customHeight="1">
      <c r="A80" s="723" t="s">
        <v>852</v>
      </c>
      <c r="B80" s="224"/>
      <c r="C80" s="223"/>
      <c r="D80" s="224">
        <v>0</v>
      </c>
      <c r="E80" s="223"/>
      <c r="F80" s="722">
        <v>0</v>
      </c>
      <c r="G80" s="241"/>
      <c r="I80" s="715"/>
    </row>
    <row r="81" spans="1:9">
      <c r="A81" s="723" t="s">
        <v>853</v>
      </c>
      <c r="B81" s="224"/>
      <c r="C81" s="223"/>
      <c r="D81" s="224">
        <v>0</v>
      </c>
      <c r="E81" s="223"/>
      <c r="F81" s="722">
        <v>0</v>
      </c>
    </row>
    <row r="82" spans="1:9" ht="30" customHeight="1">
      <c r="A82" s="723" t="s">
        <v>854</v>
      </c>
      <c r="B82" s="224"/>
      <c r="C82" s="223"/>
      <c r="D82" s="224">
        <v>0</v>
      </c>
      <c r="E82" s="223"/>
      <c r="F82" s="722">
        <v>0</v>
      </c>
      <c r="G82" s="712"/>
      <c r="H82" s="712"/>
      <c r="I82" s="712"/>
    </row>
    <row r="83" spans="1:9" ht="30" customHeight="1">
      <c r="A83" s="721" t="s">
        <v>373</v>
      </c>
      <c r="B83" s="224"/>
      <c r="C83" s="223"/>
      <c r="D83" s="224">
        <v>0</v>
      </c>
      <c r="E83" s="223"/>
      <c r="F83" s="722">
        <v>0</v>
      </c>
      <c r="G83" s="712"/>
      <c r="H83" s="718"/>
      <c r="I83" s="718"/>
    </row>
    <row r="84" spans="1:9" ht="12.75" customHeight="1">
      <c r="A84" s="721"/>
      <c r="B84" s="224"/>
      <c r="C84" s="223"/>
      <c r="D84" s="224">
        <v>0</v>
      </c>
      <c r="E84" s="223"/>
      <c r="F84" s="722">
        <v>0</v>
      </c>
      <c r="G84" s="241"/>
      <c r="H84" s="715"/>
      <c r="I84" s="715"/>
    </row>
    <row r="85" spans="1:9" ht="12.75" customHeight="1">
      <c r="A85" s="721" t="s">
        <v>374</v>
      </c>
      <c r="B85" s="224"/>
      <c r="C85" s="223"/>
      <c r="D85" s="224">
        <v>0</v>
      </c>
      <c r="E85" s="223"/>
      <c r="F85" s="722">
        <v>0</v>
      </c>
      <c r="G85" s="241"/>
      <c r="H85" s="715"/>
      <c r="I85" s="715"/>
    </row>
    <row r="86" spans="1:9" ht="12.75" customHeight="1">
      <c r="A86" s="723" t="s">
        <v>855</v>
      </c>
      <c r="B86" s="224"/>
      <c r="C86" s="223"/>
      <c r="D86" s="224">
        <v>0</v>
      </c>
      <c r="E86" s="223"/>
      <c r="F86" s="722">
        <v>0</v>
      </c>
      <c r="G86" s="241"/>
      <c r="H86" s="715"/>
      <c r="I86" s="715"/>
    </row>
    <row r="87" spans="1:9" ht="12.75" customHeight="1">
      <c r="A87" s="723" t="s">
        <v>857</v>
      </c>
      <c r="B87" s="224"/>
      <c r="C87" s="223"/>
      <c r="D87" s="224">
        <v>0</v>
      </c>
      <c r="E87" s="223"/>
      <c r="F87" s="722">
        <v>0</v>
      </c>
      <c r="G87" s="241"/>
      <c r="H87" s="715"/>
      <c r="I87" s="715"/>
    </row>
    <row r="88" spans="1:9">
      <c r="A88" s="719" t="s">
        <v>877</v>
      </c>
      <c r="B88" s="221"/>
      <c r="C88" s="220"/>
      <c r="D88" s="221">
        <v>0</v>
      </c>
      <c r="E88" s="220"/>
      <c r="F88" s="720">
        <v>0</v>
      </c>
      <c r="I88" s="249"/>
    </row>
    <row r="89" spans="1:9">
      <c r="A89" s="724" t="s">
        <v>858</v>
      </c>
      <c r="B89" s="224"/>
      <c r="C89" s="223"/>
      <c r="D89" s="224">
        <v>0</v>
      </c>
      <c r="E89" s="223"/>
      <c r="F89" s="722">
        <v>0</v>
      </c>
      <c r="I89" s="249"/>
    </row>
    <row r="90" spans="1:9">
      <c r="A90" s="724" t="s">
        <v>859</v>
      </c>
      <c r="B90" s="224"/>
      <c r="C90" s="223"/>
      <c r="D90" s="224">
        <v>0</v>
      </c>
      <c r="E90" s="223"/>
      <c r="F90" s="722">
        <v>0</v>
      </c>
      <c r="G90" s="713"/>
      <c r="H90" s="713"/>
      <c r="I90" s="713"/>
    </row>
    <row r="91" spans="1:9" ht="30" customHeight="1">
      <c r="A91" s="725" t="s">
        <v>860</v>
      </c>
      <c r="B91" s="226"/>
      <c r="C91" s="225"/>
      <c r="D91" s="226">
        <v>0</v>
      </c>
      <c r="E91" s="225"/>
      <c r="F91" s="726">
        <v>0</v>
      </c>
      <c r="G91" s="712"/>
      <c r="H91" s="712"/>
      <c r="I91" s="712"/>
    </row>
    <row r="92" spans="1:9" ht="30" customHeight="1">
      <c r="A92" s="727" t="s">
        <v>878</v>
      </c>
      <c r="B92" s="228"/>
      <c r="C92" s="227"/>
      <c r="D92" s="228">
        <v>0</v>
      </c>
      <c r="E92" s="227"/>
      <c r="F92" s="728">
        <v>0</v>
      </c>
      <c r="G92" s="712"/>
      <c r="H92" s="712"/>
      <c r="I92" s="712"/>
    </row>
    <row r="93" spans="1:9" ht="12.75" customHeight="1">
      <c r="G93" s="715"/>
      <c r="I93" s="715"/>
    </row>
    <row r="94" spans="1:9" ht="36" customHeight="1">
      <c r="A94" s="1004" t="s">
        <v>879</v>
      </c>
      <c r="B94" s="1007" t="s">
        <v>376</v>
      </c>
      <c r="C94" s="729" t="s">
        <v>377</v>
      </c>
      <c r="D94" s="729" t="s">
        <v>378</v>
      </c>
      <c r="E94" s="729" t="s">
        <v>863</v>
      </c>
      <c r="F94" s="730" t="s">
        <v>379</v>
      </c>
      <c r="G94" s="715"/>
      <c r="I94" s="715"/>
    </row>
    <row r="95" spans="1:9" ht="12.75" customHeight="1">
      <c r="A95" s="1005"/>
      <c r="B95" s="1008"/>
      <c r="C95" s="731" t="s">
        <v>523</v>
      </c>
      <c r="D95" s="731" t="s">
        <v>523</v>
      </c>
      <c r="E95" s="731" t="s">
        <v>523</v>
      </c>
      <c r="F95" s="732" t="s">
        <v>864</v>
      </c>
      <c r="G95" s="715"/>
      <c r="I95" s="715"/>
    </row>
    <row r="96" spans="1:9" ht="12.75" customHeight="1">
      <c r="A96" s="1006"/>
      <c r="B96" s="733" t="s">
        <v>645</v>
      </c>
      <c r="C96" s="733" t="s">
        <v>535</v>
      </c>
      <c r="D96" s="733" t="s">
        <v>536</v>
      </c>
      <c r="E96" s="733" t="s">
        <v>602</v>
      </c>
      <c r="F96" s="734" t="s">
        <v>537</v>
      </c>
      <c r="G96" s="715"/>
      <c r="I96" s="715"/>
    </row>
    <row r="97" spans="1:9" ht="12.75" customHeight="1">
      <c r="A97" s="260" t="s">
        <v>865</v>
      </c>
      <c r="B97" s="229">
        <v>0</v>
      </c>
      <c r="C97" s="229">
        <v>0</v>
      </c>
      <c r="D97" s="229">
        <v>0</v>
      </c>
      <c r="E97" s="229">
        <v>0</v>
      </c>
      <c r="F97" s="735">
        <v>0</v>
      </c>
      <c r="G97" s="715"/>
      <c r="I97" s="715"/>
    </row>
    <row r="98" spans="1:9" ht="12.75" customHeight="1">
      <c r="A98" s="260" t="s">
        <v>380</v>
      </c>
      <c r="B98" s="229">
        <v>0</v>
      </c>
      <c r="C98" s="229">
        <v>0</v>
      </c>
      <c r="D98" s="229">
        <v>0</v>
      </c>
      <c r="E98" s="229">
        <v>0</v>
      </c>
      <c r="F98" s="735">
        <v>0</v>
      </c>
      <c r="G98" s="715"/>
      <c r="I98" s="715"/>
    </row>
    <row r="99" spans="1:9" ht="12.75" customHeight="1">
      <c r="A99" s="260" t="s">
        <v>866</v>
      </c>
      <c r="B99" s="229">
        <v>0</v>
      </c>
      <c r="C99" s="229">
        <v>0</v>
      </c>
      <c r="D99" s="229">
        <v>0</v>
      </c>
      <c r="E99" s="229">
        <v>0</v>
      </c>
      <c r="F99" s="735">
        <v>0</v>
      </c>
      <c r="G99" s="715"/>
      <c r="I99" s="715"/>
    </row>
    <row r="100" spans="1:9" ht="12.75" customHeight="1">
      <c r="A100" s="260" t="s">
        <v>381</v>
      </c>
      <c r="B100" s="229">
        <v>0</v>
      </c>
      <c r="C100" s="229">
        <v>0</v>
      </c>
      <c r="D100" s="229">
        <v>0</v>
      </c>
      <c r="E100" s="229">
        <v>0</v>
      </c>
      <c r="F100" s="735">
        <v>0</v>
      </c>
      <c r="G100" s="715"/>
      <c r="I100" s="715"/>
    </row>
    <row r="101" spans="1:9" ht="12.75" customHeight="1">
      <c r="A101" s="751" t="s">
        <v>880</v>
      </c>
      <c r="B101" s="229">
        <v>0</v>
      </c>
      <c r="C101" s="229">
        <v>0</v>
      </c>
      <c r="D101" s="229">
        <v>0</v>
      </c>
      <c r="E101" s="229">
        <v>0</v>
      </c>
      <c r="F101" s="735">
        <v>0</v>
      </c>
      <c r="G101" s="715"/>
      <c r="I101" s="715"/>
    </row>
    <row r="102" spans="1:9" ht="12.75" customHeight="1">
      <c r="A102" s="751" t="s">
        <v>881</v>
      </c>
      <c r="B102" s="229">
        <v>0</v>
      </c>
      <c r="C102" s="229">
        <v>0</v>
      </c>
      <c r="D102" s="229">
        <v>0</v>
      </c>
      <c r="E102" s="229">
        <v>0</v>
      </c>
      <c r="F102" s="735">
        <v>0</v>
      </c>
      <c r="G102" s="715"/>
      <c r="I102" s="715"/>
    </row>
    <row r="103" spans="1:9" ht="12.75" customHeight="1">
      <c r="A103" s="230" t="s">
        <v>882</v>
      </c>
      <c r="B103" s="736">
        <v>0</v>
      </c>
      <c r="C103" s="736">
        <v>0</v>
      </c>
      <c r="D103" s="736">
        <v>0</v>
      </c>
      <c r="E103" s="736">
        <v>0</v>
      </c>
      <c r="F103" s="251">
        <v>0</v>
      </c>
      <c r="G103" s="715"/>
      <c r="I103" s="715"/>
    </row>
    <row r="104" spans="1:9" ht="12.75" customHeight="1">
      <c r="A104" s="737"/>
      <c r="B104" s="738"/>
      <c r="C104" s="738"/>
      <c r="D104" s="738"/>
      <c r="E104" s="738"/>
      <c r="F104" s="739"/>
      <c r="G104" s="715"/>
      <c r="I104" s="715"/>
    </row>
    <row r="105" spans="1:9" ht="12.75" customHeight="1">
      <c r="A105" s="740" t="s">
        <v>883</v>
      </c>
      <c r="B105" s="231">
        <v>0</v>
      </c>
      <c r="C105" s="231">
        <v>0</v>
      </c>
      <c r="D105" s="231">
        <v>0</v>
      </c>
      <c r="E105" s="231">
        <v>0</v>
      </c>
      <c r="F105" s="918"/>
      <c r="G105" s="715"/>
      <c r="I105" s="715"/>
    </row>
    <row r="106" spans="1:9" ht="12.75" customHeight="1">
      <c r="G106" s="715"/>
      <c r="I106" s="715"/>
    </row>
    <row r="107" spans="1:9" ht="12.75" customHeight="1">
      <c r="A107" s="238" t="s">
        <v>884</v>
      </c>
      <c r="B107" s="239"/>
      <c r="C107" s="239"/>
      <c r="D107" s="239"/>
      <c r="E107" s="1001" t="s">
        <v>387</v>
      </c>
      <c r="F107" s="1009"/>
      <c r="G107" s="715"/>
      <c r="I107" s="715"/>
    </row>
    <row r="108" spans="1:9" ht="12.75" customHeight="1">
      <c r="A108" s="254" t="s">
        <v>396</v>
      </c>
      <c r="B108" s="241"/>
      <c r="C108" s="241"/>
      <c r="D108" s="241"/>
      <c r="F108" s="243">
        <v>0</v>
      </c>
      <c r="G108" s="715"/>
      <c r="I108" s="715"/>
    </row>
    <row r="109" spans="1:9" ht="12.75" customHeight="1">
      <c r="A109" s="255" t="s">
        <v>397</v>
      </c>
      <c r="B109" s="256"/>
      <c r="C109" s="256"/>
      <c r="D109" s="256"/>
      <c r="E109" s="245"/>
      <c r="F109" s="743">
        <v>0</v>
      </c>
      <c r="G109" s="715"/>
      <c r="I109" s="715"/>
    </row>
    <row r="110" spans="1:9" ht="12.75" customHeight="1">
      <c r="A110" s="241"/>
      <c r="B110" s="241"/>
      <c r="C110" s="241"/>
      <c r="D110" s="241"/>
      <c r="E110" s="241"/>
      <c r="F110" s="241"/>
      <c r="G110" s="715"/>
      <c r="I110" s="715"/>
    </row>
    <row r="111" spans="1:9" ht="12.75" customHeight="1">
      <c r="A111" s="995" t="s">
        <v>885</v>
      </c>
      <c r="B111" s="995"/>
      <c r="C111" s="995"/>
      <c r="D111" s="995"/>
      <c r="E111" s="995"/>
      <c r="F111" s="995"/>
      <c r="G111" s="715"/>
      <c r="I111" s="715"/>
    </row>
    <row r="112" spans="1:9" ht="12.75" customHeight="1">
      <c r="A112" s="996" t="s">
        <v>398</v>
      </c>
      <c r="B112" s="992"/>
      <c r="C112" s="998" t="s">
        <v>7</v>
      </c>
      <c r="D112" s="992"/>
      <c r="E112" s="1000" t="s">
        <v>368</v>
      </c>
      <c r="F112" s="1001"/>
      <c r="G112" s="715"/>
      <c r="I112" s="715"/>
    </row>
    <row r="113" spans="1:9" ht="12.75" customHeight="1">
      <c r="A113" s="997"/>
      <c r="B113" s="993"/>
      <c r="C113" s="999"/>
      <c r="D113" s="993"/>
      <c r="E113" s="1000" t="s">
        <v>470</v>
      </c>
      <c r="F113" s="1001"/>
      <c r="G113" s="715"/>
      <c r="I113" s="715"/>
    </row>
    <row r="114" spans="1:9" ht="12.75" customHeight="1">
      <c r="A114" s="752" t="s">
        <v>19</v>
      </c>
      <c r="B114" s="753"/>
      <c r="C114" s="257"/>
      <c r="D114" s="258">
        <v>11511000</v>
      </c>
      <c r="E114" s="257"/>
      <c r="F114" s="259">
        <v>15203403.449999997</v>
      </c>
      <c r="G114" s="715"/>
      <c r="I114" s="715"/>
    </row>
    <row r="115" spans="1:9" ht="12.75" customHeight="1">
      <c r="A115" s="236" t="s">
        <v>399</v>
      </c>
      <c r="B115" s="754"/>
      <c r="C115" s="257"/>
      <c r="D115" s="258">
        <v>0</v>
      </c>
      <c r="E115" s="257"/>
      <c r="F115" s="259">
        <v>0</v>
      </c>
      <c r="G115" s="715"/>
      <c r="I115" s="715"/>
    </row>
    <row r="116" spans="1:9" ht="12.75" customHeight="1">
      <c r="A116" s="755" t="s">
        <v>400</v>
      </c>
      <c r="B116" s="701"/>
      <c r="C116" s="261"/>
      <c r="D116" s="262">
        <v>11511000</v>
      </c>
      <c r="E116" s="261"/>
      <c r="F116" s="756">
        <v>15203403.449999997</v>
      </c>
      <c r="G116" s="715"/>
      <c r="I116" s="715"/>
    </row>
    <row r="117" spans="1:9" ht="12.75" customHeight="1">
      <c r="A117" s="241"/>
      <c r="B117" s="241"/>
      <c r="C117" s="241"/>
      <c r="D117" s="241"/>
      <c r="E117" s="241"/>
      <c r="F117" s="241"/>
      <c r="G117" s="715"/>
      <c r="I117" s="715"/>
    </row>
    <row r="118" spans="1:9" ht="22.5" customHeight="1">
      <c r="A118" s="992" t="s">
        <v>401</v>
      </c>
      <c r="B118" s="729" t="s">
        <v>376</v>
      </c>
      <c r="C118" s="729" t="s">
        <v>377</v>
      </c>
      <c r="D118" s="729" t="s">
        <v>378</v>
      </c>
      <c r="E118" s="729" t="s">
        <v>87</v>
      </c>
      <c r="F118" s="730" t="s">
        <v>379</v>
      </c>
      <c r="G118" s="715"/>
      <c r="I118" s="715"/>
    </row>
    <row r="119" spans="1:9" ht="12.75" customHeight="1">
      <c r="A119" s="993"/>
      <c r="B119" s="733" t="s">
        <v>645</v>
      </c>
      <c r="C119" s="733" t="s">
        <v>535</v>
      </c>
      <c r="D119" s="733" t="s">
        <v>536</v>
      </c>
      <c r="E119" s="733" t="s">
        <v>602</v>
      </c>
      <c r="F119" s="734" t="s">
        <v>537</v>
      </c>
      <c r="G119" s="715"/>
      <c r="I119" s="715"/>
    </row>
    <row r="120" spans="1:9" ht="12.75" customHeight="1">
      <c r="A120" s="260" t="s">
        <v>402</v>
      </c>
      <c r="B120" s="229">
        <v>16141000</v>
      </c>
      <c r="C120" s="229">
        <v>8922980.8600000013</v>
      </c>
      <c r="D120" s="229">
        <v>8697526.7600000016</v>
      </c>
      <c r="E120" s="229">
        <v>8682165.6800000053</v>
      </c>
      <c r="F120" s="735">
        <v>225454.09999999963</v>
      </c>
      <c r="G120" s="715"/>
      <c r="I120" s="715"/>
    </row>
    <row r="121" spans="1:9" ht="12.75" customHeight="1">
      <c r="A121" s="757" t="s">
        <v>886</v>
      </c>
      <c r="B121" s="229">
        <v>8914000</v>
      </c>
      <c r="C121" s="229">
        <v>5694626.1699999999</v>
      </c>
      <c r="D121" s="229">
        <v>5694626.1699999999</v>
      </c>
      <c r="E121" s="229">
        <v>5679265.0900000008</v>
      </c>
      <c r="F121" s="735">
        <v>0</v>
      </c>
      <c r="G121" s="715"/>
      <c r="I121" s="715"/>
    </row>
    <row r="122" spans="1:9" ht="12.75" customHeight="1">
      <c r="A122" s="758" t="s">
        <v>887</v>
      </c>
      <c r="B122" s="263">
        <v>7227000</v>
      </c>
      <c r="C122" s="263">
        <v>3228354.6900000013</v>
      </c>
      <c r="D122" s="263">
        <v>3002900.5900000017</v>
      </c>
      <c r="E122" s="263">
        <v>3002900.5900000045</v>
      </c>
      <c r="F122" s="759">
        <v>225454.09999999963</v>
      </c>
      <c r="G122" s="715"/>
      <c r="I122" s="715"/>
    </row>
    <row r="123" spans="1:9" ht="12.75" customHeight="1">
      <c r="A123" s="760" t="s">
        <v>403</v>
      </c>
      <c r="B123" s="248">
        <v>942000</v>
      </c>
      <c r="C123" s="774">
        <v>576849.96</v>
      </c>
      <c r="D123" s="774">
        <v>576849.96</v>
      </c>
      <c r="E123" s="774">
        <v>576849.96</v>
      </c>
      <c r="F123" s="761">
        <v>0</v>
      </c>
      <c r="G123" s="715"/>
      <c r="I123" s="715"/>
    </row>
    <row r="124" spans="1:9" ht="12.75" customHeight="1">
      <c r="A124" s="253" t="s">
        <v>404</v>
      </c>
      <c r="B124" s="762">
        <v>17083000</v>
      </c>
      <c r="C124" s="773">
        <v>9499830.8200000003</v>
      </c>
      <c r="D124" s="773">
        <v>9274376.7200000025</v>
      </c>
      <c r="E124" s="773">
        <v>9259015.6400000043</v>
      </c>
      <c r="F124" s="261">
        <v>450908.19999999925</v>
      </c>
      <c r="G124" s="715"/>
      <c r="I124" s="715"/>
    </row>
    <row r="125" spans="1:9" ht="12.75" customHeight="1">
      <c r="A125" s="232"/>
      <c r="B125" s="763"/>
      <c r="C125" s="763"/>
      <c r="D125" s="763"/>
      <c r="E125" s="763"/>
      <c r="F125" s="763"/>
      <c r="G125" s="715"/>
      <c r="H125" s="715"/>
      <c r="I125" s="715"/>
    </row>
    <row r="126" spans="1:9">
      <c r="A126" s="253" t="s">
        <v>405</v>
      </c>
      <c r="B126" s="921">
        <v>-5572000</v>
      </c>
      <c r="C126" s="921">
        <v>5703572.6299999971</v>
      </c>
      <c r="D126" s="921">
        <v>5929026.7299999949</v>
      </c>
      <c r="E126" s="921">
        <v>5944387.8099999931</v>
      </c>
      <c r="F126" s="922">
        <v>0</v>
      </c>
    </row>
    <row r="127" spans="1:9">
      <c r="A127" s="241"/>
      <c r="B127" s="715"/>
      <c r="C127" s="715"/>
      <c r="D127" s="715"/>
      <c r="E127" s="715"/>
      <c r="F127" s="715"/>
    </row>
    <row r="128" spans="1:9">
      <c r="A128" s="709" t="s">
        <v>1056</v>
      </c>
      <c r="B128" s="709"/>
      <c r="C128" s="709"/>
      <c r="D128" s="709"/>
      <c r="E128" s="1002" t="s">
        <v>614</v>
      </c>
      <c r="F128" s="1003"/>
    </row>
    <row r="129" spans="1:9">
      <c r="A129" s="246" t="s">
        <v>872</v>
      </c>
      <c r="B129" s="241"/>
      <c r="C129" s="241"/>
      <c r="D129" s="241"/>
      <c r="E129" s="923"/>
      <c r="F129" s="715">
        <v>23636680.189999998</v>
      </c>
    </row>
    <row r="130" spans="1:9">
      <c r="A130" s="246" t="s">
        <v>873</v>
      </c>
      <c r="B130" s="241"/>
      <c r="C130" s="241"/>
      <c r="D130" s="241"/>
      <c r="E130" s="923"/>
      <c r="F130" s="715">
        <v>0</v>
      </c>
    </row>
    <row r="131" spans="1:9">
      <c r="A131" s="924" t="s">
        <v>874</v>
      </c>
      <c r="B131" s="925"/>
      <c r="C131" s="925"/>
      <c r="D131" s="925"/>
      <c r="E131" s="745"/>
      <c r="F131" s="926">
        <v>0</v>
      </c>
    </row>
    <row r="132" spans="1:9">
      <c r="A132" s="241"/>
      <c r="B132" s="715"/>
      <c r="C132" s="715"/>
      <c r="D132" s="715"/>
      <c r="E132" s="715"/>
      <c r="F132" s="715"/>
    </row>
    <row r="133" spans="1:9" ht="30" customHeight="1">
      <c r="A133" s="995" t="s">
        <v>888</v>
      </c>
      <c r="B133" s="995"/>
      <c r="C133" s="995"/>
      <c r="D133" s="995"/>
      <c r="E133" s="995"/>
      <c r="F133" s="995"/>
      <c r="G133" s="712"/>
      <c r="H133" s="712"/>
      <c r="I133" s="712"/>
    </row>
    <row r="134" spans="1:9" ht="30" customHeight="1">
      <c r="A134" s="996" t="s">
        <v>398</v>
      </c>
      <c r="B134" s="992"/>
      <c r="C134" s="998" t="s">
        <v>7</v>
      </c>
      <c r="D134" s="992"/>
      <c r="E134" s="1000" t="s">
        <v>368</v>
      </c>
      <c r="F134" s="1001"/>
      <c r="G134" s="712"/>
      <c r="H134" s="712"/>
      <c r="I134" s="712"/>
    </row>
    <row r="135" spans="1:9" ht="30" customHeight="1">
      <c r="A135" s="997"/>
      <c r="B135" s="993"/>
      <c r="C135" s="999"/>
      <c r="D135" s="993"/>
      <c r="E135" s="1000" t="s">
        <v>470</v>
      </c>
      <c r="F135" s="1001"/>
      <c r="G135" s="718"/>
      <c r="H135" s="718"/>
      <c r="I135" s="718"/>
    </row>
    <row r="136" spans="1:9" ht="12.75" customHeight="1">
      <c r="A136" s="752" t="s">
        <v>889</v>
      </c>
      <c r="B136" s="764"/>
      <c r="C136" s="765"/>
      <c r="D136" s="766">
        <v>0</v>
      </c>
      <c r="E136" s="765"/>
      <c r="F136" s="767">
        <v>0</v>
      </c>
      <c r="G136" s="715"/>
      <c r="H136" s="715"/>
      <c r="I136" s="715"/>
    </row>
    <row r="137" spans="1:9" ht="12.75" customHeight="1">
      <c r="A137" s="768" t="s">
        <v>890</v>
      </c>
      <c r="B137" s="769"/>
      <c r="C137" s="770"/>
      <c r="D137" s="771">
        <v>0</v>
      </c>
      <c r="E137" s="770"/>
      <c r="F137" s="772">
        <v>0</v>
      </c>
      <c r="G137" s="715"/>
      <c r="H137" s="715"/>
      <c r="I137" s="715"/>
    </row>
    <row r="138" spans="1:9" ht="12.75" customHeight="1">
      <c r="A138" s="755" t="s">
        <v>400</v>
      </c>
      <c r="B138" s="701"/>
      <c r="C138" s="261"/>
      <c r="D138" s="262">
        <v>0</v>
      </c>
      <c r="E138" s="261"/>
      <c r="F138" s="756">
        <v>0</v>
      </c>
      <c r="G138" s="715"/>
      <c r="H138" s="715"/>
      <c r="I138" s="715"/>
    </row>
    <row r="139" spans="1:9" ht="12.75" customHeight="1">
      <c r="A139" s="241"/>
      <c r="B139" s="241"/>
      <c r="C139" s="241"/>
      <c r="D139" s="241"/>
      <c r="E139" s="241"/>
      <c r="F139" s="241"/>
      <c r="G139" s="715"/>
      <c r="H139" s="715"/>
      <c r="I139" s="715"/>
    </row>
    <row r="140" spans="1:9" ht="21.75" customHeight="1">
      <c r="A140" s="992" t="s">
        <v>401</v>
      </c>
      <c r="B140" s="729" t="s">
        <v>376</v>
      </c>
      <c r="C140" s="729" t="s">
        <v>377</v>
      </c>
      <c r="D140" s="729" t="s">
        <v>378</v>
      </c>
      <c r="E140" s="729" t="s">
        <v>87</v>
      </c>
      <c r="F140" s="730" t="s">
        <v>379</v>
      </c>
      <c r="G140" s="715"/>
      <c r="H140" s="715"/>
      <c r="I140" s="715"/>
    </row>
    <row r="141" spans="1:9" ht="12.75" customHeight="1">
      <c r="A141" s="993"/>
      <c r="B141" s="733" t="s">
        <v>645</v>
      </c>
      <c r="C141" s="733" t="s">
        <v>535</v>
      </c>
      <c r="D141" s="733" t="s">
        <v>536</v>
      </c>
      <c r="E141" s="733" t="s">
        <v>602</v>
      </c>
      <c r="F141" s="734" t="s">
        <v>537</v>
      </c>
      <c r="G141" s="715"/>
      <c r="H141" s="715"/>
      <c r="I141" s="715"/>
    </row>
    <row r="142" spans="1:9" ht="12.75" customHeight="1">
      <c r="A142" s="250" t="s">
        <v>891</v>
      </c>
      <c r="B142" s="263">
        <v>0</v>
      </c>
      <c r="C142" s="263">
        <v>0</v>
      </c>
      <c r="D142" s="263">
        <v>0</v>
      </c>
      <c r="E142" s="263">
        <v>0</v>
      </c>
      <c r="F142" s="759">
        <v>0</v>
      </c>
      <c r="G142" s="715"/>
      <c r="H142" s="715"/>
      <c r="I142" s="715"/>
    </row>
    <row r="143" spans="1:9" ht="12.75" customHeight="1">
      <c r="A143" s="222" t="s">
        <v>892</v>
      </c>
      <c r="B143" s="252">
        <v>0</v>
      </c>
      <c r="C143" s="252">
        <v>0</v>
      </c>
      <c r="D143" s="252">
        <v>0</v>
      </c>
      <c r="E143" s="252">
        <v>0</v>
      </c>
      <c r="F143" s="223">
        <v>0</v>
      </c>
      <c r="G143" s="715"/>
      <c r="H143" s="715"/>
      <c r="I143" s="715"/>
    </row>
    <row r="144" spans="1:9" ht="12.75" customHeight="1">
      <c r="A144" s="760" t="s">
        <v>893</v>
      </c>
      <c r="B144" s="248">
        <v>0</v>
      </c>
      <c r="C144" s="263">
        <v>0</v>
      </c>
      <c r="D144" s="263">
        <v>0</v>
      </c>
      <c r="E144" s="263">
        <v>0</v>
      </c>
      <c r="F144" s="761">
        <v>0</v>
      </c>
      <c r="G144" s="715"/>
      <c r="H144" s="715"/>
      <c r="I144" s="715"/>
    </row>
    <row r="145" spans="1:9" ht="12.75" customHeight="1">
      <c r="A145" s="253" t="s">
        <v>404</v>
      </c>
      <c r="B145" s="762">
        <v>0</v>
      </c>
      <c r="C145" s="762">
        <v>0</v>
      </c>
      <c r="D145" s="762">
        <v>0</v>
      </c>
      <c r="E145" s="762">
        <v>0</v>
      </c>
      <c r="F145" s="261">
        <v>0</v>
      </c>
      <c r="G145" s="715"/>
      <c r="H145" s="715"/>
      <c r="I145" s="715"/>
    </row>
    <row r="146" spans="1:9" ht="12.75" customHeight="1">
      <c r="A146" s="232"/>
      <c r="B146" s="763"/>
      <c r="C146" s="763"/>
      <c r="D146" s="763"/>
      <c r="E146" s="763"/>
      <c r="F146" s="763"/>
      <c r="G146" s="715"/>
      <c r="H146" s="715"/>
      <c r="I146" s="715"/>
    </row>
    <row r="147" spans="1:9" ht="12.75" customHeight="1">
      <c r="A147" s="253" t="s">
        <v>405</v>
      </c>
      <c r="B147" s="762">
        <v>0</v>
      </c>
      <c r="C147" s="762">
        <v>0</v>
      </c>
      <c r="D147" s="762">
        <v>0</v>
      </c>
      <c r="E147" s="762">
        <v>0</v>
      </c>
      <c r="F147" s="261">
        <v>0</v>
      </c>
      <c r="G147" s="715"/>
      <c r="H147" s="715"/>
      <c r="I147" s="715"/>
    </row>
    <row r="148" spans="1:9" ht="12.75" customHeight="1">
      <c r="G148" s="715"/>
      <c r="H148" s="715"/>
      <c r="I148" s="715"/>
    </row>
    <row r="149" spans="1:9">
      <c r="A149" s="218" t="s">
        <v>323</v>
      </c>
    </row>
    <row r="150" spans="1:9" ht="30" customHeight="1">
      <c r="A150" s="994" t="s">
        <v>1094</v>
      </c>
      <c r="B150" s="994"/>
      <c r="C150" s="994"/>
      <c r="D150" s="994"/>
      <c r="E150" s="994"/>
      <c r="F150" s="994"/>
      <c r="G150" s="712"/>
      <c r="H150" s="712"/>
      <c r="I150" s="712"/>
    </row>
    <row r="151" spans="1:9" ht="24" customHeight="1">
      <c r="A151" s="994" t="s">
        <v>1095</v>
      </c>
      <c r="B151" s="994"/>
      <c r="C151" s="994"/>
      <c r="D151" s="994"/>
      <c r="E151" s="994"/>
      <c r="F151" s="994"/>
      <c r="G151" s="241"/>
      <c r="I151" s="715"/>
    </row>
    <row r="152" spans="1:9" ht="12.75" customHeight="1">
      <c r="A152" s="994" t="s">
        <v>1096</v>
      </c>
      <c r="B152" s="994"/>
      <c r="C152" s="994"/>
      <c r="D152" s="994"/>
      <c r="E152" s="994"/>
      <c r="F152" s="994"/>
      <c r="G152" s="241"/>
      <c r="I152" s="715"/>
    </row>
    <row r="153" spans="1:9" ht="12.75" customHeight="1">
      <c r="G153" s="241"/>
      <c r="I153" s="715"/>
    </row>
    <row r="154" spans="1:9" ht="12.75" customHeight="1">
      <c r="G154" s="241"/>
      <c r="I154" s="717"/>
    </row>
    <row r="155" spans="1:9" ht="12.75" customHeight="1">
      <c r="A155" s="218" t="s">
        <v>1072</v>
      </c>
      <c r="G155" s="712"/>
      <c r="H155" s="712"/>
      <c r="I155" s="712"/>
    </row>
    <row r="156" spans="1:9">
      <c r="A156" s="218" t="s">
        <v>1073</v>
      </c>
      <c r="G156" s="712"/>
      <c r="H156" s="712"/>
      <c r="I156" s="712"/>
    </row>
    <row r="157" spans="1:9" ht="12.75" customHeight="1">
      <c r="A157" s="218" t="s">
        <v>1074</v>
      </c>
      <c r="G157" s="259"/>
      <c r="H157" s="259"/>
      <c r="I157" s="259"/>
    </row>
    <row r="158" spans="1:9" ht="12.75" customHeight="1">
      <c r="A158" s="218" t="s">
        <v>1075</v>
      </c>
      <c r="G158" s="259"/>
      <c r="H158" s="259"/>
      <c r="I158" s="259"/>
    </row>
    <row r="159" spans="1:9" ht="12.75" customHeight="1">
      <c r="G159" s="715"/>
      <c r="H159" s="715"/>
      <c r="I159" s="715"/>
    </row>
    <row r="160" spans="1:9" ht="12.75" customHeight="1">
      <c r="G160" s="241"/>
      <c r="I160" s="717"/>
    </row>
    <row r="161" spans="5:9" ht="12.75" customHeight="1">
      <c r="G161" s="712"/>
      <c r="H161" s="712"/>
      <c r="I161" s="712"/>
    </row>
    <row r="162" spans="5:9">
      <c r="E162" s="153"/>
      <c r="F162" s="716"/>
    </row>
  </sheetData>
  <mergeCells count="43">
    <mergeCell ref="A8:F8"/>
    <mergeCell ref="A1:F1"/>
    <mergeCell ref="A2:F2"/>
    <mergeCell ref="A3:F3"/>
    <mergeCell ref="A4:F4"/>
    <mergeCell ref="A5:F5"/>
    <mergeCell ref="E61:F61"/>
    <mergeCell ref="A67:F67"/>
    <mergeCell ref="A9:F9"/>
    <mergeCell ref="A10:B11"/>
    <mergeCell ref="C10:D10"/>
    <mergeCell ref="E10:F10"/>
    <mergeCell ref="C11:D11"/>
    <mergeCell ref="E11:F11"/>
    <mergeCell ref="A36:A38"/>
    <mergeCell ref="B36:B37"/>
    <mergeCell ref="E49:F49"/>
    <mergeCell ref="E52:F52"/>
    <mergeCell ref="E55:F55"/>
    <mergeCell ref="A68:B69"/>
    <mergeCell ref="C68:D68"/>
    <mergeCell ref="E68:F68"/>
    <mergeCell ref="C69:D69"/>
    <mergeCell ref="E69:F69"/>
    <mergeCell ref="A94:A96"/>
    <mergeCell ref="B94:B95"/>
    <mergeCell ref="E107:F107"/>
    <mergeCell ref="A111:F111"/>
    <mergeCell ref="A112:B113"/>
    <mergeCell ref="C112:D113"/>
    <mergeCell ref="E112:F112"/>
    <mergeCell ref="E113:F113"/>
    <mergeCell ref="A140:A141"/>
    <mergeCell ref="A150:F150"/>
    <mergeCell ref="A151:F151"/>
    <mergeCell ref="A152:F152"/>
    <mergeCell ref="A118:A119"/>
    <mergeCell ref="A133:F133"/>
    <mergeCell ref="A134:B135"/>
    <mergeCell ref="C134:D135"/>
    <mergeCell ref="E134:F134"/>
    <mergeCell ref="E135:F135"/>
    <mergeCell ref="E128:F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sheetPr codeName="Planilha5"/>
  <dimension ref="A1:I151"/>
  <sheetViews>
    <sheetView workbookViewId="0">
      <selection activeCell="C13" sqref="C13"/>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60" t="s">
        <v>0</v>
      </c>
      <c r="B1" s="960"/>
      <c r="C1" s="960"/>
      <c r="D1" s="960"/>
      <c r="E1" s="960"/>
      <c r="F1" s="960"/>
      <c r="G1" s="960"/>
      <c r="H1" s="960"/>
    </row>
    <row r="2" spans="1:9">
      <c r="A2" s="961" t="s">
        <v>1</v>
      </c>
      <c r="B2" s="961"/>
      <c r="C2" s="961"/>
      <c r="D2" s="961"/>
      <c r="E2" s="961"/>
      <c r="F2" s="961"/>
      <c r="G2" s="961"/>
      <c r="H2" s="961"/>
    </row>
    <row r="3" spans="1:9">
      <c r="A3" s="960" t="s">
        <v>406</v>
      </c>
      <c r="B3" s="960"/>
      <c r="C3" s="960"/>
      <c r="D3" s="960"/>
      <c r="E3" s="960"/>
      <c r="F3" s="960"/>
      <c r="G3" s="960"/>
      <c r="H3" s="960"/>
    </row>
    <row r="4" spans="1:9">
      <c r="A4" s="961" t="s">
        <v>407</v>
      </c>
      <c r="B4" s="961"/>
      <c r="C4" s="961"/>
      <c r="D4" s="961"/>
      <c r="E4" s="961"/>
      <c r="F4" s="961"/>
      <c r="G4" s="961"/>
      <c r="H4" s="961"/>
      <c r="I4" s="2"/>
    </row>
    <row r="5" spans="1:9">
      <c r="A5" s="961" t="s">
        <v>1069</v>
      </c>
      <c r="B5" s="961"/>
      <c r="C5" s="961"/>
      <c r="D5" s="961"/>
      <c r="E5" s="961"/>
      <c r="F5" s="961"/>
      <c r="G5" s="961"/>
      <c r="H5" s="961"/>
      <c r="I5" s="2"/>
    </row>
    <row r="6" spans="1:9">
      <c r="A6" s="9"/>
      <c r="B6" s="9"/>
      <c r="C6" s="264"/>
      <c r="D6" s="9"/>
      <c r="E6" s="9"/>
      <c r="F6" s="9"/>
      <c r="G6" s="9"/>
      <c r="H6" s="9"/>
      <c r="I6" s="2"/>
    </row>
    <row r="7" spans="1:9" ht="19.5" customHeight="1">
      <c r="A7" s="2" t="s">
        <v>408</v>
      </c>
      <c r="C7" s="62"/>
      <c r="E7" s="62"/>
      <c r="H7" s="5">
        <v>1</v>
      </c>
      <c r="I7" s="2"/>
    </row>
    <row r="8" spans="1:9" ht="19.5" customHeight="1">
      <c r="A8" s="1071" t="s">
        <v>409</v>
      </c>
      <c r="B8" s="1071"/>
      <c r="C8" s="1071"/>
      <c r="D8" s="1071"/>
      <c r="E8" s="1071"/>
      <c r="F8" s="1071"/>
      <c r="G8" s="1071"/>
      <c r="H8" s="1071"/>
      <c r="I8" s="2"/>
    </row>
    <row r="9" spans="1:9" ht="30.75" customHeight="1">
      <c r="A9" s="1060" t="s">
        <v>410</v>
      </c>
      <c r="B9" s="265"/>
      <c r="C9" s="1061" t="s">
        <v>411</v>
      </c>
      <c r="D9" s="1062"/>
      <c r="E9" s="1063"/>
      <c r="F9" s="955" t="s">
        <v>1097</v>
      </c>
      <c r="G9" s="975"/>
      <c r="H9" s="975"/>
      <c r="I9" s="2"/>
    </row>
    <row r="10" spans="1:9" ht="25.5" customHeight="1">
      <c r="A10" s="1060"/>
      <c r="B10" s="267"/>
      <c r="C10" s="1064"/>
      <c r="D10" s="1065"/>
      <c r="E10" s="1066"/>
      <c r="F10" s="1067" t="s">
        <v>8</v>
      </c>
      <c r="G10" s="1068"/>
      <c r="H10" s="1068"/>
      <c r="I10" s="2"/>
    </row>
    <row r="11" spans="1:9">
      <c r="A11" s="10" t="s">
        <v>412</v>
      </c>
      <c r="C11" s="268"/>
      <c r="E11" s="269">
        <v>9319896716.4599991</v>
      </c>
      <c r="H11" s="59">
        <v>10130973889.51</v>
      </c>
      <c r="I11" s="2"/>
    </row>
    <row r="12" spans="1:9">
      <c r="A12" s="200" t="s">
        <v>413</v>
      </c>
      <c r="C12" s="270"/>
      <c r="E12" s="271">
        <v>3700042000</v>
      </c>
      <c r="H12" s="59">
        <v>4229078761.3399982</v>
      </c>
      <c r="I12" s="2"/>
    </row>
    <row r="13" spans="1:9">
      <c r="A13" s="272" t="s">
        <v>74</v>
      </c>
      <c r="C13" s="270"/>
      <c r="E13" s="273">
        <v>1051900000</v>
      </c>
      <c r="H13" s="26">
        <v>1136868499.6700017</v>
      </c>
      <c r="I13" s="2"/>
    </row>
    <row r="14" spans="1:9">
      <c r="A14" s="272" t="s">
        <v>76</v>
      </c>
      <c r="C14" s="270"/>
      <c r="E14" s="273">
        <v>1548100000</v>
      </c>
      <c r="H14" s="26">
        <v>1874902885.7299964</v>
      </c>
      <c r="I14" s="2"/>
    </row>
    <row r="15" spans="1:9">
      <c r="A15" s="272" t="s">
        <v>75</v>
      </c>
      <c r="C15" s="270"/>
      <c r="E15" s="273">
        <v>437606000</v>
      </c>
      <c r="H15" s="26">
        <v>466451244.36000031</v>
      </c>
      <c r="I15" s="2"/>
    </row>
    <row r="16" spans="1:9">
      <c r="A16" s="272" t="s">
        <v>338</v>
      </c>
      <c r="C16" s="270"/>
      <c r="E16" s="273">
        <v>442000000</v>
      </c>
      <c r="H16" s="26">
        <v>529843444.44999957</v>
      </c>
      <c r="I16" s="2"/>
    </row>
    <row r="17" spans="1:9">
      <c r="A17" s="272" t="s">
        <v>414</v>
      </c>
      <c r="C17" s="270"/>
      <c r="E17" s="273">
        <v>220436000</v>
      </c>
      <c r="H17" s="26">
        <v>221012687.12999997</v>
      </c>
      <c r="I17" s="2"/>
    </row>
    <row r="18" spans="1:9">
      <c r="A18" s="200" t="s">
        <v>340</v>
      </c>
      <c r="C18" s="270"/>
      <c r="E18" s="271">
        <v>424699000</v>
      </c>
      <c r="H18" s="59">
        <v>535657740.48000014</v>
      </c>
      <c r="I18" s="2"/>
    </row>
    <row r="19" spans="1:9">
      <c r="A19" s="200" t="s">
        <v>341</v>
      </c>
      <c r="C19" s="270"/>
      <c r="E19" s="271">
        <v>400757746.94</v>
      </c>
      <c r="H19" s="59">
        <v>788333065.78000021</v>
      </c>
      <c r="I19" s="2"/>
    </row>
    <row r="20" spans="1:9">
      <c r="A20" s="274" t="s">
        <v>415</v>
      </c>
      <c r="C20" s="270"/>
      <c r="E20" s="273">
        <v>357791746.94</v>
      </c>
      <c r="H20" s="26">
        <v>682848171.85000038</v>
      </c>
      <c r="I20" s="2"/>
    </row>
    <row r="21" spans="1:9">
      <c r="A21" s="274" t="s">
        <v>31</v>
      </c>
      <c r="C21" s="270"/>
      <c r="E21" s="273">
        <v>42966000</v>
      </c>
      <c r="H21" s="26">
        <v>105484893.92999983</v>
      </c>
      <c r="I21" s="2"/>
    </row>
    <row r="22" spans="1:9">
      <c r="A22" s="200" t="s">
        <v>36</v>
      </c>
      <c r="C22" s="270"/>
      <c r="E22" s="271">
        <v>3801822138.2399998</v>
      </c>
      <c r="H22" s="59">
        <v>4083385599.8300009</v>
      </c>
      <c r="I22" s="2"/>
    </row>
    <row r="23" spans="1:9">
      <c r="A23" s="272" t="s">
        <v>416</v>
      </c>
      <c r="C23" s="270"/>
      <c r="E23" s="273">
        <v>359400000</v>
      </c>
      <c r="H23" s="26">
        <v>454714030.20000011</v>
      </c>
      <c r="I23" s="2"/>
    </row>
    <row r="24" spans="1:9">
      <c r="A24" s="272" t="s">
        <v>417</v>
      </c>
      <c r="C24" s="270"/>
      <c r="E24" s="273">
        <v>692400000</v>
      </c>
      <c r="H24" s="26">
        <v>726378639.38999999</v>
      </c>
      <c r="I24" s="2"/>
    </row>
    <row r="25" spans="1:9">
      <c r="A25" s="272" t="s">
        <v>418</v>
      </c>
      <c r="C25" s="270"/>
      <c r="E25" s="273">
        <v>461600000</v>
      </c>
      <c r="H25" s="26">
        <v>542300702.99000001</v>
      </c>
      <c r="I25" s="2"/>
    </row>
    <row r="26" spans="1:9">
      <c r="A26" s="272" t="s">
        <v>419</v>
      </c>
      <c r="C26" s="270"/>
      <c r="E26" s="273">
        <v>134000</v>
      </c>
      <c r="H26" s="26">
        <v>505708.88</v>
      </c>
      <c r="I26" s="2"/>
    </row>
    <row r="27" spans="1:9">
      <c r="A27" s="272" t="s">
        <v>420</v>
      </c>
      <c r="C27" s="270"/>
      <c r="E27" s="273">
        <v>0</v>
      </c>
      <c r="H27" s="26">
        <v>0</v>
      </c>
      <c r="I27" s="2"/>
    </row>
    <row r="28" spans="1:9">
      <c r="A28" s="272" t="s">
        <v>421</v>
      </c>
      <c r="C28" s="270"/>
      <c r="E28" s="273">
        <v>10344000</v>
      </c>
      <c r="H28" s="26">
        <v>8383737.3500000006</v>
      </c>
      <c r="I28" s="2"/>
    </row>
    <row r="29" spans="1:9">
      <c r="A29" s="272" t="s">
        <v>422</v>
      </c>
      <c r="C29" s="270"/>
      <c r="E29" s="273">
        <v>677000000</v>
      </c>
      <c r="H29" s="26">
        <v>846762261.56000018</v>
      </c>
      <c r="I29" s="2"/>
    </row>
    <row r="30" spans="1:9">
      <c r="A30" s="272" t="s">
        <v>423</v>
      </c>
      <c r="C30" s="270"/>
      <c r="E30" s="273">
        <v>1600944138.2399998</v>
      </c>
      <c r="H30" s="26">
        <v>1504340519.4600005</v>
      </c>
      <c r="I30" s="2"/>
    </row>
    <row r="31" spans="1:9">
      <c r="A31" s="200" t="s">
        <v>46</v>
      </c>
      <c r="C31" s="270"/>
      <c r="E31" s="271">
        <v>992575831.27999997</v>
      </c>
      <c r="H31" s="59">
        <v>494518722.0799998</v>
      </c>
      <c r="I31" s="2"/>
    </row>
    <row r="32" spans="1:9">
      <c r="A32" s="274" t="s">
        <v>424</v>
      </c>
      <c r="B32" s="152"/>
      <c r="C32" s="275"/>
      <c r="D32" s="152"/>
      <c r="E32" s="276">
        <v>0</v>
      </c>
      <c r="F32" s="152"/>
      <c r="G32" s="152"/>
      <c r="H32" s="153">
        <v>0</v>
      </c>
      <c r="I32" s="2"/>
    </row>
    <row r="33" spans="1:9">
      <c r="A33" s="272" t="s">
        <v>425</v>
      </c>
      <c r="C33" s="270"/>
      <c r="E33" s="273">
        <v>992575831.27999997</v>
      </c>
      <c r="H33" s="26">
        <v>494518722.0799998</v>
      </c>
      <c r="I33" s="2"/>
    </row>
    <row r="34" spans="1:9">
      <c r="A34" s="29"/>
      <c r="C34" s="270"/>
      <c r="E34" s="273">
        <v>0</v>
      </c>
      <c r="H34" s="26">
        <v>0</v>
      </c>
      <c r="I34" s="2"/>
    </row>
    <row r="35" spans="1:9">
      <c r="A35" s="29" t="s">
        <v>426</v>
      </c>
      <c r="C35" s="270"/>
      <c r="E35" s="271">
        <v>8962104969.5199986</v>
      </c>
      <c r="G35" s="29"/>
      <c r="H35" s="59">
        <v>9448125717.6599998</v>
      </c>
      <c r="I35" s="2"/>
    </row>
    <row r="36" spans="1:9">
      <c r="A36" s="29"/>
      <c r="C36" s="270"/>
      <c r="E36" s="273">
        <v>0</v>
      </c>
      <c r="H36" s="26">
        <v>0</v>
      </c>
      <c r="I36" s="2"/>
    </row>
    <row r="37" spans="1:9">
      <c r="A37" s="34" t="s">
        <v>427</v>
      </c>
      <c r="C37" s="270"/>
      <c r="E37" s="271">
        <v>560124842.65999997</v>
      </c>
      <c r="H37" s="59">
        <v>248218843.11000001</v>
      </c>
      <c r="I37" s="2"/>
    </row>
    <row r="38" spans="1:9">
      <c r="A38" s="202" t="s">
        <v>428</v>
      </c>
      <c r="C38" s="270"/>
      <c r="E38" s="273">
        <v>362856068.87</v>
      </c>
      <c r="H38" s="26">
        <v>170471000</v>
      </c>
      <c r="I38" s="2"/>
    </row>
    <row r="39" spans="1:9">
      <c r="A39" s="202" t="s">
        <v>429</v>
      </c>
      <c r="C39" s="270"/>
      <c r="E39" s="273">
        <v>0</v>
      </c>
      <c r="H39" s="26">
        <v>0</v>
      </c>
      <c r="I39" s="2"/>
    </row>
    <row r="40" spans="1:9">
      <c r="A40" s="202" t="s">
        <v>51</v>
      </c>
      <c r="C40" s="270"/>
      <c r="E40" s="273">
        <v>0</v>
      </c>
      <c r="H40" s="26">
        <v>623149</v>
      </c>
      <c r="I40" s="2"/>
    </row>
    <row r="41" spans="1:9">
      <c r="A41" s="277" t="s">
        <v>430</v>
      </c>
      <c r="B41" s="152"/>
      <c r="C41" s="275"/>
      <c r="D41" s="152"/>
      <c r="E41" s="276">
        <v>0</v>
      </c>
      <c r="F41" s="152"/>
      <c r="G41" s="152"/>
      <c r="H41" s="153">
        <v>0</v>
      </c>
      <c r="I41" s="2"/>
    </row>
    <row r="42" spans="1:9">
      <c r="A42" s="277" t="s">
        <v>431</v>
      </c>
      <c r="B42" s="152"/>
      <c r="C42" s="275"/>
      <c r="D42" s="152"/>
      <c r="E42" s="276">
        <v>0</v>
      </c>
      <c r="F42" s="152"/>
      <c r="G42" s="152"/>
      <c r="H42" s="153">
        <v>0</v>
      </c>
      <c r="I42" s="2"/>
    </row>
    <row r="43" spans="1:9">
      <c r="A43" s="277" t="s">
        <v>432</v>
      </c>
      <c r="B43" s="152"/>
      <c r="C43" s="275"/>
      <c r="D43" s="152"/>
      <c r="E43" s="276">
        <v>0</v>
      </c>
      <c r="F43" s="152"/>
      <c r="G43" s="152"/>
      <c r="H43" s="153">
        <v>623149</v>
      </c>
      <c r="I43" s="2"/>
    </row>
    <row r="44" spans="1:9">
      <c r="A44" s="200" t="s">
        <v>56</v>
      </c>
      <c r="C44" s="270"/>
      <c r="E44" s="271">
        <v>148541004.27999997</v>
      </c>
      <c r="H44" s="59">
        <v>18281677.649999999</v>
      </c>
      <c r="I44" s="2"/>
    </row>
    <row r="45" spans="1:9">
      <c r="A45" s="272" t="s">
        <v>433</v>
      </c>
      <c r="C45" s="270"/>
      <c r="E45" s="273">
        <v>83097839.790000007</v>
      </c>
      <c r="H45" s="26">
        <v>6987881.0600000005</v>
      </c>
      <c r="I45" s="2"/>
    </row>
    <row r="46" spans="1:9">
      <c r="A46" s="272" t="s">
        <v>434</v>
      </c>
      <c r="C46" s="270"/>
      <c r="E46" s="273">
        <v>65443164.489999965</v>
      </c>
      <c r="H46" s="26">
        <v>11293796.589999998</v>
      </c>
      <c r="I46" s="2"/>
    </row>
    <row r="47" spans="1:9" s="29" customFormat="1">
      <c r="A47" s="200" t="s">
        <v>435</v>
      </c>
      <c r="C47" s="278"/>
      <c r="E47" s="271">
        <v>48727769.50999999</v>
      </c>
      <c r="H47" s="59">
        <v>58843016.460000008</v>
      </c>
    </row>
    <row r="48" spans="1:9">
      <c r="A48" s="274" t="s">
        <v>436</v>
      </c>
      <c r="B48" s="152"/>
      <c r="C48" s="275"/>
      <c r="D48" s="152"/>
      <c r="E48" s="276">
        <v>0</v>
      </c>
      <c r="F48" s="152"/>
      <c r="G48" s="152"/>
      <c r="H48" s="153">
        <v>0</v>
      </c>
      <c r="I48" s="2"/>
    </row>
    <row r="49" spans="1:9">
      <c r="A49" s="274" t="s">
        <v>437</v>
      </c>
      <c r="B49" s="152"/>
      <c r="C49" s="275"/>
      <c r="D49" s="152"/>
      <c r="E49" s="276">
        <v>48727769.50999999</v>
      </c>
      <c r="F49" s="152"/>
      <c r="G49" s="152"/>
      <c r="H49" s="153">
        <v>58843016.460000008</v>
      </c>
      <c r="I49" s="2"/>
    </row>
    <row r="50" spans="1:9">
      <c r="A50" s="202"/>
      <c r="C50" s="270"/>
      <c r="E50" s="273">
        <v>0</v>
      </c>
      <c r="H50" s="26">
        <v>0</v>
      </c>
      <c r="I50" s="2"/>
    </row>
    <row r="51" spans="1:9">
      <c r="A51" s="279" t="s">
        <v>438</v>
      </c>
      <c r="B51" s="280"/>
      <c r="C51" s="281"/>
      <c r="D51" s="282"/>
      <c r="E51" s="283">
        <v>197268773.78999996</v>
      </c>
      <c r="F51" s="282"/>
      <c r="G51" s="282"/>
      <c r="H51" s="284">
        <v>77747843.110000014</v>
      </c>
      <c r="I51" s="2"/>
    </row>
    <row r="52" spans="1:9">
      <c r="A52" s="285"/>
      <c r="E52" s="59"/>
      <c r="H52" s="59"/>
      <c r="I52" s="2"/>
    </row>
    <row r="53" spans="1:9" ht="25.5" customHeight="1">
      <c r="A53" s="286" t="s">
        <v>439</v>
      </c>
      <c r="B53" s="287"/>
      <c r="C53" s="288"/>
      <c r="D53" s="287"/>
      <c r="E53" s="289">
        <f>E35+E51</f>
        <v>9159373743.3099976</v>
      </c>
      <c r="F53" s="288"/>
      <c r="G53" s="287"/>
      <c r="H53" s="290">
        <f>H35+H51</f>
        <v>9525873560.7700005</v>
      </c>
      <c r="I53" s="2"/>
    </row>
    <row r="54" spans="1:9" s="292" customFormat="1" ht="9" customHeight="1">
      <c r="A54" s="291"/>
      <c r="C54" s="293"/>
      <c r="E54" s="294"/>
      <c r="F54" s="295"/>
      <c r="G54" s="294"/>
      <c r="H54" s="295"/>
    </row>
    <row r="55" spans="1:9" ht="21" customHeight="1">
      <c r="A55" s="969" t="s">
        <v>440</v>
      </c>
      <c r="B55" s="1069" t="s">
        <v>82</v>
      </c>
      <c r="C55" s="1070" t="str">
        <f>F9</f>
        <v>Até o Bimestre / 2022</v>
      </c>
      <c r="D55" s="1046"/>
      <c r="E55" s="1046"/>
      <c r="F55" s="1046"/>
      <c r="G55" s="1046"/>
      <c r="H55" s="1046"/>
      <c r="I55" s="2"/>
    </row>
    <row r="56" spans="1:9" ht="21" customHeight="1">
      <c r="A56" s="969"/>
      <c r="B56" s="1069"/>
      <c r="C56" s="1044" t="s">
        <v>83</v>
      </c>
      <c r="D56" s="1044" t="s">
        <v>85</v>
      </c>
      <c r="E56" s="1044" t="s">
        <v>441</v>
      </c>
      <c r="F56" s="1044" t="s">
        <v>442</v>
      </c>
      <c r="G56" s="1046" t="s">
        <v>443</v>
      </c>
      <c r="H56" s="1046"/>
      <c r="I56" s="2"/>
    </row>
    <row r="57" spans="1:9" ht="27.75" customHeight="1">
      <c r="A57" s="969"/>
      <c r="B57" s="1069"/>
      <c r="C57" s="1045"/>
      <c r="D57" s="1045"/>
      <c r="E57" s="1045"/>
      <c r="F57" s="1045"/>
      <c r="G57" s="296" t="s">
        <v>444</v>
      </c>
      <c r="H57" s="297" t="s">
        <v>445</v>
      </c>
      <c r="I57" s="2"/>
    </row>
    <row r="58" spans="1:9">
      <c r="A58" s="11" t="s">
        <v>446</v>
      </c>
      <c r="B58" s="198">
        <v>9702623550.1099968</v>
      </c>
      <c r="C58" s="198">
        <v>8840187862.2500076</v>
      </c>
      <c r="D58" s="198">
        <v>8233978241.6700039</v>
      </c>
      <c r="E58" s="198">
        <v>8196914772.1699905</v>
      </c>
      <c r="F58" s="198">
        <v>52605500.349999994</v>
      </c>
      <c r="G58" s="198">
        <v>566908524.59000134</v>
      </c>
      <c r="H58" s="199">
        <v>565346125.90000153</v>
      </c>
      <c r="I58" s="2"/>
    </row>
    <row r="59" spans="1:9">
      <c r="A59" s="28" t="s">
        <v>100</v>
      </c>
      <c r="B59" s="128">
        <v>4897636893.9899998</v>
      </c>
      <c r="C59" s="128">
        <v>4796019785.8200083</v>
      </c>
      <c r="D59" s="128">
        <v>4793860381.7900076</v>
      </c>
      <c r="E59" s="128">
        <v>4788637637.6600037</v>
      </c>
      <c r="F59" s="128">
        <v>3054178.2400000007</v>
      </c>
      <c r="G59" s="128">
        <v>3073404.48</v>
      </c>
      <c r="H59" s="131">
        <v>3073404.48</v>
      </c>
      <c r="I59" s="2"/>
    </row>
    <row r="60" spans="1:9">
      <c r="A60" s="28" t="s">
        <v>447</v>
      </c>
      <c r="B60" s="128">
        <v>67908000</v>
      </c>
      <c r="C60" s="128">
        <v>63597395.999999978</v>
      </c>
      <c r="D60" s="128">
        <v>63597395.999999978</v>
      </c>
      <c r="E60" s="128">
        <v>63278998.609999985</v>
      </c>
      <c r="F60" s="128">
        <v>382787.11</v>
      </c>
      <c r="G60" s="128">
        <v>0</v>
      </c>
      <c r="H60" s="131">
        <v>0</v>
      </c>
      <c r="I60" s="2"/>
    </row>
    <row r="61" spans="1:9">
      <c r="A61" s="28" t="s">
        <v>102</v>
      </c>
      <c r="B61" s="128">
        <v>4737078656.119998</v>
      </c>
      <c r="C61" s="128">
        <v>3980570680.4299994</v>
      </c>
      <c r="D61" s="128">
        <v>3376520463.8799968</v>
      </c>
      <c r="E61" s="128">
        <v>3344998135.8999877</v>
      </c>
      <c r="F61" s="128">
        <v>49168534.999999993</v>
      </c>
      <c r="G61" s="128">
        <v>563835120.11000133</v>
      </c>
      <c r="H61" s="131">
        <v>562272721.42000151</v>
      </c>
      <c r="I61" s="2"/>
    </row>
    <row r="62" spans="1:9">
      <c r="A62" s="20"/>
      <c r="B62" s="128"/>
      <c r="C62" s="128"/>
      <c r="D62" s="128"/>
      <c r="E62" s="128"/>
      <c r="F62" s="128"/>
      <c r="G62" s="128"/>
      <c r="H62" s="131"/>
      <c r="I62" s="2"/>
    </row>
    <row r="63" spans="1:9">
      <c r="A63" s="298" t="s">
        <v>448</v>
      </c>
      <c r="B63" s="118">
        <f t="shared" ref="B63:H63" si="0">B58-B60</f>
        <v>9634715550.1099968</v>
      </c>
      <c r="C63" s="118">
        <f t="shared" si="0"/>
        <v>8776590466.2500076</v>
      </c>
      <c r="D63" s="118">
        <f t="shared" si="0"/>
        <v>8170380845.6700039</v>
      </c>
      <c r="E63" s="118">
        <f t="shared" si="0"/>
        <v>8133635773.5599909</v>
      </c>
      <c r="F63" s="118">
        <f t="shared" si="0"/>
        <v>52222713.239999995</v>
      </c>
      <c r="G63" s="118">
        <f t="shared" si="0"/>
        <v>566908524.59000134</v>
      </c>
      <c r="H63" s="125">
        <f t="shared" si="0"/>
        <v>565346125.90000153</v>
      </c>
      <c r="I63" s="2"/>
    </row>
    <row r="64" spans="1:9">
      <c r="A64" s="20"/>
      <c r="B64" s="128"/>
      <c r="C64" s="128"/>
      <c r="D64" s="128"/>
      <c r="E64" s="128"/>
      <c r="F64" s="128"/>
      <c r="G64" s="128"/>
      <c r="H64" s="131"/>
      <c r="I64" s="2"/>
    </row>
    <row r="65" spans="1:9">
      <c r="A65" s="15" t="s">
        <v>449</v>
      </c>
      <c r="B65" s="118">
        <v>2078257669.8000002</v>
      </c>
      <c r="C65" s="118">
        <v>1223624005.0900002</v>
      </c>
      <c r="D65" s="118">
        <v>799853641.61999989</v>
      </c>
      <c r="E65" s="118">
        <v>782631515.65999997</v>
      </c>
      <c r="F65" s="118">
        <v>3480872.4200000004</v>
      </c>
      <c r="G65" s="118">
        <v>185799886.65999985</v>
      </c>
      <c r="H65" s="125">
        <v>185593179.25999984</v>
      </c>
      <c r="I65" s="2"/>
    </row>
    <row r="66" spans="1:9">
      <c r="A66" s="28" t="s">
        <v>104</v>
      </c>
      <c r="B66" s="128">
        <v>1433626425.4600003</v>
      </c>
      <c r="C66" s="128">
        <v>692317529.84000015</v>
      </c>
      <c r="D66" s="128">
        <v>308636695.26999992</v>
      </c>
      <c r="E66" s="128">
        <v>298874185.2700001</v>
      </c>
      <c r="F66" s="128">
        <v>2044026.9000000004</v>
      </c>
      <c r="G66" s="128">
        <v>181008490.09999985</v>
      </c>
      <c r="H66" s="131">
        <v>180801782.69999984</v>
      </c>
      <c r="I66" s="2"/>
    </row>
    <row r="67" spans="1:9">
      <c r="A67" s="299" t="s">
        <v>105</v>
      </c>
      <c r="B67" s="118">
        <v>312894398</v>
      </c>
      <c r="C67" s="118">
        <v>206658771.84999999</v>
      </c>
      <c r="D67" s="118">
        <v>166703797.43000001</v>
      </c>
      <c r="E67" s="118">
        <v>160775102.40000001</v>
      </c>
      <c r="F67" s="128">
        <v>0</v>
      </c>
      <c r="G67" s="118">
        <v>0</v>
      </c>
      <c r="H67" s="125">
        <v>0</v>
      </c>
      <c r="I67" s="2"/>
    </row>
    <row r="68" spans="1:9">
      <c r="A68" s="20" t="s">
        <v>450</v>
      </c>
      <c r="B68" s="300">
        <v>0</v>
      </c>
      <c r="C68" s="300">
        <v>0</v>
      </c>
      <c r="D68" s="300">
        <v>0</v>
      </c>
      <c r="E68" s="300">
        <v>0</v>
      </c>
      <c r="F68" s="300">
        <v>0</v>
      </c>
      <c r="G68" s="300">
        <v>0</v>
      </c>
      <c r="H68" s="301">
        <v>0</v>
      </c>
      <c r="I68" s="2"/>
    </row>
    <row r="69" spans="1:9">
      <c r="A69" s="20" t="s">
        <v>451</v>
      </c>
      <c r="B69" s="300">
        <v>0</v>
      </c>
      <c r="C69" s="300">
        <v>0</v>
      </c>
      <c r="D69" s="300">
        <v>0</v>
      </c>
      <c r="E69" s="300">
        <v>0</v>
      </c>
      <c r="F69" s="300">
        <v>0</v>
      </c>
      <c r="G69" s="300">
        <v>0</v>
      </c>
      <c r="H69" s="301">
        <v>0</v>
      </c>
      <c r="I69" s="2"/>
    </row>
    <row r="70" spans="1:9">
      <c r="A70" s="20" t="s">
        <v>452</v>
      </c>
      <c r="B70" s="300">
        <v>0</v>
      </c>
      <c r="C70" s="300">
        <v>0</v>
      </c>
      <c r="D70" s="300">
        <v>0</v>
      </c>
      <c r="E70" s="300">
        <v>0</v>
      </c>
      <c r="F70" s="300">
        <v>0</v>
      </c>
      <c r="G70" s="300">
        <v>0</v>
      </c>
      <c r="H70" s="301">
        <v>0</v>
      </c>
      <c r="I70" s="2"/>
    </row>
    <row r="71" spans="1:9">
      <c r="A71" s="20" t="s">
        <v>453</v>
      </c>
      <c r="B71" s="128">
        <v>312894398</v>
      </c>
      <c r="C71" s="128">
        <v>206658771.84999999</v>
      </c>
      <c r="D71" s="128">
        <v>166703797.43000001</v>
      </c>
      <c r="E71" s="128">
        <v>160775102.40000001</v>
      </c>
      <c r="F71" s="128">
        <v>0</v>
      </c>
      <c r="G71" s="128">
        <v>0</v>
      </c>
      <c r="H71" s="131">
        <v>0</v>
      </c>
      <c r="I71" s="2"/>
    </row>
    <row r="72" spans="1:9">
      <c r="A72" s="28" t="s">
        <v>454</v>
      </c>
      <c r="B72" s="128">
        <v>331736846.33999997</v>
      </c>
      <c r="C72" s="128">
        <v>324647703.39999992</v>
      </c>
      <c r="D72" s="128">
        <v>324513148.9199999</v>
      </c>
      <c r="E72" s="128">
        <v>322982227.98999989</v>
      </c>
      <c r="F72" s="128">
        <v>1436845.52</v>
      </c>
      <c r="G72" s="128">
        <v>4791396.5600000005</v>
      </c>
      <c r="H72" s="131">
        <v>4791396.5600000005</v>
      </c>
      <c r="I72" s="2"/>
    </row>
    <row r="73" spans="1:9">
      <c r="A73" s="28"/>
      <c r="B73" s="128"/>
      <c r="C73" s="128"/>
      <c r="D73" s="128"/>
      <c r="E73" s="128"/>
      <c r="F73" s="128"/>
      <c r="G73" s="128"/>
      <c r="H73" s="131"/>
      <c r="I73" s="2"/>
    </row>
    <row r="74" spans="1:9">
      <c r="A74" s="298" t="s">
        <v>455</v>
      </c>
      <c r="B74" s="118">
        <f>B65-B68-B69-B72+B70</f>
        <v>1746520823.4600003</v>
      </c>
      <c r="C74" s="118">
        <f t="shared" ref="C74:H74" si="1">C65-C68-C69-C72+C70</f>
        <v>898976301.6900003</v>
      </c>
      <c r="D74" s="118">
        <f t="shared" si="1"/>
        <v>475340492.69999999</v>
      </c>
      <c r="E74" s="118">
        <f t="shared" si="1"/>
        <v>459649287.67000008</v>
      </c>
      <c r="F74" s="118">
        <f t="shared" si="1"/>
        <v>2044026.9000000004</v>
      </c>
      <c r="G74" s="118">
        <f t="shared" si="1"/>
        <v>181008490.09999985</v>
      </c>
      <c r="H74" s="125">
        <f t="shared" si="1"/>
        <v>180801782.69999984</v>
      </c>
      <c r="I74" s="2"/>
    </row>
    <row r="75" spans="1:9">
      <c r="A75" s="28"/>
      <c r="B75" s="128"/>
      <c r="C75" s="128"/>
      <c r="D75" s="128"/>
      <c r="E75" s="128"/>
      <c r="F75" s="128"/>
      <c r="G75" s="128"/>
      <c r="H75" s="131"/>
      <c r="I75" s="2"/>
    </row>
    <row r="76" spans="1:9" ht="15" customHeight="1">
      <c r="A76" s="65" t="s">
        <v>456</v>
      </c>
      <c r="B76" s="128">
        <v>396328.56000000238</v>
      </c>
      <c r="C76" s="300"/>
      <c r="D76" s="300"/>
      <c r="E76" s="300"/>
      <c r="F76" s="128"/>
      <c r="G76" s="128"/>
      <c r="H76" s="131"/>
      <c r="I76" s="2"/>
    </row>
    <row r="77" spans="1:9" ht="15" customHeight="1">
      <c r="A77" s="280"/>
      <c r="B77" s="140"/>
      <c r="C77" s="302"/>
      <c r="D77" s="302"/>
      <c r="E77" s="302"/>
      <c r="F77" s="140"/>
      <c r="G77" s="140"/>
      <c r="H77" s="143"/>
      <c r="I77" s="2"/>
    </row>
    <row r="78" spans="1:9" ht="15" customHeight="1">
      <c r="A78" s="161" t="s">
        <v>457</v>
      </c>
      <c r="B78" s="162">
        <f t="shared" ref="B78:H78" si="2">B63+B74+B76+B77</f>
        <v>11381632702.129997</v>
      </c>
      <c r="C78" s="162">
        <f t="shared" si="2"/>
        <v>9675566767.9400082</v>
      </c>
      <c r="D78" s="162">
        <f t="shared" si="2"/>
        <v>8645721338.3700047</v>
      </c>
      <c r="E78" s="162">
        <f t="shared" si="2"/>
        <v>8593285061.2299919</v>
      </c>
      <c r="F78" s="162">
        <f t="shared" si="2"/>
        <v>54266740.139999993</v>
      </c>
      <c r="G78" s="165">
        <f t="shared" si="2"/>
        <v>747917014.69000125</v>
      </c>
      <c r="H78" s="290">
        <f t="shared" si="2"/>
        <v>746147908.60000134</v>
      </c>
      <c r="I78" s="2"/>
    </row>
    <row r="79" spans="1:9" s="152" customFormat="1" ht="12.75" customHeight="1">
      <c r="A79" s="303"/>
      <c r="B79" s="304"/>
      <c r="C79" s="304"/>
      <c r="D79" s="304"/>
      <c r="E79" s="304"/>
      <c r="F79" s="304"/>
      <c r="G79" s="304"/>
      <c r="H79" s="304"/>
    </row>
    <row r="80" spans="1:9" ht="15" customHeight="1">
      <c r="A80" s="160" t="s">
        <v>458</v>
      </c>
      <c r="B80" s="290"/>
      <c r="C80" s="290"/>
      <c r="D80" s="290"/>
      <c r="E80" s="290"/>
      <c r="F80" s="289"/>
      <c r="G80" s="165"/>
      <c r="H80" s="290">
        <f>H53-(E78+F78+H78)</f>
        <v>132173850.80000687</v>
      </c>
      <c r="I80" s="2"/>
    </row>
    <row r="81" spans="1:9" ht="16.5" customHeight="1">
      <c r="A81" s="37"/>
      <c r="B81" s="304"/>
      <c r="C81" s="304"/>
      <c r="D81" s="304"/>
      <c r="E81" s="305"/>
      <c r="F81" s="305"/>
      <c r="G81" s="305"/>
      <c r="H81" s="305"/>
      <c r="I81" s="2"/>
    </row>
    <row r="82" spans="1:9" ht="22.5" customHeight="1">
      <c r="A82" s="1047" t="s">
        <v>459</v>
      </c>
      <c r="B82" s="1047"/>
      <c r="C82" s="1047"/>
      <c r="D82" s="1047"/>
      <c r="E82" s="1047"/>
      <c r="F82" s="1048"/>
      <c r="G82" s="1049" t="s">
        <v>460</v>
      </c>
      <c r="H82" s="1050"/>
      <c r="I82" s="2"/>
    </row>
    <row r="83" spans="1:9" ht="22.5" customHeight="1">
      <c r="A83" s="1051" t="s">
        <v>1100</v>
      </c>
      <c r="B83" s="1051"/>
      <c r="C83" s="1051"/>
      <c r="D83" s="306"/>
      <c r="E83" s="306"/>
      <c r="F83" s="307"/>
      <c r="G83" s="308"/>
      <c r="H83" s="304">
        <v>-137015000</v>
      </c>
      <c r="I83" s="2"/>
    </row>
    <row r="84" spans="1:9">
      <c r="A84" s="34"/>
      <c r="B84" s="34"/>
      <c r="C84" s="34"/>
      <c r="D84" s="309"/>
      <c r="E84" s="309"/>
      <c r="F84" s="309"/>
      <c r="G84" s="175"/>
      <c r="H84" s="175"/>
      <c r="I84" s="2"/>
    </row>
    <row r="85" spans="1:9">
      <c r="A85" s="310"/>
      <c r="B85" s="311"/>
      <c r="C85" s="311"/>
      <c r="D85" s="312"/>
      <c r="E85" s="312"/>
      <c r="F85" s="313"/>
      <c r="G85" s="1052" t="str">
        <f>C55</f>
        <v>Até o Bimestre / 2022</v>
      </c>
      <c r="H85" s="1053"/>
      <c r="I85" s="2"/>
    </row>
    <row r="86" spans="1:9">
      <c r="A86" s="1054" t="s">
        <v>461</v>
      </c>
      <c r="B86" s="1054"/>
      <c r="C86" s="1054"/>
      <c r="D86" s="1054"/>
      <c r="E86" s="1054"/>
      <c r="F86" s="1055"/>
      <c r="G86" s="1056" t="s">
        <v>462</v>
      </c>
      <c r="H86" s="1057"/>
      <c r="I86" s="2"/>
    </row>
    <row r="87" spans="1:9">
      <c r="A87" s="314"/>
      <c r="B87" s="314"/>
      <c r="C87" s="314"/>
      <c r="D87" s="315"/>
      <c r="E87" s="315"/>
      <c r="F87" s="316"/>
      <c r="G87" s="1058"/>
      <c r="H87" s="1059"/>
      <c r="I87" s="2"/>
    </row>
    <row r="88" spans="1:9">
      <c r="A88" s="317"/>
      <c r="B88" s="317"/>
      <c r="C88" s="317"/>
      <c r="D88" s="318"/>
      <c r="E88" s="318"/>
      <c r="F88" s="318"/>
      <c r="G88" s="319"/>
      <c r="H88" s="320"/>
      <c r="I88" s="2"/>
    </row>
    <row r="89" spans="1:9">
      <c r="A89" s="35" t="s">
        <v>463</v>
      </c>
      <c r="B89" s="34"/>
      <c r="C89" s="34"/>
      <c r="D89" s="309"/>
      <c r="E89" s="309"/>
      <c r="F89" s="309"/>
      <c r="G89" s="301"/>
      <c r="H89" s="153">
        <v>487450777.25000006</v>
      </c>
    </row>
    <row r="90" spans="1:9">
      <c r="A90" s="35" t="s">
        <v>464</v>
      </c>
      <c r="B90" s="34"/>
      <c r="C90" s="34"/>
      <c r="D90" s="309"/>
      <c r="E90" s="309"/>
      <c r="F90" s="309"/>
      <c r="G90" s="301"/>
      <c r="H90" s="153">
        <v>81315299.870000005</v>
      </c>
    </row>
    <row r="91" spans="1:9">
      <c r="A91" s="321"/>
      <c r="B91" s="321"/>
      <c r="C91" s="321"/>
      <c r="D91" s="306"/>
      <c r="E91" s="306"/>
      <c r="F91" s="306"/>
      <c r="G91" s="322"/>
      <c r="H91" s="323"/>
    </row>
    <row r="92" spans="1:9">
      <c r="A92" s="34"/>
      <c r="B92" s="34"/>
      <c r="C92" s="34"/>
      <c r="D92" s="309"/>
      <c r="E92" s="309"/>
      <c r="F92" s="309"/>
      <c r="G92" s="175"/>
      <c r="H92" s="175"/>
    </row>
    <row r="93" spans="1:9" ht="20.25" customHeight="1">
      <c r="A93" s="324" t="s">
        <v>465</v>
      </c>
      <c r="B93" s="325"/>
      <c r="C93" s="325"/>
      <c r="D93" s="326"/>
      <c r="E93" s="326"/>
      <c r="F93" s="327"/>
      <c r="G93" s="328"/>
      <c r="H93" s="329">
        <f>H80+(H89-H90)</f>
        <v>538309328.18000698</v>
      </c>
    </row>
    <row r="94" spans="1:9">
      <c r="A94" s="34"/>
      <c r="B94" s="34"/>
      <c r="C94" s="34"/>
      <c r="D94" s="309"/>
      <c r="E94" s="309"/>
      <c r="F94" s="309"/>
      <c r="G94" s="175"/>
      <c r="H94" s="175"/>
    </row>
    <row r="95" spans="1:9" ht="23.25" customHeight="1">
      <c r="A95" s="1047" t="s">
        <v>466</v>
      </c>
      <c r="B95" s="1047"/>
      <c r="C95" s="1047"/>
      <c r="D95" s="1047"/>
      <c r="E95" s="1047"/>
      <c r="F95" s="1048"/>
      <c r="G95" s="1049" t="s">
        <v>460</v>
      </c>
      <c r="H95" s="1050"/>
    </row>
    <row r="96" spans="1:9" ht="24" customHeight="1">
      <c r="A96" s="1051" t="s">
        <v>1100</v>
      </c>
      <c r="B96" s="1051"/>
      <c r="C96" s="1051"/>
      <c r="D96" s="306"/>
      <c r="E96" s="306"/>
      <c r="F96" s="307"/>
      <c r="G96" s="308"/>
      <c r="H96" s="330">
        <v>-108875000</v>
      </c>
    </row>
    <row r="97" spans="1:8">
      <c r="A97" s="35"/>
      <c r="B97" s="34"/>
      <c r="C97" s="34"/>
      <c r="D97" s="309"/>
      <c r="E97" s="309"/>
      <c r="F97" s="309"/>
      <c r="G97" s="175"/>
      <c r="H97" s="175"/>
    </row>
    <row r="98" spans="1:8" ht="25.5" customHeight="1">
      <c r="A98" s="1043" t="s">
        <v>467</v>
      </c>
      <c r="B98" s="1043"/>
      <c r="C98" s="1043"/>
      <c r="D98" s="1043"/>
      <c r="E98" s="1043"/>
      <c r="F98" s="1043"/>
      <c r="G98" s="1043"/>
      <c r="H98" s="1043"/>
    </row>
    <row r="99" spans="1:8" ht="12.75">
      <c r="A99" s="1026" t="s">
        <v>468</v>
      </c>
      <c r="B99" s="1032"/>
      <c r="C99" s="1034" t="s">
        <v>140</v>
      </c>
      <c r="D99" s="1035"/>
      <c r="E99" s="1035"/>
      <c r="F99" s="1035"/>
      <c r="G99" s="1035"/>
      <c r="H99" s="1035"/>
    </row>
    <row r="100" spans="1:8" ht="12.75">
      <c r="A100" s="1015"/>
      <c r="B100" s="1033"/>
      <c r="C100" s="1036" t="s">
        <v>1098</v>
      </c>
      <c r="D100" s="1037"/>
      <c r="E100" s="1038"/>
      <c r="F100" s="1037" t="s">
        <v>1099</v>
      </c>
      <c r="G100" s="1037"/>
      <c r="H100" s="1037"/>
    </row>
    <row r="101" spans="1:8" ht="12.75">
      <c r="A101" s="1015"/>
      <c r="B101" s="1033"/>
      <c r="C101" s="1039" t="s">
        <v>469</v>
      </c>
      <c r="D101" s="1040"/>
      <c r="E101" s="1041"/>
      <c r="F101" s="1042" t="s">
        <v>470</v>
      </c>
      <c r="G101" s="1042"/>
      <c r="H101" s="1042"/>
    </row>
    <row r="102" spans="1:8" ht="12.75">
      <c r="A102" s="331" t="s">
        <v>471</v>
      </c>
      <c r="B102" s="166"/>
      <c r="C102" s="1030">
        <v>1496030834.03</v>
      </c>
      <c r="D102" s="1031"/>
      <c r="E102" s="332"/>
      <c r="F102" s="1030">
        <v>1445234867.25</v>
      </c>
      <c r="G102" s="1031"/>
      <c r="H102" s="333"/>
    </row>
    <row r="103" spans="1:8" ht="12.75">
      <c r="A103" s="334" t="s">
        <v>472</v>
      </c>
      <c r="B103" s="65"/>
      <c r="C103" s="1022">
        <v>3397460687.9199996</v>
      </c>
      <c r="D103" s="1023"/>
      <c r="E103" s="335"/>
      <c r="F103" s="1022">
        <v>3931359243.3099999</v>
      </c>
      <c r="G103" s="1023"/>
      <c r="H103" s="336"/>
    </row>
    <row r="104" spans="1:8" ht="12.75">
      <c r="A104" s="337" t="s">
        <v>473</v>
      </c>
      <c r="B104" s="65"/>
      <c r="C104" s="1022">
        <v>3397460687.9199996</v>
      </c>
      <c r="D104" s="1023"/>
      <c r="E104" s="335"/>
      <c r="F104" s="1022">
        <v>3931359243.3099999</v>
      </c>
      <c r="G104" s="1023"/>
      <c r="H104" s="336"/>
    </row>
    <row r="105" spans="1:8" ht="12.75">
      <c r="A105" s="337" t="s">
        <v>474</v>
      </c>
      <c r="B105" s="65"/>
      <c r="C105" s="1022">
        <v>3605053250.8299999</v>
      </c>
      <c r="D105" s="1023"/>
      <c r="E105" s="335"/>
      <c r="F105" s="1022">
        <v>4222191781.98</v>
      </c>
      <c r="G105" s="1023"/>
      <c r="H105" s="336"/>
    </row>
    <row r="106" spans="1:8" ht="12.75">
      <c r="A106" s="337" t="s">
        <v>475</v>
      </c>
      <c r="B106" s="65"/>
      <c r="C106" s="1022">
        <v>58241341.280000001</v>
      </c>
      <c r="D106" s="1023"/>
      <c r="E106" s="335"/>
      <c r="F106" s="1022">
        <v>57958469.589999996</v>
      </c>
      <c r="G106" s="1023"/>
      <c r="H106" s="336"/>
    </row>
    <row r="107" spans="1:8" ht="12.75">
      <c r="A107" s="337" t="s">
        <v>1057</v>
      </c>
      <c r="B107" s="927"/>
      <c r="C107" s="1022">
        <v>149351221.63</v>
      </c>
      <c r="D107" s="1023"/>
      <c r="E107" s="928"/>
      <c r="F107" s="1029">
        <v>232874069.0800001</v>
      </c>
      <c r="G107" s="1023"/>
      <c r="H107" s="336"/>
    </row>
    <row r="108" spans="1:8" ht="12.75">
      <c r="A108" s="337" t="s">
        <v>476</v>
      </c>
      <c r="B108" s="65"/>
      <c r="C108" s="1022">
        <v>0</v>
      </c>
      <c r="D108" s="1023"/>
      <c r="E108" s="335"/>
      <c r="F108" s="1022">
        <v>0</v>
      </c>
      <c r="G108" s="1023"/>
      <c r="H108" s="336"/>
    </row>
    <row r="109" spans="1:8" ht="12.75">
      <c r="A109" s="334" t="s">
        <v>477</v>
      </c>
      <c r="B109" s="65"/>
      <c r="C109" s="1024">
        <v>-1901429853.8899996</v>
      </c>
      <c r="D109" s="1025"/>
      <c r="E109" s="929"/>
      <c r="F109" s="1024">
        <v>-2486124376.0599999</v>
      </c>
      <c r="G109" s="1025"/>
      <c r="H109" s="336"/>
    </row>
    <row r="110" spans="1:8" ht="12.75">
      <c r="A110" s="338" t="s">
        <v>478</v>
      </c>
      <c r="B110" s="339"/>
      <c r="C110" s="340"/>
      <c r="D110" s="340"/>
      <c r="E110" s="341"/>
      <c r="F110" s="342"/>
      <c r="G110" s="343">
        <v>584694522.17000031</v>
      </c>
      <c r="H110" s="344"/>
    </row>
    <row r="111" spans="1:8">
      <c r="A111" s="34"/>
      <c r="B111" s="34"/>
      <c r="C111" s="34"/>
      <c r="D111" s="309"/>
      <c r="E111" s="309"/>
      <c r="F111" s="309"/>
      <c r="G111" s="175"/>
      <c r="H111" s="175"/>
    </row>
    <row r="112" spans="1:8" ht="11.25" customHeight="1">
      <c r="A112" s="1026" t="s">
        <v>479</v>
      </c>
      <c r="B112" s="345"/>
      <c r="C112" s="1027" t="str">
        <f>F100</f>
        <v>Em 31 Dez 2022</v>
      </c>
      <c r="D112" s="1026"/>
      <c r="E112" s="1026"/>
      <c r="F112" s="1026"/>
      <c r="G112" s="1026"/>
      <c r="H112" s="1026"/>
    </row>
    <row r="113" spans="1:8" ht="11.25" customHeight="1">
      <c r="A113" s="1016"/>
      <c r="B113" s="346"/>
      <c r="C113" s="1028"/>
      <c r="D113" s="1016"/>
      <c r="E113" s="1016"/>
      <c r="F113" s="1016"/>
      <c r="G113" s="1016"/>
      <c r="H113" s="1016"/>
    </row>
    <row r="114" spans="1:8" ht="12.75">
      <c r="A114" s="331" t="s">
        <v>480</v>
      </c>
      <c r="B114" s="347"/>
      <c r="C114" s="333"/>
      <c r="D114" s="348"/>
      <c r="E114" s="349"/>
      <c r="F114" s="350"/>
      <c r="G114" s="333">
        <v>282871.69000000507</v>
      </c>
      <c r="H114" s="333"/>
    </row>
    <row r="115" spans="1:8" ht="12.75">
      <c r="A115" s="334" t="s">
        <v>481</v>
      </c>
      <c r="B115" s="351"/>
      <c r="C115" s="336"/>
      <c r="D115" s="352"/>
      <c r="E115" s="353"/>
      <c r="F115" s="354"/>
      <c r="G115" s="336">
        <v>0</v>
      </c>
      <c r="H115" s="336"/>
    </row>
    <row r="116" spans="1:8" ht="12.75">
      <c r="A116" s="334" t="s">
        <v>482</v>
      </c>
      <c r="B116" s="351"/>
      <c r="C116" s="336"/>
      <c r="D116" s="352"/>
      <c r="E116" s="353"/>
      <c r="F116" s="354"/>
      <c r="G116" s="336">
        <v>104075527.41</v>
      </c>
      <c r="H116" s="336"/>
    </row>
    <row r="117" spans="1:8" ht="12.75">
      <c r="A117" s="334" t="s">
        <v>483</v>
      </c>
      <c r="B117" s="351"/>
      <c r="C117" s="336"/>
      <c r="D117" s="352"/>
      <c r="E117" s="353"/>
      <c r="F117" s="336"/>
      <c r="G117" s="904">
        <v>41314005.670000017</v>
      </c>
      <c r="H117" s="336"/>
    </row>
    <row r="118" spans="1:8" ht="12.75">
      <c r="A118" s="334" t="s">
        <v>484</v>
      </c>
      <c r="B118" s="351"/>
      <c r="C118" s="336"/>
      <c r="D118" s="352"/>
      <c r="E118" s="353"/>
      <c r="F118" s="336"/>
      <c r="G118" s="336">
        <v>11073084.029999986</v>
      </c>
      <c r="H118" s="336"/>
    </row>
    <row r="119" spans="1:8" ht="12.75">
      <c r="A119" s="334" t="s">
        <v>485</v>
      </c>
      <c r="B119" s="351"/>
      <c r="C119" s="336"/>
      <c r="D119" s="352"/>
      <c r="E119" s="353"/>
      <c r="F119" s="336"/>
      <c r="G119" s="904">
        <v>-96923628.040015668</v>
      </c>
      <c r="H119" s="336"/>
    </row>
    <row r="120" spans="1:8" ht="14.25">
      <c r="A120" s="355" t="s">
        <v>486</v>
      </c>
      <c r="B120" s="356"/>
      <c r="C120" s="357"/>
      <c r="D120" s="358"/>
      <c r="E120" s="359"/>
      <c r="F120" s="357"/>
      <c r="G120" s="905">
        <v>-83495143.310000286</v>
      </c>
      <c r="H120" s="357"/>
    </row>
    <row r="121" spans="1:8" ht="25.5" customHeight="1">
      <c r="A121" s="1021" t="s">
        <v>487</v>
      </c>
      <c r="B121" s="1021"/>
      <c r="C121" s="1021"/>
      <c r="D121" s="360"/>
      <c r="E121" s="361"/>
      <c r="F121" s="360"/>
      <c r="G121" s="360">
        <v>538309328.17998421</v>
      </c>
      <c r="H121" s="360"/>
    </row>
    <row r="122" spans="1:8" ht="12.75">
      <c r="A122" s="351"/>
      <c r="B122" s="351"/>
      <c r="C122" s="336"/>
      <c r="D122" s="336"/>
      <c r="E122" s="336"/>
      <c r="F122" s="336"/>
      <c r="G122" s="336"/>
      <c r="H122" s="336"/>
    </row>
    <row r="123" spans="1:8" ht="25.5" customHeight="1">
      <c r="A123" s="1021" t="s">
        <v>488</v>
      </c>
      <c r="B123" s="1021"/>
      <c r="C123" s="360"/>
      <c r="D123" s="360"/>
      <c r="E123" s="361"/>
      <c r="F123" s="360"/>
      <c r="G123" s="360">
        <f>G121-(H89-H90)</f>
        <v>132173850.79998416</v>
      </c>
      <c r="H123" s="360"/>
    </row>
    <row r="124" spans="1:8" ht="12.75">
      <c r="A124" s="362"/>
      <c r="B124" s="363"/>
      <c r="C124" s="337"/>
      <c r="D124" s="337"/>
      <c r="E124" s="337"/>
      <c r="F124" s="337"/>
      <c r="G124" s="337"/>
      <c r="H124" s="337"/>
    </row>
    <row r="125" spans="1:8" ht="11.25" customHeight="1">
      <c r="A125" s="1015" t="s">
        <v>489</v>
      </c>
      <c r="B125" s="1015"/>
      <c r="C125" s="1015"/>
      <c r="D125" s="1015"/>
      <c r="E125" s="1015"/>
      <c r="F125" s="1017" t="s">
        <v>490</v>
      </c>
      <c r="G125" s="1017"/>
      <c r="H125" s="1017"/>
    </row>
    <row r="126" spans="1:8" ht="11.25" customHeight="1">
      <c r="A126" s="1016"/>
      <c r="B126" s="1016"/>
      <c r="C126" s="1016"/>
      <c r="D126" s="1016"/>
      <c r="E126" s="1016"/>
      <c r="F126" s="1018"/>
      <c r="G126" s="1018"/>
      <c r="H126" s="1018"/>
    </row>
    <row r="127" spans="1:8" ht="12.75">
      <c r="A127" s="364" t="s">
        <v>491</v>
      </c>
      <c r="B127" s="365"/>
      <c r="C127" s="365"/>
      <c r="D127" s="365"/>
      <c r="E127" s="365"/>
      <c r="F127" s="366"/>
      <c r="G127" s="366">
        <v>1868496201.8499999</v>
      </c>
      <c r="H127" s="366"/>
    </row>
    <row r="128" spans="1:8" ht="12.75">
      <c r="A128" s="367" t="s">
        <v>492</v>
      </c>
      <c r="B128" s="368"/>
      <c r="C128" s="368"/>
      <c r="D128" s="368"/>
      <c r="E128" s="368"/>
      <c r="F128" s="369"/>
      <c r="G128" s="369">
        <v>0</v>
      </c>
      <c r="H128" s="369"/>
    </row>
    <row r="129" spans="1:8" ht="12.75">
      <c r="A129" s="1019" t="s">
        <v>493</v>
      </c>
      <c r="B129" s="1019"/>
      <c r="C129" s="1019"/>
      <c r="D129" s="1019"/>
      <c r="E129" s="368"/>
      <c r="F129" s="369"/>
      <c r="G129" s="369">
        <v>1868496201.8499999</v>
      </c>
      <c r="H129" s="369"/>
    </row>
    <row r="130" spans="1:8" ht="12.75">
      <c r="A130" s="370" t="s">
        <v>494</v>
      </c>
      <c r="B130" s="371"/>
      <c r="C130" s="371"/>
      <c r="D130" s="371"/>
      <c r="E130" s="371"/>
      <c r="F130" s="372"/>
      <c r="G130" s="372">
        <v>5961000</v>
      </c>
      <c r="H130" s="372"/>
    </row>
    <row r="131" spans="1:8">
      <c r="A131" s="373" t="s">
        <v>115</v>
      </c>
      <c r="E131" s="58"/>
      <c r="F131" s="58"/>
      <c r="G131" s="58"/>
      <c r="H131" s="58"/>
    </row>
    <row r="132" spans="1:8">
      <c r="A132" s="373" t="s">
        <v>323</v>
      </c>
      <c r="E132" s="58"/>
      <c r="F132" s="58"/>
      <c r="G132" s="58"/>
      <c r="H132" s="58"/>
    </row>
    <row r="133" spans="1:8" ht="18.75" hidden="1" customHeight="1">
      <c r="A133" s="1014" t="s">
        <v>495</v>
      </c>
      <c r="B133" s="1014"/>
      <c r="C133" s="1014"/>
      <c r="D133" s="1014"/>
      <c r="E133" s="1014"/>
      <c r="F133" s="1014"/>
      <c r="G133" s="1014"/>
      <c r="H133" s="374"/>
    </row>
    <row r="134" spans="1:8" ht="28.5" customHeight="1">
      <c r="A134" s="1020" t="s">
        <v>496</v>
      </c>
      <c r="B134" s="1020"/>
      <c r="C134" s="1020"/>
      <c r="D134" s="1020"/>
      <c r="E134" s="1020"/>
      <c r="F134" s="1020"/>
      <c r="G134" s="1020"/>
      <c r="H134" s="1020"/>
    </row>
    <row r="135" spans="1:8" ht="27" customHeight="1">
      <c r="A135" s="1020" t="s">
        <v>497</v>
      </c>
      <c r="B135" s="1020"/>
      <c r="C135" s="1020"/>
      <c r="D135" s="1020"/>
      <c r="E135" s="1020"/>
      <c r="F135" s="1020"/>
      <c r="G135" s="1020"/>
      <c r="H135" s="1020"/>
    </row>
    <row r="136" spans="1:8" ht="13.5" customHeight="1">
      <c r="A136" s="376"/>
      <c r="B136" s="376"/>
      <c r="C136" s="376"/>
      <c r="D136" s="376"/>
      <c r="E136" s="376"/>
      <c r="F136" s="376"/>
      <c r="G136" s="376"/>
      <c r="H136" s="375"/>
    </row>
    <row r="137" spans="1:8">
      <c r="A137" s="1014" t="s">
        <v>1060</v>
      </c>
      <c r="B137" s="1014"/>
      <c r="C137" s="1014"/>
      <c r="D137" s="1014"/>
      <c r="E137" s="1014"/>
      <c r="F137" s="1014"/>
      <c r="G137" s="1014"/>
    </row>
    <row r="138" spans="1:8">
      <c r="C138" s="377"/>
      <c r="D138" s="377"/>
    </row>
    <row r="139" spans="1:8">
      <c r="A139" s="378" t="s">
        <v>498</v>
      </c>
      <c r="B139" s="379" t="s">
        <v>499</v>
      </c>
      <c r="C139" s="377"/>
      <c r="D139" s="377"/>
    </row>
    <row r="140" spans="1:8">
      <c r="A140" s="380" t="s">
        <v>500</v>
      </c>
      <c r="B140" s="385">
        <v>-83522847.450000286</v>
      </c>
      <c r="C140" s="377"/>
      <c r="D140" s="377"/>
    </row>
    <row r="141" spans="1:8">
      <c r="A141" s="380" t="s">
        <v>1062</v>
      </c>
      <c r="B141" s="386">
        <v>64.150000000000006</v>
      </c>
      <c r="C141" s="377"/>
      <c r="D141" s="377"/>
    </row>
    <row r="142" spans="1:8">
      <c r="A142" s="380" t="s">
        <v>1063</v>
      </c>
      <c r="B142" s="387">
        <v>27639.989999999998</v>
      </c>
      <c r="C142" s="377"/>
      <c r="D142" s="377"/>
    </row>
    <row r="143" spans="1:8">
      <c r="A143" s="382" t="s">
        <v>501</v>
      </c>
      <c r="B143" s="388">
        <v>-83495143.310000286</v>
      </c>
      <c r="C143" s="377"/>
      <c r="D143" s="377"/>
    </row>
    <row r="144" spans="1:8">
      <c r="A144" s="939"/>
      <c r="B144" s="940"/>
      <c r="C144" s="377"/>
      <c r="D144" s="377"/>
    </row>
    <row r="145" spans="1:4">
      <c r="A145" s="377"/>
      <c r="B145" s="383"/>
      <c r="C145" s="377"/>
      <c r="D145" s="377"/>
    </row>
    <row r="146" spans="1:4">
      <c r="A146" s="373"/>
      <c r="C146" s="377"/>
      <c r="D146" s="377"/>
    </row>
    <row r="147" spans="1:4">
      <c r="A147" s="373" t="s">
        <v>1072</v>
      </c>
      <c r="C147" s="377"/>
      <c r="D147" s="377"/>
    </row>
    <row r="148" spans="1:4">
      <c r="A148" s="373" t="s">
        <v>1073</v>
      </c>
      <c r="D148" s="377"/>
    </row>
    <row r="149" spans="1:4">
      <c r="A149" s="373" t="s">
        <v>1074</v>
      </c>
      <c r="B149" s="26"/>
      <c r="D149" s="377"/>
    </row>
    <row r="150" spans="1:4">
      <c r="A150" s="373" t="s">
        <v>1075</v>
      </c>
      <c r="B150" s="384"/>
      <c r="C150" s="377"/>
      <c r="D150" s="377"/>
    </row>
    <row r="151" spans="1:4">
      <c r="C151" s="377"/>
      <c r="D151" s="377"/>
    </row>
  </sheetData>
  <mergeCells count="61">
    <mergeCell ref="A8:H8"/>
    <mergeCell ref="A1:H1"/>
    <mergeCell ref="A2:H2"/>
    <mergeCell ref="A3:H3"/>
    <mergeCell ref="A4:H4"/>
    <mergeCell ref="A5:H5"/>
    <mergeCell ref="A9:A10"/>
    <mergeCell ref="C9:E10"/>
    <mergeCell ref="F9:H9"/>
    <mergeCell ref="F10:H10"/>
    <mergeCell ref="A55:A57"/>
    <mergeCell ref="B55:B57"/>
    <mergeCell ref="C55:H55"/>
    <mergeCell ref="C56:C57"/>
    <mergeCell ref="D56:D57"/>
    <mergeCell ref="E56:E57"/>
    <mergeCell ref="A98:H98"/>
    <mergeCell ref="F56:F57"/>
    <mergeCell ref="G56:H56"/>
    <mergeCell ref="A82:F82"/>
    <mergeCell ref="G82:H82"/>
    <mergeCell ref="A83:C83"/>
    <mergeCell ref="G85:H85"/>
    <mergeCell ref="A86:F86"/>
    <mergeCell ref="G86:H87"/>
    <mergeCell ref="A95:F95"/>
    <mergeCell ref="G95:H95"/>
    <mergeCell ref="A96:C96"/>
    <mergeCell ref="A99:B101"/>
    <mergeCell ref="C99:H99"/>
    <mergeCell ref="C100:E100"/>
    <mergeCell ref="F100:H100"/>
    <mergeCell ref="C101:E101"/>
    <mergeCell ref="F101:H101"/>
    <mergeCell ref="C102:D102"/>
    <mergeCell ref="F102:G102"/>
    <mergeCell ref="C103:D103"/>
    <mergeCell ref="F103:G103"/>
    <mergeCell ref="C104:D104"/>
    <mergeCell ref="F104:G104"/>
    <mergeCell ref="A123:B123"/>
    <mergeCell ref="C105:D105"/>
    <mergeCell ref="F105:G105"/>
    <mergeCell ref="C106:D106"/>
    <mergeCell ref="F106:G106"/>
    <mergeCell ref="C108:D108"/>
    <mergeCell ref="F108:G108"/>
    <mergeCell ref="C109:D109"/>
    <mergeCell ref="F109:G109"/>
    <mergeCell ref="A112:A113"/>
    <mergeCell ref="C112:H113"/>
    <mergeCell ref="A121:C121"/>
    <mergeCell ref="C107:D107"/>
    <mergeCell ref="F107:G107"/>
    <mergeCell ref="A137:G137"/>
    <mergeCell ref="A125:E126"/>
    <mergeCell ref="F125:H126"/>
    <mergeCell ref="A129:D129"/>
    <mergeCell ref="A133:G133"/>
    <mergeCell ref="A134:H134"/>
    <mergeCell ref="A135:H135"/>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sheetPr codeName="Planilha6"/>
  <dimension ref="A1:M31"/>
  <sheetViews>
    <sheetView zoomScaleNormal="100" workbookViewId="0">
      <selection activeCell="A16" sqref="A16"/>
    </sheetView>
  </sheetViews>
  <sheetFormatPr defaultRowHeight="15"/>
  <cols>
    <col min="1" max="1" width="38.140625" style="390" customWidth="1"/>
    <col min="2" max="12" width="13.42578125" style="390" customWidth="1"/>
    <col min="13" max="13" width="13.85546875" style="390" customWidth="1"/>
    <col min="14" max="16384" width="9.140625" style="390"/>
  </cols>
  <sheetData>
    <row r="1" spans="1:13">
      <c r="A1" s="389"/>
      <c r="B1" s="389"/>
      <c r="C1" s="389"/>
      <c r="D1" s="389"/>
      <c r="E1" s="389"/>
      <c r="F1" s="389"/>
      <c r="G1" s="389"/>
      <c r="H1" s="389"/>
      <c r="I1" s="389"/>
      <c r="J1" s="389"/>
      <c r="K1" s="389"/>
      <c r="L1" s="389"/>
    </row>
    <row r="2" spans="1:13">
      <c r="A2" s="1080" t="s">
        <v>0</v>
      </c>
      <c r="B2" s="1080"/>
      <c r="C2" s="1080"/>
      <c r="D2" s="1080"/>
      <c r="E2" s="1080"/>
      <c r="F2" s="1080"/>
      <c r="G2" s="1080"/>
      <c r="H2" s="1080"/>
      <c r="I2" s="1080"/>
      <c r="J2" s="1080"/>
      <c r="K2" s="1080"/>
      <c r="L2" s="1080"/>
    </row>
    <row r="3" spans="1:13" ht="13.5" customHeight="1">
      <c r="A3" s="1081" t="s">
        <v>1</v>
      </c>
      <c r="B3" s="1081"/>
      <c r="C3" s="1081"/>
      <c r="D3" s="1081"/>
      <c r="E3" s="1081"/>
      <c r="F3" s="1081"/>
      <c r="G3" s="1081"/>
      <c r="H3" s="1081"/>
      <c r="I3" s="1081"/>
      <c r="J3" s="1081"/>
      <c r="K3" s="1081"/>
      <c r="L3" s="1081"/>
    </row>
    <row r="4" spans="1:13" ht="13.5" customHeight="1">
      <c r="A4" s="1080" t="s">
        <v>502</v>
      </c>
      <c r="B4" s="1080"/>
      <c r="C4" s="1080"/>
      <c r="D4" s="1080"/>
      <c r="E4" s="1080"/>
      <c r="F4" s="1080"/>
      <c r="G4" s="1080"/>
      <c r="H4" s="1080"/>
      <c r="I4" s="1080"/>
      <c r="J4" s="1080"/>
      <c r="K4" s="1080"/>
      <c r="L4" s="1080"/>
    </row>
    <row r="5" spans="1:13">
      <c r="A5" s="1081" t="s">
        <v>3</v>
      </c>
      <c r="B5" s="1081"/>
      <c r="C5" s="1081"/>
      <c r="D5" s="1081"/>
      <c r="E5" s="1081"/>
      <c r="F5" s="1081"/>
      <c r="G5" s="1081"/>
      <c r="H5" s="1081"/>
      <c r="I5" s="1081"/>
      <c r="J5" s="1081"/>
      <c r="K5" s="1081"/>
      <c r="L5" s="1081"/>
    </row>
    <row r="6" spans="1:13" ht="12.75" customHeight="1">
      <c r="A6" s="1081" t="s">
        <v>1069</v>
      </c>
      <c r="B6" s="1081"/>
      <c r="C6" s="1081"/>
      <c r="D6" s="1081"/>
      <c r="E6" s="1081"/>
      <c r="F6" s="1081"/>
      <c r="G6" s="1081"/>
      <c r="H6" s="1081"/>
      <c r="I6" s="1081"/>
      <c r="J6" s="1081"/>
      <c r="K6" s="1081"/>
      <c r="L6" s="1081"/>
    </row>
    <row r="7" spans="1:13">
      <c r="A7" s="392"/>
      <c r="B7" s="392"/>
      <c r="C7" s="392"/>
      <c r="D7" s="392"/>
      <c r="E7" s="393"/>
    </row>
    <row r="8" spans="1:13" s="377" customFormat="1" ht="11.25">
      <c r="A8" s="377" t="s">
        <v>508</v>
      </c>
      <c r="M8" s="5">
        <v>1</v>
      </c>
    </row>
    <row r="9" spans="1:13" ht="12.75" customHeight="1">
      <c r="A9" s="394" t="s">
        <v>509</v>
      </c>
      <c r="B9" s="1075" t="s">
        <v>510</v>
      </c>
      <c r="C9" s="1079"/>
      <c r="D9" s="1079"/>
      <c r="E9" s="1079"/>
      <c r="F9" s="1076"/>
      <c r="G9" s="1075" t="s">
        <v>511</v>
      </c>
      <c r="H9" s="1079"/>
      <c r="I9" s="1079"/>
      <c r="J9" s="1079"/>
      <c r="K9" s="1079"/>
      <c r="L9" s="1079"/>
      <c r="M9" s="1072" t="s">
        <v>512</v>
      </c>
    </row>
    <row r="10" spans="1:13" ht="12.75" customHeight="1">
      <c r="A10" s="395"/>
      <c r="B10" s="1075" t="s">
        <v>503</v>
      </c>
      <c r="C10" s="1076"/>
      <c r="D10" s="396"/>
      <c r="E10" s="396"/>
      <c r="F10" s="396"/>
      <c r="G10" s="1075" t="s">
        <v>503</v>
      </c>
      <c r="H10" s="1076"/>
      <c r="I10" s="397"/>
      <c r="J10" s="396"/>
      <c r="K10" s="396"/>
      <c r="L10" s="398"/>
      <c r="M10" s="1073"/>
    </row>
    <row r="11" spans="1:13" ht="16.5" customHeight="1">
      <c r="A11" s="395"/>
      <c r="B11" s="396" t="s">
        <v>513</v>
      </c>
      <c r="C11" s="1077" t="s">
        <v>1101</v>
      </c>
      <c r="D11" s="399" t="s">
        <v>505</v>
      </c>
      <c r="E11" s="399" t="s">
        <v>506</v>
      </c>
      <c r="F11" s="399" t="s">
        <v>507</v>
      </c>
      <c r="G11" s="396" t="s">
        <v>513</v>
      </c>
      <c r="H11" s="1077" t="s">
        <v>1101</v>
      </c>
      <c r="I11" s="399" t="s">
        <v>504</v>
      </c>
      <c r="J11" s="399" t="s">
        <v>505</v>
      </c>
      <c r="K11" s="399" t="s">
        <v>506</v>
      </c>
      <c r="L11" s="400" t="s">
        <v>507</v>
      </c>
      <c r="M11" s="1073"/>
    </row>
    <row r="12" spans="1:13">
      <c r="A12" s="401"/>
      <c r="B12" s="402" t="s">
        <v>514</v>
      </c>
      <c r="C12" s="1078"/>
      <c r="D12" s="402"/>
      <c r="E12" s="402"/>
      <c r="F12" s="402"/>
      <c r="G12" s="402" t="s">
        <v>514</v>
      </c>
      <c r="H12" s="1078"/>
      <c r="I12" s="402"/>
      <c r="J12" s="402"/>
      <c r="K12" s="402"/>
      <c r="L12" s="403"/>
      <c r="M12" s="1074"/>
    </row>
    <row r="13" spans="1:13">
      <c r="A13" s="404" t="s">
        <v>122</v>
      </c>
      <c r="B13" s="405"/>
      <c r="C13" s="405"/>
      <c r="D13" s="405"/>
      <c r="E13" s="405"/>
      <c r="F13" s="405"/>
      <c r="G13" s="405"/>
      <c r="H13" s="406"/>
      <c r="I13" s="406"/>
      <c r="J13" s="405"/>
      <c r="K13" s="405"/>
      <c r="L13" s="407"/>
      <c r="M13" s="407"/>
    </row>
    <row r="14" spans="1:13" ht="21.75" customHeight="1">
      <c r="A14" s="408" t="s">
        <v>515</v>
      </c>
      <c r="B14" s="409">
        <f>B16+B17</f>
        <v>2622724.6800000002</v>
      </c>
      <c r="C14" s="409">
        <f t="shared" ref="C14:M14" si="0">C16+C17</f>
        <v>55569595.229999982</v>
      </c>
      <c r="D14" s="409">
        <f t="shared" si="0"/>
        <v>56086372.769999981</v>
      </c>
      <c r="E14" s="409">
        <f t="shared" si="0"/>
        <v>685332.27</v>
      </c>
      <c r="F14" s="409">
        <f t="shared" si="0"/>
        <v>1420614.8700000022</v>
      </c>
      <c r="G14" s="409">
        <f t="shared" si="0"/>
        <v>88271286.10999997</v>
      </c>
      <c r="H14" s="409">
        <f t="shared" si="0"/>
        <v>902310012.84000015</v>
      </c>
      <c r="I14" s="409">
        <f t="shared" si="0"/>
        <v>752708411.24999964</v>
      </c>
      <c r="J14" s="409">
        <f t="shared" si="0"/>
        <v>750939305.15999973</v>
      </c>
      <c r="K14" s="409">
        <f t="shared" si="0"/>
        <v>145951267.94999999</v>
      </c>
      <c r="L14" s="410">
        <f t="shared" si="0"/>
        <v>93690725.840000719</v>
      </c>
      <c r="M14" s="410">
        <f t="shared" si="0"/>
        <v>95111340.710000724</v>
      </c>
    </row>
    <row r="15" spans="1:13">
      <c r="A15" s="411"/>
      <c r="B15" s="412"/>
      <c r="C15" s="412"/>
      <c r="D15" s="412"/>
      <c r="E15" s="412"/>
      <c r="F15" s="412"/>
      <c r="G15" s="412"/>
      <c r="H15" s="412"/>
      <c r="I15" s="412"/>
      <c r="J15" s="412"/>
      <c r="K15" s="412"/>
      <c r="L15" s="413"/>
      <c r="M15" s="413"/>
    </row>
    <row r="16" spans="1:13">
      <c r="A16" s="917" t="s">
        <v>516</v>
      </c>
      <c r="B16" s="412">
        <v>2622724.6800000002</v>
      </c>
      <c r="C16" s="412">
        <v>54853067.729999982</v>
      </c>
      <c r="D16" s="412">
        <v>55369845.279999979</v>
      </c>
      <c r="E16" s="412">
        <v>685332.26</v>
      </c>
      <c r="F16" s="412">
        <v>1420614.8700000022</v>
      </c>
      <c r="G16" s="412">
        <v>86791886.969999969</v>
      </c>
      <c r="H16" s="412">
        <v>898543277.1700002</v>
      </c>
      <c r="I16" s="412">
        <v>749931898.9199996</v>
      </c>
      <c r="J16" s="412">
        <v>748162792.82999969</v>
      </c>
      <c r="K16" s="412">
        <v>144352038.03999999</v>
      </c>
      <c r="L16" s="413">
        <v>92820333.270000726</v>
      </c>
      <c r="M16" s="413">
        <v>94240948.140000731</v>
      </c>
    </row>
    <row r="17" spans="1:13">
      <c r="A17" s="917" t="s">
        <v>518</v>
      </c>
      <c r="B17" s="415">
        <v>0</v>
      </c>
      <c r="C17" s="415">
        <v>716527.5</v>
      </c>
      <c r="D17" s="415">
        <v>716527.49</v>
      </c>
      <c r="E17" s="415">
        <v>0.01</v>
      </c>
      <c r="F17" s="415">
        <v>0</v>
      </c>
      <c r="G17" s="415">
        <v>1479399.14</v>
      </c>
      <c r="H17" s="415">
        <v>3766735.6700000004</v>
      </c>
      <c r="I17" s="415">
        <v>2776512.3300000005</v>
      </c>
      <c r="J17" s="415">
        <v>2776512.3300000005</v>
      </c>
      <c r="K17" s="415">
        <v>1599229.91</v>
      </c>
      <c r="L17" s="416">
        <v>870392.57000000007</v>
      </c>
      <c r="M17" s="416">
        <v>870392.57000000007</v>
      </c>
    </row>
    <row r="18" spans="1:13" ht="18.75" customHeight="1">
      <c r="B18" s="415"/>
      <c r="C18" s="415"/>
      <c r="D18" s="415"/>
      <c r="E18" s="415"/>
      <c r="F18" s="415"/>
      <c r="G18" s="415"/>
      <c r="H18" s="415"/>
      <c r="I18" s="415"/>
      <c r="J18" s="415"/>
      <c r="K18" s="415"/>
      <c r="L18" s="416"/>
      <c r="M18" s="416"/>
    </row>
    <row r="19" spans="1:13" ht="12.75" customHeight="1">
      <c r="A19" s="408" t="s">
        <v>519</v>
      </c>
      <c r="B19" s="418">
        <f>B21+B22</f>
        <v>0</v>
      </c>
      <c r="C19" s="418">
        <f t="shared" ref="C19:M19" si="1">C21+C22</f>
        <v>530694.07000000018</v>
      </c>
      <c r="D19" s="418">
        <f t="shared" si="1"/>
        <v>530694.07000000018</v>
      </c>
      <c r="E19" s="418">
        <f t="shared" si="1"/>
        <v>0</v>
      </c>
      <c r="F19" s="418">
        <f t="shared" si="1"/>
        <v>0</v>
      </c>
      <c r="G19" s="418">
        <f t="shared" si="1"/>
        <v>332879.51</v>
      </c>
      <c r="H19" s="418">
        <f t="shared" si="1"/>
        <v>2760439.83</v>
      </c>
      <c r="I19" s="418">
        <f t="shared" si="1"/>
        <v>2138591.4799999995</v>
      </c>
      <c r="J19" s="418">
        <f t="shared" si="1"/>
        <v>2138591.4799999995</v>
      </c>
      <c r="K19" s="418">
        <f t="shared" si="1"/>
        <v>627226.36</v>
      </c>
      <c r="L19" s="419">
        <f t="shared" si="1"/>
        <v>327501.49999999994</v>
      </c>
      <c r="M19" s="419">
        <f t="shared" si="1"/>
        <v>327501.49999999994</v>
      </c>
    </row>
    <row r="20" spans="1:13" ht="12.75" customHeight="1">
      <c r="A20" s="414"/>
      <c r="B20" s="415"/>
      <c r="C20" s="415"/>
      <c r="D20" s="415"/>
      <c r="E20" s="415"/>
      <c r="F20" s="415"/>
      <c r="G20" s="415"/>
      <c r="H20" s="415"/>
      <c r="I20" s="415"/>
      <c r="J20" s="415"/>
      <c r="K20" s="415"/>
      <c r="L20" s="416"/>
      <c r="M20" s="416"/>
    </row>
    <row r="21" spans="1:13">
      <c r="A21" s="917" t="s">
        <v>516</v>
      </c>
      <c r="B21" s="412">
        <v>0</v>
      </c>
      <c r="C21" s="412">
        <v>530694.07000000018</v>
      </c>
      <c r="D21" s="412">
        <v>530694.07000000018</v>
      </c>
      <c r="E21" s="412">
        <v>0</v>
      </c>
      <c r="F21" s="412">
        <v>0</v>
      </c>
      <c r="G21" s="412">
        <v>332879.51</v>
      </c>
      <c r="H21" s="412">
        <v>2760439.83</v>
      </c>
      <c r="I21" s="412">
        <v>2138591.4799999995</v>
      </c>
      <c r="J21" s="412">
        <v>2138591.4799999995</v>
      </c>
      <c r="K21" s="412">
        <v>627226.36</v>
      </c>
      <c r="L21" s="413">
        <v>327501.49999999994</v>
      </c>
      <c r="M21" s="413">
        <v>327501.49999999994</v>
      </c>
    </row>
    <row r="22" spans="1:13">
      <c r="A22" s="917" t="s">
        <v>518</v>
      </c>
      <c r="B22" s="415">
        <v>0</v>
      </c>
      <c r="C22" s="415">
        <v>0</v>
      </c>
      <c r="D22" s="415">
        <v>0</v>
      </c>
      <c r="E22" s="415">
        <v>0</v>
      </c>
      <c r="F22" s="415">
        <v>0</v>
      </c>
      <c r="G22" s="415">
        <v>0</v>
      </c>
      <c r="H22" s="415">
        <v>0</v>
      </c>
      <c r="I22" s="415">
        <v>0</v>
      </c>
      <c r="J22" s="415">
        <v>0</v>
      </c>
      <c r="K22" s="415">
        <v>0</v>
      </c>
      <c r="L22" s="416">
        <v>0</v>
      </c>
      <c r="M22" s="416">
        <v>0</v>
      </c>
    </row>
    <row r="23" spans="1:13" ht="12.75" customHeight="1">
      <c r="A23" s="420"/>
      <c r="B23" s="421"/>
      <c r="C23" s="421"/>
      <c r="D23" s="421"/>
      <c r="E23" s="421"/>
      <c r="F23" s="421"/>
      <c r="G23" s="421"/>
      <c r="H23" s="421"/>
      <c r="I23" s="421"/>
      <c r="J23" s="421"/>
      <c r="K23" s="421"/>
      <c r="L23" s="422"/>
      <c r="M23" s="422"/>
    </row>
    <row r="24" spans="1:13" ht="12.75" customHeight="1">
      <c r="A24" s="423" t="s">
        <v>520</v>
      </c>
      <c r="B24" s="424">
        <f t="shared" ref="B24:L24" si="2">B19+B14</f>
        <v>2622724.6800000002</v>
      </c>
      <c r="C24" s="424">
        <f t="shared" si="2"/>
        <v>56100289.299999982</v>
      </c>
      <c r="D24" s="424">
        <f t="shared" si="2"/>
        <v>56617066.839999981</v>
      </c>
      <c r="E24" s="424">
        <f t="shared" si="2"/>
        <v>685332.27</v>
      </c>
      <c r="F24" s="424">
        <f t="shared" si="2"/>
        <v>1420614.8700000022</v>
      </c>
      <c r="G24" s="424">
        <f t="shared" si="2"/>
        <v>88604165.619999975</v>
      </c>
      <c r="H24" s="424">
        <f t="shared" si="2"/>
        <v>905070452.6700002</v>
      </c>
      <c r="I24" s="424">
        <f t="shared" si="2"/>
        <v>754847002.72999966</v>
      </c>
      <c r="J24" s="424">
        <f t="shared" si="2"/>
        <v>753077896.63999975</v>
      </c>
      <c r="K24" s="424">
        <f t="shared" si="2"/>
        <v>146578494.31</v>
      </c>
      <c r="L24" s="425">
        <f t="shared" si="2"/>
        <v>94018227.340000719</v>
      </c>
      <c r="M24" s="425">
        <f>L24+F24</f>
        <v>95438842.210000724</v>
      </c>
    </row>
    <row r="25" spans="1:13">
      <c r="A25" s="426" t="s">
        <v>115</v>
      </c>
      <c r="L25" s="427"/>
    </row>
    <row r="26" spans="1:13">
      <c r="A26" s="426"/>
    </row>
    <row r="27" spans="1:13">
      <c r="A27" s="426"/>
      <c r="C27" s="417"/>
      <c r="G27" s="428"/>
      <c r="H27" s="417"/>
    </row>
    <row r="28" spans="1:13">
      <c r="A28" s="377" t="s">
        <v>1072</v>
      </c>
      <c r="C28" s="428"/>
      <c r="D28" s="428"/>
      <c r="E28" s="428"/>
      <c r="F28" s="428"/>
      <c r="G28" s="417"/>
      <c r="I28" s="429"/>
    </row>
    <row r="29" spans="1:13" ht="12.75" customHeight="1">
      <c r="A29" s="377" t="s">
        <v>1073</v>
      </c>
      <c r="G29" s="428"/>
      <c r="M29" s="417"/>
    </row>
    <row r="30" spans="1:13" ht="12.75" customHeight="1">
      <c r="A30" s="377" t="s">
        <v>1074</v>
      </c>
      <c r="G30" s="428"/>
      <c r="M30" s="417"/>
    </row>
    <row r="31" spans="1:13" ht="12.75" customHeight="1">
      <c r="A31" s="377" t="s">
        <v>1075</v>
      </c>
      <c r="G31" s="428"/>
    </row>
  </sheetData>
  <mergeCells count="12">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sheetPr codeName="Planilha7"/>
  <dimension ref="A1:H201"/>
  <sheetViews>
    <sheetView workbookViewId="0">
      <selection activeCell="A22" sqref="A22"/>
    </sheetView>
  </sheetViews>
  <sheetFormatPr defaultRowHeight="15"/>
  <cols>
    <col min="1" max="1" width="71.7109375" style="390" customWidth="1"/>
    <col min="2" max="2" width="3.5703125" style="390" customWidth="1"/>
    <col min="3" max="3" width="17.140625" style="390" customWidth="1"/>
    <col min="4" max="8" width="18.28515625" style="390" customWidth="1"/>
    <col min="9" max="16384" width="9.140625" style="390"/>
  </cols>
  <sheetData>
    <row r="1" spans="1:8">
      <c r="A1" s="1106" t="s">
        <v>0</v>
      </c>
      <c r="B1" s="1106"/>
      <c r="C1" s="1106"/>
      <c r="D1" s="1106"/>
      <c r="E1" s="1106"/>
      <c r="F1" s="1106"/>
      <c r="G1" s="1106"/>
      <c r="H1" s="1106"/>
    </row>
    <row r="2" spans="1:8">
      <c r="A2" s="1106" t="s">
        <v>1</v>
      </c>
      <c r="B2" s="1106"/>
      <c r="C2" s="1106"/>
      <c r="D2" s="1106"/>
      <c r="E2" s="1106"/>
      <c r="F2" s="1106"/>
      <c r="G2" s="1106"/>
      <c r="H2" s="1106"/>
    </row>
    <row r="3" spans="1:8">
      <c r="A3" s="1107" t="s">
        <v>521</v>
      </c>
      <c r="B3" s="1107"/>
      <c r="C3" s="1107"/>
      <c r="D3" s="1107"/>
      <c r="E3" s="1107"/>
      <c r="F3" s="1107"/>
      <c r="G3" s="1107"/>
      <c r="H3" s="1107"/>
    </row>
    <row r="4" spans="1:8">
      <c r="A4" s="1106" t="s">
        <v>407</v>
      </c>
      <c r="B4" s="1106"/>
      <c r="C4" s="1106"/>
      <c r="D4" s="1106"/>
      <c r="E4" s="1106"/>
      <c r="F4" s="1106"/>
      <c r="G4" s="1106"/>
      <c r="H4" s="1106"/>
    </row>
    <row r="5" spans="1:8">
      <c r="A5" s="1106" t="s">
        <v>1069</v>
      </c>
      <c r="B5" s="1106"/>
      <c r="C5" s="1106"/>
      <c r="D5" s="1106"/>
      <c r="E5" s="1106"/>
      <c r="F5" s="1106"/>
      <c r="G5" s="1106"/>
      <c r="H5" s="1106"/>
    </row>
    <row r="6" spans="1:8">
      <c r="A6" s="1106"/>
      <c r="B6" s="1106"/>
      <c r="C6" s="1106"/>
      <c r="D6" s="1106"/>
      <c r="E6" s="1106"/>
      <c r="F6" s="1106"/>
      <c r="G6" s="1106"/>
      <c r="H6" s="1106"/>
    </row>
    <row r="7" spans="1:8">
      <c r="A7" s="377" t="s">
        <v>522</v>
      </c>
      <c r="B7" s="377"/>
      <c r="C7" s="377"/>
      <c r="D7" s="377"/>
      <c r="E7" s="377"/>
      <c r="F7" s="377"/>
      <c r="G7" s="377"/>
      <c r="H7" s="775">
        <v>1</v>
      </c>
    </row>
    <row r="8" spans="1:8">
      <c r="A8" s="983" t="s">
        <v>894</v>
      </c>
      <c r="B8" s="983"/>
      <c r="C8" s="983"/>
      <c r="D8" s="983"/>
      <c r="E8" s="983"/>
      <c r="F8" s="983"/>
      <c r="G8" s="983"/>
      <c r="H8" s="983"/>
    </row>
    <row r="9" spans="1:8">
      <c r="A9" s="1087"/>
      <c r="B9" s="1087"/>
      <c r="C9" s="1087"/>
      <c r="D9" s="1087"/>
      <c r="E9" s="1087"/>
      <c r="F9" s="1087"/>
      <c r="G9" s="1087"/>
      <c r="H9" s="1087"/>
    </row>
    <row r="10" spans="1:8">
      <c r="A10" s="430"/>
      <c r="B10" s="430"/>
      <c r="C10" s="430"/>
      <c r="D10" s="704"/>
      <c r="E10" s="1088" t="s">
        <v>411</v>
      </c>
      <c r="F10" s="944"/>
      <c r="G10" s="1103" t="s">
        <v>8</v>
      </c>
      <c r="H10" s="1104"/>
    </row>
    <row r="11" spans="1:8">
      <c r="A11" s="703" t="s">
        <v>895</v>
      </c>
      <c r="B11" s="703"/>
      <c r="C11" s="703"/>
      <c r="D11" s="776"/>
      <c r="E11" s="1102"/>
      <c r="F11" s="1096"/>
      <c r="G11" s="1105" t="s">
        <v>523</v>
      </c>
      <c r="H11" s="1054"/>
    </row>
    <row r="12" spans="1:8">
      <c r="A12" s="777"/>
      <c r="B12" s="777"/>
      <c r="C12" s="777"/>
      <c r="D12" s="705"/>
      <c r="E12" s="1084" t="s">
        <v>469</v>
      </c>
      <c r="F12" s="1085"/>
      <c r="G12" s="1084" t="s">
        <v>470</v>
      </c>
      <c r="H12" s="1086"/>
    </row>
    <row r="13" spans="1:8">
      <c r="A13" s="10" t="s">
        <v>524</v>
      </c>
      <c r="B13" s="10"/>
      <c r="C13" s="10"/>
      <c r="D13" s="269"/>
      <c r="E13" s="778"/>
      <c r="F13" s="269">
        <v>3628754100</v>
      </c>
      <c r="G13" s="778"/>
      <c r="H13" s="779">
        <v>4008066074.2099981</v>
      </c>
    </row>
    <row r="14" spans="1:8">
      <c r="A14" s="202" t="s">
        <v>525</v>
      </c>
      <c r="B14" s="202"/>
      <c r="C14" s="202"/>
      <c r="D14" s="780"/>
      <c r="E14" s="446"/>
      <c r="F14" s="780">
        <v>1064300000</v>
      </c>
      <c r="G14" s="446"/>
      <c r="H14" s="26">
        <v>1136868499.670002</v>
      </c>
    </row>
    <row r="15" spans="1:8">
      <c r="A15" s="202" t="s">
        <v>526</v>
      </c>
      <c r="B15" s="202"/>
      <c r="C15" s="202"/>
      <c r="D15" s="780"/>
      <c r="E15" s="446"/>
      <c r="F15" s="780">
        <v>437606000</v>
      </c>
      <c r="G15" s="446"/>
      <c r="H15" s="26">
        <v>466451244.36000031</v>
      </c>
    </row>
    <row r="16" spans="1:8">
      <c r="A16" s="202" t="s">
        <v>527</v>
      </c>
      <c r="B16" s="202"/>
      <c r="C16" s="202"/>
      <c r="D16" s="780"/>
      <c r="E16" s="446"/>
      <c r="F16" s="780">
        <v>1667900000</v>
      </c>
      <c r="G16" s="446"/>
      <c r="H16" s="26">
        <v>1874902885.7299964</v>
      </c>
    </row>
    <row r="17" spans="1:8">
      <c r="A17" s="202" t="s">
        <v>528</v>
      </c>
      <c r="B17" s="202"/>
      <c r="C17" s="202"/>
      <c r="D17" s="780"/>
      <c r="E17" s="446"/>
      <c r="F17" s="780">
        <v>458948100</v>
      </c>
      <c r="G17" s="446"/>
      <c r="H17" s="26">
        <v>529843444.44999957</v>
      </c>
    </row>
    <row r="18" spans="1:8" s="438" customFormat="1" ht="12.75" customHeight="1">
      <c r="A18" s="29" t="s">
        <v>529</v>
      </c>
      <c r="B18" s="29"/>
      <c r="C18" s="29"/>
      <c r="D18" s="781"/>
      <c r="E18" s="782"/>
      <c r="F18" s="781">
        <v>1900598000</v>
      </c>
      <c r="G18" s="782"/>
      <c r="H18" s="783">
        <v>2153577157.2799997</v>
      </c>
    </row>
    <row r="19" spans="1:8" s="438" customFormat="1" ht="12.75" customHeight="1">
      <c r="A19" s="202" t="s">
        <v>530</v>
      </c>
      <c r="B19" s="202"/>
      <c r="C19" s="202"/>
      <c r="D19" s="780"/>
      <c r="E19" s="446"/>
      <c r="F19" s="780">
        <v>447500000</v>
      </c>
      <c r="G19" s="446"/>
      <c r="H19" s="26">
        <v>556616171.6400001</v>
      </c>
    </row>
    <row r="20" spans="1:8" s="438" customFormat="1" ht="12.75" customHeight="1">
      <c r="A20" s="272" t="s">
        <v>531</v>
      </c>
      <c r="B20" s="272"/>
      <c r="C20" s="272"/>
      <c r="D20" s="780"/>
      <c r="E20" s="446"/>
      <c r="F20" s="780">
        <v>411000000</v>
      </c>
      <c r="G20" s="446"/>
      <c r="H20" s="26">
        <v>509510708.69000006</v>
      </c>
    </row>
    <row r="21" spans="1:8" s="438" customFormat="1" ht="12.75" customHeight="1">
      <c r="A21" s="274" t="s">
        <v>1053</v>
      </c>
      <c r="B21" s="274"/>
      <c r="C21" s="274"/>
      <c r="D21" s="784"/>
      <c r="E21" s="785"/>
      <c r="F21" s="784">
        <v>36500000</v>
      </c>
      <c r="G21" s="785"/>
      <c r="H21" s="153">
        <v>47105462.950000003</v>
      </c>
    </row>
    <row r="22" spans="1:8">
      <c r="A22" s="202" t="s">
        <v>532</v>
      </c>
      <c r="B22" s="202"/>
      <c r="C22" s="202"/>
      <c r="D22" s="780"/>
      <c r="E22" s="446"/>
      <c r="F22" s="780">
        <v>840000000</v>
      </c>
      <c r="G22" s="446"/>
      <c r="H22" s="26">
        <v>907973298.98000002</v>
      </c>
    </row>
    <row r="23" spans="1:8">
      <c r="A23" s="202" t="s">
        <v>896</v>
      </c>
      <c r="B23" s="202"/>
      <c r="C23" s="202"/>
      <c r="D23" s="780"/>
      <c r="E23" s="446"/>
      <c r="F23" s="780">
        <v>12930000</v>
      </c>
      <c r="G23" s="446"/>
      <c r="H23" s="26">
        <v>10479671.73</v>
      </c>
    </row>
    <row r="24" spans="1:8">
      <c r="A24" s="202" t="s">
        <v>897</v>
      </c>
      <c r="B24" s="202"/>
      <c r="C24" s="202"/>
      <c r="D24" s="780"/>
      <c r="E24" s="446"/>
      <c r="F24" s="780">
        <v>168000</v>
      </c>
      <c r="G24" s="446"/>
      <c r="H24" s="26">
        <v>632135.88</v>
      </c>
    </row>
    <row r="25" spans="1:8" s="438" customFormat="1" ht="12.75" customHeight="1">
      <c r="A25" s="202" t="s">
        <v>898</v>
      </c>
      <c r="B25" s="202"/>
      <c r="C25" s="202"/>
      <c r="D25" s="780"/>
      <c r="E25" s="446"/>
      <c r="F25" s="780">
        <v>600000000</v>
      </c>
      <c r="G25" s="446"/>
      <c r="H25" s="26">
        <v>677875879.04999995</v>
      </c>
    </row>
    <row r="26" spans="1:8" s="438" customFormat="1" ht="12.75" customHeight="1">
      <c r="A26" s="202" t="s">
        <v>899</v>
      </c>
      <c r="B26" s="202"/>
      <c r="C26" s="202"/>
      <c r="D26" s="780"/>
      <c r="E26" s="446"/>
      <c r="F26" s="780">
        <v>0</v>
      </c>
      <c r="G26" s="446"/>
      <c r="H26" s="26">
        <v>0</v>
      </c>
    </row>
    <row r="27" spans="1:8" s="438" customFormat="1" ht="12.75" customHeight="1">
      <c r="A27" s="202" t="s">
        <v>900</v>
      </c>
      <c r="B27" s="202"/>
      <c r="C27" s="202"/>
      <c r="D27" s="780"/>
      <c r="E27" s="786"/>
      <c r="F27" s="498">
        <v>0</v>
      </c>
      <c r="G27" s="786"/>
      <c r="H27" s="787">
        <v>0</v>
      </c>
    </row>
    <row r="28" spans="1:8" s="438" customFormat="1" ht="12.75" customHeight="1">
      <c r="A28" s="37" t="s">
        <v>901</v>
      </c>
      <c r="B28" s="37"/>
      <c r="C28" s="37"/>
      <c r="D28" s="788"/>
      <c r="E28" s="789"/>
      <c r="F28" s="790">
        <v>5529352100</v>
      </c>
      <c r="G28" s="789"/>
      <c r="H28" s="791">
        <v>6161643231.4899979</v>
      </c>
    </row>
    <row r="29" spans="1:8" s="438" customFormat="1" ht="12.75" customHeight="1">
      <c r="A29" s="434"/>
      <c r="B29" s="434"/>
      <c r="C29" s="434"/>
      <c r="D29" s="449"/>
      <c r="E29" s="453"/>
      <c r="F29" s="449"/>
      <c r="G29" s="453"/>
      <c r="H29" s="449"/>
    </row>
    <row r="30" spans="1:8">
      <c r="A30" s="37" t="s">
        <v>902</v>
      </c>
      <c r="B30" s="37"/>
      <c r="C30" s="37"/>
      <c r="D30" s="305"/>
      <c r="E30" s="792"/>
      <c r="F30" s="788">
        <v>372819600</v>
      </c>
      <c r="G30" s="793"/>
      <c r="H30" s="305">
        <v>421294338.86600006</v>
      </c>
    </row>
    <row r="31" spans="1:8">
      <c r="A31" s="2"/>
      <c r="B31" s="2"/>
      <c r="C31" s="2"/>
      <c r="D31" s="26"/>
      <c r="F31" s="26"/>
      <c r="H31" s="26"/>
    </row>
    <row r="32" spans="1:8" ht="22.5" customHeight="1">
      <c r="A32" s="1108" t="s">
        <v>903</v>
      </c>
      <c r="B32" s="1108"/>
      <c r="C32" s="1108"/>
      <c r="D32" s="1108"/>
      <c r="E32" s="792"/>
      <c r="F32" s="788">
        <v>1009518425</v>
      </c>
      <c r="G32" s="793"/>
      <c r="H32" s="305">
        <v>1119116469.0064995</v>
      </c>
    </row>
    <row r="33" spans="1:8" s="438" customFormat="1" ht="12.75" customHeight="1">
      <c r="A33" s="794"/>
      <c r="B33" s="794"/>
      <c r="C33" s="794"/>
      <c r="D33" s="787"/>
      <c r="E33" s="795"/>
      <c r="F33" s="787"/>
      <c r="G33" s="795"/>
      <c r="H33" s="787"/>
    </row>
    <row r="34" spans="1:8" s="438" customFormat="1" ht="12.75" customHeight="1">
      <c r="A34" s="1060" t="s">
        <v>77</v>
      </c>
      <c r="B34" s="1060"/>
      <c r="C34" s="1060"/>
      <c r="D34" s="1060"/>
      <c r="E34" s="1060"/>
      <c r="F34" s="1060"/>
      <c r="G34" s="1060"/>
      <c r="H34" s="1060"/>
    </row>
    <row r="35" spans="1:8" s="438" customFormat="1" ht="12.75" customHeight="1">
      <c r="A35" s="430"/>
      <c r="B35" s="430"/>
      <c r="C35" s="430"/>
      <c r="D35" s="704"/>
      <c r="E35" s="1088" t="s">
        <v>411</v>
      </c>
      <c r="F35" s="944"/>
      <c r="G35" s="1103" t="s">
        <v>8</v>
      </c>
      <c r="H35" s="1104"/>
    </row>
    <row r="36" spans="1:8" s="438" customFormat="1" ht="12.75" customHeight="1">
      <c r="A36" s="703" t="s">
        <v>904</v>
      </c>
      <c r="B36" s="703"/>
      <c r="C36" s="703"/>
      <c r="D36" s="776"/>
      <c r="E36" s="1102"/>
      <c r="F36" s="1096"/>
      <c r="G36" s="1105" t="s">
        <v>523</v>
      </c>
      <c r="H36" s="1054"/>
    </row>
    <row r="37" spans="1:8" s="438" customFormat="1" ht="12.75" customHeight="1">
      <c r="A37" s="777"/>
      <c r="B37" s="777"/>
      <c r="C37" s="777"/>
      <c r="D37" s="705"/>
      <c r="E37" s="1084" t="s">
        <v>469</v>
      </c>
      <c r="F37" s="1085"/>
      <c r="G37" s="1084" t="s">
        <v>470</v>
      </c>
      <c r="H37" s="1086"/>
    </row>
    <row r="38" spans="1:8">
      <c r="A38" s="796" t="s">
        <v>905</v>
      </c>
      <c r="B38" s="796"/>
      <c r="C38" s="796"/>
      <c r="D38" s="796"/>
      <c r="E38" s="797"/>
      <c r="F38" s="798">
        <v>860934000</v>
      </c>
      <c r="G38" s="796"/>
      <c r="H38" s="799">
        <v>860918344.60000014</v>
      </c>
    </row>
    <row r="39" spans="1:8">
      <c r="A39" s="800" t="s">
        <v>906</v>
      </c>
      <c r="B39" s="801"/>
      <c r="C39" s="801"/>
      <c r="D39" s="801"/>
      <c r="E39" s="802"/>
      <c r="F39" s="803">
        <v>860934000</v>
      </c>
      <c r="G39" s="801"/>
      <c r="H39" s="804">
        <v>860918344.60000014</v>
      </c>
    </row>
    <row r="40" spans="1:8">
      <c r="A40" s="805" t="s">
        <v>907</v>
      </c>
      <c r="B40" s="801"/>
      <c r="C40" s="801"/>
      <c r="D40" s="801"/>
      <c r="E40" s="802"/>
      <c r="F40" s="780">
        <v>859000000</v>
      </c>
      <c r="G40" s="446"/>
      <c r="H40" s="26">
        <v>846762261.56000018</v>
      </c>
    </row>
    <row r="41" spans="1:8" s="438" customFormat="1" ht="12.75" customHeight="1">
      <c r="A41" s="805" t="s">
        <v>908</v>
      </c>
      <c r="B41" s="801"/>
      <c r="C41" s="801"/>
      <c r="D41" s="801"/>
      <c r="E41" s="802"/>
      <c r="F41" s="806">
        <v>1934000</v>
      </c>
      <c r="G41" s="801"/>
      <c r="H41" s="804">
        <v>14156083.039999999</v>
      </c>
    </row>
    <row r="42" spans="1:8" s="438" customFormat="1" ht="12.75" customHeight="1">
      <c r="A42" s="800" t="s">
        <v>909</v>
      </c>
      <c r="B42" s="801"/>
      <c r="C42" s="801"/>
      <c r="D42" s="801"/>
      <c r="E42" s="802"/>
      <c r="F42" s="803">
        <v>0</v>
      </c>
      <c r="G42" s="801"/>
      <c r="H42" s="804">
        <v>1.1641532182693481E-10</v>
      </c>
    </row>
    <row r="43" spans="1:8" s="438" customFormat="1" ht="12.75" customHeight="1">
      <c r="A43" s="805" t="s">
        <v>910</v>
      </c>
      <c r="B43" s="801"/>
      <c r="C43" s="801"/>
      <c r="D43" s="801"/>
      <c r="E43" s="802"/>
      <c r="F43" s="780">
        <v>0</v>
      </c>
      <c r="G43" s="446"/>
      <c r="H43" s="26">
        <v>1.1641532182693481E-10</v>
      </c>
    </row>
    <row r="44" spans="1:8" s="438" customFormat="1" ht="12.75" customHeight="1">
      <c r="A44" s="805" t="s">
        <v>911</v>
      </c>
      <c r="B44" s="801"/>
      <c r="C44" s="801"/>
      <c r="D44" s="801"/>
      <c r="E44" s="802"/>
      <c r="F44" s="806">
        <v>0</v>
      </c>
      <c r="G44" s="801"/>
      <c r="H44" s="804">
        <v>0</v>
      </c>
    </row>
    <row r="45" spans="1:8" s="438" customFormat="1" ht="12.75" customHeight="1">
      <c r="A45" s="800" t="s">
        <v>912</v>
      </c>
      <c r="B45" s="801"/>
      <c r="C45" s="801"/>
      <c r="D45" s="801"/>
      <c r="E45" s="802"/>
      <c r="F45" s="803">
        <v>0</v>
      </c>
      <c r="G45" s="801"/>
      <c r="H45" s="804">
        <v>0</v>
      </c>
    </row>
    <row r="46" spans="1:8">
      <c r="A46" s="805" t="s">
        <v>913</v>
      </c>
      <c r="B46" s="801"/>
      <c r="C46" s="801"/>
      <c r="D46" s="801"/>
      <c r="E46" s="802"/>
      <c r="F46" s="780">
        <v>0</v>
      </c>
      <c r="G46" s="446"/>
      <c r="H46" s="26">
        <v>0</v>
      </c>
    </row>
    <row r="47" spans="1:8">
      <c r="A47" s="805" t="s">
        <v>914</v>
      </c>
      <c r="B47" s="801"/>
      <c r="C47" s="801"/>
      <c r="D47" s="801"/>
      <c r="E47" s="802"/>
      <c r="F47" s="806">
        <v>0</v>
      </c>
      <c r="G47" s="801"/>
      <c r="H47" s="804">
        <v>0</v>
      </c>
    </row>
    <row r="48" spans="1:8">
      <c r="A48" s="796" t="s">
        <v>915</v>
      </c>
      <c r="B48" s="796"/>
      <c r="C48" s="796"/>
      <c r="D48" s="796"/>
      <c r="E48" s="807"/>
      <c r="F48" s="808">
        <v>486180400</v>
      </c>
      <c r="G48" s="796"/>
      <c r="H48" s="799">
        <v>425467922.69400012</v>
      </c>
    </row>
    <row r="49" spans="1:8">
      <c r="A49" s="286" t="s">
        <v>916</v>
      </c>
      <c r="B49" s="286"/>
      <c r="C49" s="286"/>
      <c r="D49" s="286"/>
      <c r="E49" s="1097" t="s">
        <v>539</v>
      </c>
      <c r="F49" s="1060"/>
      <c r="G49" s="1060"/>
      <c r="H49" s="1060"/>
    </row>
    <row r="50" spans="1:8">
      <c r="A50" s="809" t="s">
        <v>917</v>
      </c>
      <c r="B50" s="809"/>
      <c r="C50" s="809"/>
      <c r="D50" s="809"/>
      <c r="E50" s="797"/>
      <c r="F50" s="809"/>
      <c r="G50" s="809"/>
      <c r="H50" s="810">
        <v>26155826.390000001</v>
      </c>
    </row>
    <row r="51" spans="1:8">
      <c r="A51" s="800" t="s">
        <v>918</v>
      </c>
      <c r="B51" s="801"/>
      <c r="C51" s="801"/>
      <c r="D51" s="801"/>
      <c r="E51" s="802"/>
      <c r="F51" s="801"/>
      <c r="G51" s="801"/>
      <c r="H51" s="811">
        <v>21224712.32</v>
      </c>
    </row>
    <row r="52" spans="1:8">
      <c r="A52" s="812" t="s">
        <v>919</v>
      </c>
      <c r="B52" s="813"/>
      <c r="C52" s="813"/>
      <c r="D52" s="813"/>
      <c r="E52" s="814"/>
      <c r="F52" s="813"/>
      <c r="G52" s="813"/>
      <c r="H52" s="815">
        <v>4931114.07</v>
      </c>
    </row>
    <row r="53" spans="1:8">
      <c r="A53" s="801"/>
      <c r="B53" s="801"/>
      <c r="C53" s="801"/>
      <c r="D53" s="801"/>
      <c r="E53" s="801"/>
      <c r="F53" s="801"/>
      <c r="G53" s="801"/>
      <c r="H53" s="801"/>
    </row>
    <row r="54" spans="1:8">
      <c r="A54" s="160" t="s">
        <v>920</v>
      </c>
      <c r="B54" s="160"/>
      <c r="C54" s="160"/>
      <c r="D54" s="290"/>
      <c r="E54" s="816"/>
      <c r="F54" s="289">
        <v>0</v>
      </c>
      <c r="G54" s="817"/>
      <c r="H54" s="290">
        <v>887074170.99000013</v>
      </c>
    </row>
    <row r="55" spans="1:8">
      <c r="A55" s="813"/>
      <c r="B55" s="813"/>
      <c r="C55" s="813"/>
      <c r="D55" s="813"/>
      <c r="E55" s="813"/>
      <c r="F55" s="813"/>
      <c r="G55" s="813"/>
      <c r="H55" s="813"/>
    </row>
    <row r="56" spans="1:8" ht="22.5">
      <c r="A56" s="109" t="s">
        <v>921</v>
      </c>
      <c r="B56" s="818"/>
      <c r="C56" s="819"/>
      <c r="D56" s="460" t="s">
        <v>82</v>
      </c>
      <c r="E56" s="460" t="s">
        <v>83</v>
      </c>
      <c r="F56" s="460" t="s">
        <v>85</v>
      </c>
      <c r="G56" s="460" t="s">
        <v>87</v>
      </c>
      <c r="H56" s="1061" t="s">
        <v>922</v>
      </c>
    </row>
    <row r="57" spans="1:8">
      <c r="A57" s="702" t="s">
        <v>923</v>
      </c>
      <c r="B57" s="820"/>
      <c r="C57" s="821"/>
      <c r="D57" s="822"/>
      <c r="E57" s="822" t="s">
        <v>523</v>
      </c>
      <c r="F57" s="822" t="s">
        <v>523</v>
      </c>
      <c r="G57" s="822" t="s">
        <v>523</v>
      </c>
      <c r="H57" s="1095"/>
    </row>
    <row r="58" spans="1:8">
      <c r="A58" s="823"/>
      <c r="B58" s="823"/>
      <c r="C58" s="461"/>
      <c r="D58" s="708" t="s">
        <v>645</v>
      </c>
      <c r="E58" s="708" t="s">
        <v>535</v>
      </c>
      <c r="F58" s="708" t="s">
        <v>536</v>
      </c>
      <c r="G58" s="708" t="s">
        <v>602</v>
      </c>
      <c r="H58" s="824" t="s">
        <v>537</v>
      </c>
    </row>
    <row r="59" spans="1:8">
      <c r="A59" s="809" t="s">
        <v>924</v>
      </c>
      <c r="B59" s="809"/>
      <c r="C59" s="825"/>
      <c r="D59" s="826">
        <v>798208394.73999989</v>
      </c>
      <c r="E59" s="826">
        <v>798208394.31000006</v>
      </c>
      <c r="F59" s="826">
        <v>798208394.31000006</v>
      </c>
      <c r="G59" s="826">
        <v>798208394.31000006</v>
      </c>
      <c r="H59" s="827">
        <v>0</v>
      </c>
    </row>
    <row r="60" spans="1:8">
      <c r="A60" s="800" t="s">
        <v>925</v>
      </c>
      <c r="B60" s="801"/>
      <c r="C60" s="828"/>
      <c r="D60" s="829">
        <v>238002726.35000002</v>
      </c>
      <c r="E60" s="829">
        <v>238002726.35000002</v>
      </c>
      <c r="F60" s="829">
        <v>238002726.35000002</v>
      </c>
      <c r="G60" s="829">
        <v>238002726.35000002</v>
      </c>
      <c r="H60" s="830">
        <v>0</v>
      </c>
    </row>
    <row r="61" spans="1:8" ht="15" customHeight="1">
      <c r="A61" s="805" t="s">
        <v>926</v>
      </c>
      <c r="B61" s="801"/>
      <c r="C61" s="828"/>
      <c r="D61" s="829">
        <v>142801635.81</v>
      </c>
      <c r="E61" s="829">
        <v>142801635.81</v>
      </c>
      <c r="F61" s="829">
        <v>142801635.81</v>
      </c>
      <c r="G61" s="829">
        <v>142801635.81</v>
      </c>
      <c r="H61" s="830">
        <v>0</v>
      </c>
    </row>
    <row r="62" spans="1:8">
      <c r="A62" s="805" t="s">
        <v>927</v>
      </c>
      <c r="B62" s="801"/>
      <c r="C62" s="828"/>
      <c r="D62" s="829">
        <v>95201090.540000007</v>
      </c>
      <c r="E62" s="829">
        <v>95201090.540000007</v>
      </c>
      <c r="F62" s="829">
        <v>95201090.540000007</v>
      </c>
      <c r="G62" s="829">
        <v>95201090.540000007</v>
      </c>
      <c r="H62" s="830">
        <v>0</v>
      </c>
    </row>
    <row r="63" spans="1:8">
      <c r="A63" s="800" t="s">
        <v>928</v>
      </c>
      <c r="B63" s="801"/>
      <c r="C63" s="828"/>
      <c r="D63" s="829">
        <v>560205668.38999987</v>
      </c>
      <c r="E63" s="829">
        <v>560205667.96000004</v>
      </c>
      <c r="F63" s="829">
        <v>560205667.96000004</v>
      </c>
      <c r="G63" s="829">
        <v>560205667.96000004</v>
      </c>
      <c r="H63" s="830">
        <v>0</v>
      </c>
    </row>
    <row r="64" spans="1:8">
      <c r="A64" s="796" t="s">
        <v>929</v>
      </c>
      <c r="B64" s="796"/>
      <c r="C64" s="831"/>
      <c r="D64" s="832">
        <v>86604725.739999995</v>
      </c>
      <c r="E64" s="832">
        <v>86589070.339999989</v>
      </c>
      <c r="F64" s="832">
        <v>47910965.900000006</v>
      </c>
      <c r="G64" s="832">
        <v>47178844.540000007</v>
      </c>
      <c r="H64" s="833">
        <v>38678104.439999983</v>
      </c>
    </row>
    <row r="65" spans="1:8">
      <c r="A65" s="800" t="s">
        <v>930</v>
      </c>
      <c r="B65" s="801"/>
      <c r="C65" s="828"/>
      <c r="D65" s="829">
        <v>18421720.579999998</v>
      </c>
      <c r="E65" s="829">
        <v>18421720.579999998</v>
      </c>
      <c r="F65" s="829">
        <v>9192984.7699999996</v>
      </c>
      <c r="G65" s="829">
        <v>9192984.7699999996</v>
      </c>
      <c r="H65" s="830">
        <v>9228735.8099999987</v>
      </c>
    </row>
    <row r="66" spans="1:8">
      <c r="A66" s="805" t="s">
        <v>931</v>
      </c>
      <c r="B66" s="801"/>
      <c r="C66" s="828"/>
      <c r="D66" s="829">
        <v>11053032.347999999</v>
      </c>
      <c r="E66" s="829">
        <v>11053032.347999999</v>
      </c>
      <c r="F66" s="829">
        <v>5515790.8619999997</v>
      </c>
      <c r="G66" s="829">
        <v>5515790.8619999997</v>
      </c>
      <c r="H66" s="830">
        <v>5537241.4859999996</v>
      </c>
    </row>
    <row r="67" spans="1:8">
      <c r="A67" s="805" t="s">
        <v>932</v>
      </c>
      <c r="B67" s="801"/>
      <c r="C67" s="828"/>
      <c r="D67" s="829">
        <v>7368688.2319999998</v>
      </c>
      <c r="E67" s="829">
        <v>7368688.2319999998</v>
      </c>
      <c r="F67" s="829">
        <v>3677193.9079999998</v>
      </c>
      <c r="G67" s="829">
        <v>3677193.9079999998</v>
      </c>
      <c r="H67" s="830">
        <v>3691494.324</v>
      </c>
    </row>
    <row r="68" spans="1:8" ht="12.75" customHeight="1">
      <c r="A68" s="812" t="s">
        <v>933</v>
      </c>
      <c r="B68" s="813"/>
      <c r="C68" s="834"/>
      <c r="D68" s="829">
        <v>68183005.159999996</v>
      </c>
      <c r="E68" s="829">
        <v>68167349.75999999</v>
      </c>
      <c r="F68" s="829">
        <v>38717981.130000003</v>
      </c>
      <c r="G68" s="829">
        <v>37985859.770000003</v>
      </c>
      <c r="H68" s="835">
        <v>29449368.629999988</v>
      </c>
    </row>
    <row r="69" spans="1:8">
      <c r="A69" s="286" t="s">
        <v>934</v>
      </c>
      <c r="B69" s="286"/>
      <c r="C69" s="489"/>
      <c r="D69" s="836">
        <v>884813120.4799999</v>
      </c>
      <c r="E69" s="836">
        <v>884797464.6500001</v>
      </c>
      <c r="F69" s="836">
        <v>846119360.21000004</v>
      </c>
      <c r="G69" s="836">
        <v>845387238.85000002</v>
      </c>
      <c r="H69" s="837">
        <v>38678104.439999983</v>
      </c>
    </row>
    <row r="70" spans="1:8">
      <c r="A70" s="801"/>
      <c r="B70" s="801"/>
      <c r="C70" s="801"/>
      <c r="D70" s="801"/>
      <c r="E70" s="801"/>
      <c r="F70" s="801"/>
      <c r="G70" s="801"/>
      <c r="H70" s="801"/>
    </row>
    <row r="71" spans="1:8">
      <c r="A71" s="1060" t="s">
        <v>540</v>
      </c>
      <c r="B71" s="1060"/>
      <c r="C71" s="1060"/>
      <c r="D71" s="1060"/>
      <c r="E71" s="1060"/>
      <c r="F71" s="1060"/>
      <c r="G71" s="1060"/>
      <c r="H71" s="1060"/>
    </row>
    <row r="72" spans="1:8" ht="22.5">
      <c r="A72" s="983" t="s">
        <v>935</v>
      </c>
      <c r="B72" s="818"/>
      <c r="C72" s="819"/>
      <c r="D72" s="460" t="s">
        <v>83</v>
      </c>
      <c r="E72" s="460" t="s">
        <v>85</v>
      </c>
      <c r="F72" s="460" t="s">
        <v>87</v>
      </c>
      <c r="G72" s="1061" t="s">
        <v>922</v>
      </c>
      <c r="H72" s="1061" t="s">
        <v>936</v>
      </c>
    </row>
    <row r="73" spans="1:8">
      <c r="A73" s="984"/>
      <c r="B73" s="820"/>
      <c r="C73" s="821"/>
      <c r="D73" s="822" t="s">
        <v>523</v>
      </c>
      <c r="E73" s="822" t="s">
        <v>523</v>
      </c>
      <c r="F73" s="822" t="s">
        <v>523</v>
      </c>
      <c r="G73" s="1095"/>
      <c r="H73" s="1095"/>
    </row>
    <row r="74" spans="1:8">
      <c r="A74" s="1087"/>
      <c r="B74" s="823"/>
      <c r="C74" s="461"/>
      <c r="D74" s="708" t="s">
        <v>535</v>
      </c>
      <c r="E74" s="708" t="s">
        <v>536</v>
      </c>
      <c r="F74" s="708" t="s">
        <v>602</v>
      </c>
      <c r="G74" s="824" t="s">
        <v>537</v>
      </c>
      <c r="H74" s="824" t="s">
        <v>615</v>
      </c>
    </row>
    <row r="75" spans="1:8">
      <c r="A75" s="838" t="s">
        <v>937</v>
      </c>
      <c r="B75" s="809"/>
      <c r="C75" s="825"/>
      <c r="D75" s="839">
        <v>774329274.25999999</v>
      </c>
      <c r="E75" s="839">
        <v>774329274.25999999</v>
      </c>
      <c r="F75" s="839">
        <v>774329274.25999999</v>
      </c>
      <c r="G75" s="839">
        <v>0</v>
      </c>
      <c r="H75" s="840">
        <v>0</v>
      </c>
    </row>
    <row r="76" spans="1:8" ht="12.75" customHeight="1">
      <c r="A76" s="841" t="s">
        <v>938</v>
      </c>
      <c r="B76" s="801"/>
      <c r="C76" s="828"/>
      <c r="D76" s="829">
        <v>860918344.60000002</v>
      </c>
      <c r="E76" s="829">
        <v>822240240.15999997</v>
      </c>
      <c r="F76" s="829">
        <v>821508118.79999995</v>
      </c>
      <c r="G76" s="829">
        <v>38678104.440000057</v>
      </c>
      <c r="H76" s="830">
        <v>0</v>
      </c>
    </row>
    <row r="77" spans="1:8">
      <c r="A77" s="841" t="s">
        <v>939</v>
      </c>
      <c r="B77" s="801"/>
      <c r="C77" s="828"/>
      <c r="D77" s="829">
        <v>0</v>
      </c>
      <c r="E77" s="829">
        <v>0</v>
      </c>
      <c r="F77" s="829">
        <v>0</v>
      </c>
      <c r="G77" s="829">
        <v>0</v>
      </c>
      <c r="H77" s="830">
        <v>0</v>
      </c>
    </row>
    <row r="78" spans="1:8">
      <c r="A78" s="841" t="s">
        <v>940</v>
      </c>
      <c r="B78" s="801"/>
      <c r="C78" s="828"/>
      <c r="D78" s="829">
        <v>0</v>
      </c>
      <c r="E78" s="829">
        <v>0</v>
      </c>
      <c r="F78" s="829">
        <v>0</v>
      </c>
      <c r="G78" s="829">
        <v>0</v>
      </c>
      <c r="H78" s="830">
        <v>0</v>
      </c>
    </row>
    <row r="79" spans="1:8">
      <c r="A79" s="841" t="s">
        <v>941</v>
      </c>
      <c r="B79" s="801"/>
      <c r="C79" s="828"/>
      <c r="D79" s="829">
        <v>0</v>
      </c>
      <c r="E79" s="829">
        <v>0</v>
      </c>
      <c r="F79" s="829">
        <v>0</v>
      </c>
      <c r="G79" s="829">
        <v>0</v>
      </c>
      <c r="H79" s="830">
        <v>0</v>
      </c>
    </row>
    <row r="80" spans="1:8">
      <c r="A80" s="801" t="s">
        <v>942</v>
      </c>
      <c r="B80" s="796"/>
      <c r="C80" s="831"/>
      <c r="D80" s="829">
        <v>0</v>
      </c>
      <c r="E80" s="829">
        <v>0</v>
      </c>
      <c r="F80" s="829">
        <v>0</v>
      </c>
      <c r="G80" s="829">
        <v>0</v>
      </c>
      <c r="H80" s="830">
        <v>0</v>
      </c>
    </row>
    <row r="81" spans="1:8">
      <c r="A81" s="813"/>
      <c r="B81" s="813"/>
      <c r="C81" s="813"/>
      <c r="D81" s="842"/>
      <c r="E81" s="842"/>
      <c r="F81" s="842"/>
      <c r="G81" s="842"/>
      <c r="H81" s="813"/>
    </row>
    <row r="82" spans="1:8" ht="22.5">
      <c r="A82" s="983" t="s">
        <v>943</v>
      </c>
      <c r="B82" s="818"/>
      <c r="C82" s="818"/>
      <c r="D82" s="843"/>
      <c r="E82" s="460" t="s">
        <v>944</v>
      </c>
      <c r="F82" s="460" t="s">
        <v>945</v>
      </c>
      <c r="G82" s="460" t="s">
        <v>946</v>
      </c>
      <c r="H82" s="707" t="s">
        <v>947</v>
      </c>
    </row>
    <row r="83" spans="1:8">
      <c r="A83" s="1087"/>
      <c r="B83" s="823"/>
      <c r="C83" s="823"/>
      <c r="D83" s="844"/>
      <c r="E83" s="462" t="s">
        <v>538</v>
      </c>
      <c r="F83" s="462" t="s">
        <v>680</v>
      </c>
      <c r="G83" s="462" t="s">
        <v>681</v>
      </c>
      <c r="H83" s="707" t="s">
        <v>948</v>
      </c>
    </row>
    <row r="84" spans="1:8">
      <c r="A84" s="838" t="s">
        <v>949</v>
      </c>
      <c r="B84" s="838"/>
      <c r="C84" s="838"/>
      <c r="D84" s="838"/>
      <c r="E84" s="845">
        <v>602642841.22000003</v>
      </c>
      <c r="F84" s="444">
        <v>774329274.25999999</v>
      </c>
      <c r="G84" s="845">
        <v>774329274.25999999</v>
      </c>
      <c r="H84" s="846">
        <v>89.942243549214737</v>
      </c>
    </row>
    <row r="85" spans="1:8">
      <c r="A85" s="801" t="s">
        <v>950</v>
      </c>
      <c r="B85" s="801"/>
      <c r="C85" s="801"/>
      <c r="D85" s="801"/>
      <c r="E85" s="845">
        <v>0</v>
      </c>
      <c r="F85" s="444">
        <v>0</v>
      </c>
      <c r="G85" s="845">
        <v>0</v>
      </c>
      <c r="H85" s="847">
        <v>0</v>
      </c>
    </row>
    <row r="86" spans="1:8" ht="12.75" customHeight="1">
      <c r="A86" s="801" t="s">
        <v>951</v>
      </c>
      <c r="B86" s="801"/>
      <c r="C86" s="801"/>
      <c r="D86" s="801"/>
      <c r="E86" s="845">
        <v>0</v>
      </c>
      <c r="F86" s="444">
        <v>0</v>
      </c>
      <c r="G86" s="845">
        <v>0</v>
      </c>
      <c r="H86" s="847">
        <v>0</v>
      </c>
    </row>
    <row r="87" spans="1:8">
      <c r="A87" s="813"/>
      <c r="B87" s="813"/>
      <c r="C87" s="813"/>
      <c r="D87" s="813"/>
      <c r="E87" s="842"/>
      <c r="F87" s="842"/>
      <c r="G87" s="842"/>
      <c r="H87" s="814"/>
    </row>
    <row r="88" spans="1:8" ht="33.75">
      <c r="A88" s="983" t="s">
        <v>952</v>
      </c>
      <c r="B88" s="818"/>
      <c r="C88" s="818"/>
      <c r="D88" s="652"/>
      <c r="E88" s="460" t="s">
        <v>953</v>
      </c>
      <c r="F88" s="460" t="s">
        <v>954</v>
      </c>
      <c r="G88" s="460" t="s">
        <v>955</v>
      </c>
      <c r="H88" s="707" t="s">
        <v>956</v>
      </c>
    </row>
    <row r="89" spans="1:8">
      <c r="A89" s="1087"/>
      <c r="B89" s="823"/>
      <c r="C89" s="823"/>
      <c r="D89" s="658"/>
      <c r="E89" s="462" t="s">
        <v>696</v>
      </c>
      <c r="F89" s="462" t="s">
        <v>697</v>
      </c>
      <c r="G89" s="462" t="s">
        <v>957</v>
      </c>
      <c r="H89" s="707" t="s">
        <v>699</v>
      </c>
    </row>
    <row r="90" spans="1:8">
      <c r="A90" s="838" t="s">
        <v>958</v>
      </c>
      <c r="B90" s="838"/>
      <c r="C90" s="838"/>
      <c r="D90" s="838"/>
      <c r="E90" s="848">
        <v>86091834.460000023</v>
      </c>
      <c r="F90" s="848">
        <v>1.1920928955078125E-7</v>
      </c>
      <c r="G90" s="848">
        <v>1.1920928955078125E-7</v>
      </c>
      <c r="H90" s="849">
        <v>1.3846759137902708E-14</v>
      </c>
    </row>
    <row r="91" spans="1:8">
      <c r="A91" s="801"/>
      <c r="B91" s="801"/>
      <c r="C91" s="801"/>
      <c r="D91" s="801"/>
      <c r="E91" s="842"/>
      <c r="F91" s="842"/>
      <c r="G91" s="842"/>
      <c r="H91" s="814"/>
    </row>
    <row r="92" spans="1:8" ht="56.25">
      <c r="A92" s="983" t="s">
        <v>959</v>
      </c>
      <c r="B92" s="983"/>
      <c r="C92" s="460" t="s">
        <v>960</v>
      </c>
      <c r="D92" s="460" t="s">
        <v>961</v>
      </c>
      <c r="E92" s="460" t="s">
        <v>962</v>
      </c>
      <c r="F92" s="460" t="s">
        <v>963</v>
      </c>
      <c r="G92" s="460" t="s">
        <v>964</v>
      </c>
      <c r="H92" s="707" t="s">
        <v>954</v>
      </c>
    </row>
    <row r="93" spans="1:8">
      <c r="A93" s="1087"/>
      <c r="B93" s="1087"/>
      <c r="C93" s="708" t="s">
        <v>965</v>
      </c>
      <c r="D93" s="850" t="s">
        <v>966</v>
      </c>
      <c r="E93" s="462" t="s">
        <v>702</v>
      </c>
      <c r="F93" s="462" t="s">
        <v>703</v>
      </c>
      <c r="G93" s="462" t="s">
        <v>704</v>
      </c>
      <c r="H93" s="707" t="s">
        <v>967</v>
      </c>
    </row>
    <row r="94" spans="1:8">
      <c r="A94" s="838" t="s">
        <v>968</v>
      </c>
      <c r="B94" s="838"/>
      <c r="C94" s="839">
        <v>71379081.46800001</v>
      </c>
      <c r="D94" s="839">
        <v>21224712.32</v>
      </c>
      <c r="E94" s="851">
        <v>21224712.32</v>
      </c>
      <c r="F94" s="839">
        <v>21224712.32</v>
      </c>
      <c r="G94" s="839">
        <v>0</v>
      </c>
      <c r="H94" s="851">
        <v>0</v>
      </c>
    </row>
    <row r="95" spans="1:8" ht="12.75" customHeight="1">
      <c r="A95" s="800" t="s">
        <v>969</v>
      </c>
      <c r="B95" s="801"/>
      <c r="C95" s="829">
        <v>71151410.877000004</v>
      </c>
      <c r="D95" s="829">
        <v>21224712.32</v>
      </c>
      <c r="E95" s="804">
        <v>21224712.32</v>
      </c>
      <c r="F95" s="829">
        <v>21224712.32</v>
      </c>
      <c r="G95" s="829">
        <v>0</v>
      </c>
      <c r="H95" s="804">
        <v>0</v>
      </c>
    </row>
    <row r="96" spans="1:8" ht="12.75" customHeight="1">
      <c r="A96" s="800" t="s">
        <v>970</v>
      </c>
      <c r="B96" s="801"/>
      <c r="C96" s="829">
        <v>227670.59100000001</v>
      </c>
      <c r="D96" s="829">
        <v>0</v>
      </c>
      <c r="E96" s="804">
        <v>0</v>
      </c>
      <c r="F96" s="829">
        <v>0</v>
      </c>
      <c r="G96" s="829">
        <v>0</v>
      </c>
      <c r="H96" s="804">
        <v>0</v>
      </c>
    </row>
    <row r="97" spans="1:8">
      <c r="A97" s="813"/>
      <c r="B97" s="813"/>
      <c r="C97" s="852"/>
      <c r="D97" s="852"/>
      <c r="E97" s="815"/>
      <c r="F97" s="852"/>
      <c r="G97" s="852"/>
      <c r="H97" s="815"/>
    </row>
    <row r="98" spans="1:8">
      <c r="A98" s="801"/>
      <c r="B98" s="801"/>
      <c r="C98" s="801"/>
      <c r="D98" s="801"/>
      <c r="E98" s="801"/>
      <c r="F98" s="801"/>
      <c r="G98" s="801"/>
      <c r="H98" s="853" t="s">
        <v>393</v>
      </c>
    </row>
    <row r="99" spans="1:8">
      <c r="A99" s="801"/>
      <c r="B99" s="801"/>
      <c r="C99" s="801"/>
      <c r="D99" s="801"/>
      <c r="E99" s="801"/>
      <c r="F99" s="801"/>
      <c r="G99" s="801"/>
      <c r="H99" s="853" t="s">
        <v>394</v>
      </c>
    </row>
    <row r="100" spans="1:8">
      <c r="A100" s="1060" t="s">
        <v>971</v>
      </c>
      <c r="B100" s="1060"/>
      <c r="C100" s="1060"/>
      <c r="D100" s="1060"/>
      <c r="E100" s="1060"/>
      <c r="F100" s="1060"/>
      <c r="G100" s="1060"/>
      <c r="H100" s="1060"/>
    </row>
    <row r="101" spans="1:8" ht="26.25" customHeight="1">
      <c r="A101" s="983" t="s">
        <v>972</v>
      </c>
      <c r="B101" s="983"/>
      <c r="C101" s="944"/>
      <c r="D101" s="460" t="s">
        <v>82</v>
      </c>
      <c r="E101" s="460" t="s">
        <v>83</v>
      </c>
      <c r="F101" s="460" t="s">
        <v>85</v>
      </c>
      <c r="G101" s="460" t="s">
        <v>87</v>
      </c>
      <c r="H101" s="1061" t="s">
        <v>922</v>
      </c>
    </row>
    <row r="102" spans="1:8">
      <c r="A102" s="984" t="s">
        <v>923</v>
      </c>
      <c r="B102" s="984"/>
      <c r="C102" s="1096"/>
      <c r="D102" s="822"/>
      <c r="E102" s="822" t="s">
        <v>523</v>
      </c>
      <c r="F102" s="822" t="s">
        <v>523</v>
      </c>
      <c r="G102" s="822" t="s">
        <v>523</v>
      </c>
      <c r="H102" s="1095"/>
    </row>
    <row r="103" spans="1:8">
      <c r="A103" s="823"/>
      <c r="B103" s="823"/>
      <c r="C103" s="461"/>
      <c r="D103" s="708" t="s">
        <v>645</v>
      </c>
      <c r="E103" s="708" t="s">
        <v>535</v>
      </c>
      <c r="F103" s="708" t="s">
        <v>536</v>
      </c>
      <c r="G103" s="708" t="s">
        <v>602</v>
      </c>
      <c r="H103" s="824" t="s">
        <v>537</v>
      </c>
    </row>
    <row r="104" spans="1:8">
      <c r="A104" s="809" t="s">
        <v>973</v>
      </c>
      <c r="B104" s="809"/>
      <c r="C104" s="825"/>
      <c r="D104" s="826">
        <v>500257295.21999997</v>
      </c>
      <c r="E104" s="826">
        <v>472554334.1099999</v>
      </c>
      <c r="F104" s="826">
        <v>372791308.37000012</v>
      </c>
      <c r="G104" s="826">
        <v>367879859.25999999</v>
      </c>
      <c r="H104" s="827">
        <v>99763025.739999771</v>
      </c>
    </row>
    <row r="105" spans="1:8">
      <c r="A105" s="805" t="s">
        <v>974</v>
      </c>
      <c r="B105" s="801"/>
      <c r="C105" s="828"/>
      <c r="D105" s="829">
        <v>300154377.13199997</v>
      </c>
      <c r="E105" s="829">
        <v>283532600.46599996</v>
      </c>
      <c r="F105" s="829">
        <v>223674785.02200007</v>
      </c>
      <c r="G105" s="829">
        <v>220727915.55599999</v>
      </c>
      <c r="H105" s="830">
        <v>59857815.443999887</v>
      </c>
    </row>
    <row r="106" spans="1:8">
      <c r="A106" s="805" t="s">
        <v>975</v>
      </c>
      <c r="B106" s="801"/>
      <c r="C106" s="828"/>
      <c r="D106" s="829">
        <v>200102918.088</v>
      </c>
      <c r="E106" s="829">
        <v>189021733.64399996</v>
      </c>
      <c r="F106" s="829">
        <v>149116523.34800005</v>
      </c>
      <c r="G106" s="829">
        <v>147151943.704</v>
      </c>
      <c r="H106" s="830">
        <v>39905210.295999914</v>
      </c>
    </row>
    <row r="107" spans="1:8">
      <c r="A107" s="796" t="s">
        <v>976</v>
      </c>
      <c r="B107" s="801"/>
      <c r="C107" s="828"/>
      <c r="D107" s="832">
        <v>719208709.49999976</v>
      </c>
      <c r="E107" s="829">
        <v>685646847.12</v>
      </c>
      <c r="F107" s="829">
        <v>570885644.7900002</v>
      </c>
      <c r="G107" s="829">
        <v>565096332.4000001</v>
      </c>
      <c r="H107" s="830">
        <v>114761202.3299998</v>
      </c>
    </row>
    <row r="108" spans="1:8" ht="24.75" customHeight="1">
      <c r="A108" s="286" t="s">
        <v>977</v>
      </c>
      <c r="B108" s="286"/>
      <c r="C108" s="489"/>
      <c r="D108" s="836">
        <v>1219466004.7199998</v>
      </c>
      <c r="E108" s="836">
        <v>1158201181.23</v>
      </c>
      <c r="F108" s="836">
        <v>943676953.16000032</v>
      </c>
      <c r="G108" s="836">
        <v>932976191.66000009</v>
      </c>
      <c r="H108" s="837">
        <v>214524228.06999969</v>
      </c>
    </row>
    <row r="109" spans="1:8">
      <c r="A109" s="801"/>
      <c r="B109" s="801"/>
      <c r="C109" s="801"/>
      <c r="D109" s="801"/>
      <c r="E109" s="801"/>
      <c r="F109" s="801"/>
      <c r="G109" s="801"/>
      <c r="H109" s="801"/>
    </row>
    <row r="110" spans="1:8">
      <c r="A110" s="1060" t="s">
        <v>978</v>
      </c>
      <c r="B110" s="1060"/>
      <c r="C110" s="1060"/>
      <c r="D110" s="1060"/>
      <c r="E110" s="1060"/>
      <c r="F110" s="969"/>
      <c r="G110" s="1097" t="s">
        <v>539</v>
      </c>
      <c r="H110" s="1060"/>
    </row>
    <row r="111" spans="1:8">
      <c r="A111" s="838" t="s">
        <v>979</v>
      </c>
      <c r="B111" s="838"/>
      <c r="C111" s="838"/>
      <c r="D111" s="838"/>
      <c r="E111" s="838"/>
      <c r="F111" s="854"/>
      <c r="G111" s="855"/>
      <c r="H111" s="851">
        <v>2040344238.1499999</v>
      </c>
    </row>
    <row r="112" spans="1:8">
      <c r="A112" s="801" t="s">
        <v>980</v>
      </c>
      <c r="B112" s="801"/>
      <c r="C112" s="801"/>
      <c r="D112" s="801"/>
      <c r="E112" s="801"/>
      <c r="F112" s="828"/>
      <c r="G112" s="802"/>
      <c r="H112" s="804">
        <v>425467922.69400012</v>
      </c>
    </row>
    <row r="113" spans="1:8">
      <c r="A113" s="801" t="s">
        <v>981</v>
      </c>
      <c r="B113" s="801"/>
      <c r="C113" s="801"/>
      <c r="D113" s="801"/>
      <c r="E113" s="801"/>
      <c r="F113" s="828"/>
      <c r="G113" s="802"/>
      <c r="H113" s="804">
        <v>0</v>
      </c>
    </row>
    <row r="114" spans="1:8">
      <c r="A114" s="801" t="s">
        <v>982</v>
      </c>
      <c r="B114" s="801"/>
      <c r="C114" s="801"/>
      <c r="D114" s="801"/>
      <c r="E114" s="801"/>
      <c r="F114" s="828"/>
      <c r="G114" s="802"/>
      <c r="H114" s="804">
        <v>281.71000048518181</v>
      </c>
    </row>
    <row r="115" spans="1:8">
      <c r="A115" s="813" t="s">
        <v>983</v>
      </c>
      <c r="B115" s="813"/>
      <c r="C115" s="813"/>
      <c r="D115" s="813"/>
      <c r="E115" s="813"/>
      <c r="F115" s="834"/>
      <c r="G115" s="814"/>
      <c r="H115" s="815">
        <v>13113532.32</v>
      </c>
    </row>
    <row r="116" spans="1:8">
      <c r="A116" s="286" t="s">
        <v>984</v>
      </c>
      <c r="B116" s="286"/>
      <c r="C116" s="286"/>
      <c r="D116" s="286"/>
      <c r="E116" s="286"/>
      <c r="F116" s="489"/>
      <c r="G116" s="856"/>
      <c r="H116" s="857">
        <v>1601762501.4259992</v>
      </c>
    </row>
    <row r="117" spans="1:8">
      <c r="A117" s="801"/>
      <c r="B117" s="801"/>
      <c r="C117" s="801"/>
      <c r="D117" s="801"/>
      <c r="E117" s="801"/>
      <c r="F117" s="801"/>
      <c r="G117" s="801"/>
      <c r="H117" s="801"/>
    </row>
    <row r="118" spans="1:8">
      <c r="A118" s="983" t="s">
        <v>985</v>
      </c>
      <c r="B118" s="944"/>
      <c r="C118" s="1088" t="s">
        <v>944</v>
      </c>
      <c r="D118" s="944"/>
      <c r="E118" s="1088" t="s">
        <v>945</v>
      </c>
      <c r="F118" s="944"/>
      <c r="G118" s="1088" t="s">
        <v>947</v>
      </c>
      <c r="H118" s="983"/>
    </row>
    <row r="119" spans="1:8">
      <c r="A119" s="1087"/>
      <c r="B119" s="1092"/>
      <c r="C119" s="1091" t="s">
        <v>712</v>
      </c>
      <c r="D119" s="1092"/>
      <c r="E119" s="1091" t="s">
        <v>711</v>
      </c>
      <c r="F119" s="1092"/>
      <c r="G119" s="1091" t="s">
        <v>713</v>
      </c>
      <c r="H119" s="1087"/>
    </row>
    <row r="120" spans="1:8">
      <c r="A120" s="858" t="s">
        <v>986</v>
      </c>
      <c r="B120" s="859"/>
      <c r="C120" s="860"/>
      <c r="D120" s="861">
        <v>1540410807.8724995</v>
      </c>
      <c r="E120" s="860"/>
      <c r="F120" s="862">
        <v>1601762501.4259992</v>
      </c>
      <c r="G120" s="860"/>
      <c r="H120" s="863">
        <v>0.2599570343897798</v>
      </c>
    </row>
    <row r="121" spans="1:8">
      <c r="A121" s="801"/>
      <c r="B121" s="801"/>
      <c r="C121" s="801"/>
      <c r="D121" s="801"/>
      <c r="E121" s="801"/>
      <c r="F121" s="801"/>
      <c r="G121" s="801"/>
      <c r="H121" s="801"/>
    </row>
    <row r="122" spans="1:8">
      <c r="A122" s="1098" t="s">
        <v>987</v>
      </c>
      <c r="B122" s="1098"/>
      <c r="C122" s="1099"/>
      <c r="D122" s="864" t="s">
        <v>988</v>
      </c>
      <c r="E122" s="864" t="s">
        <v>989</v>
      </c>
      <c r="F122" s="864" t="s">
        <v>990</v>
      </c>
      <c r="G122" s="864" t="s">
        <v>991</v>
      </c>
      <c r="H122" s="865" t="s">
        <v>992</v>
      </c>
    </row>
    <row r="123" spans="1:8">
      <c r="A123" s="1100"/>
      <c r="B123" s="1100"/>
      <c r="C123" s="1101"/>
      <c r="D123" s="866" t="s">
        <v>714</v>
      </c>
      <c r="E123" s="866" t="s">
        <v>993</v>
      </c>
      <c r="F123" s="866" t="s">
        <v>994</v>
      </c>
      <c r="G123" s="866" t="s">
        <v>995</v>
      </c>
      <c r="H123" s="867" t="s">
        <v>996</v>
      </c>
    </row>
    <row r="124" spans="1:8">
      <c r="A124" s="838" t="s">
        <v>997</v>
      </c>
      <c r="B124" s="838"/>
      <c r="C124" s="854"/>
      <c r="D124" s="839">
        <v>479104554.88999987</v>
      </c>
      <c r="E124" s="839">
        <v>408315745.95999986</v>
      </c>
      <c r="F124" s="839">
        <v>419363813.04999983</v>
      </c>
      <c r="G124" s="839">
        <v>13113532.32</v>
      </c>
      <c r="H124" s="868">
        <v>46627209.520000033</v>
      </c>
    </row>
    <row r="125" spans="1:8">
      <c r="A125" s="800" t="s">
        <v>998</v>
      </c>
      <c r="B125" s="801"/>
      <c r="C125" s="828"/>
      <c r="D125" s="829">
        <v>372395521.05999988</v>
      </c>
      <c r="E125" s="829">
        <v>311504092.68999988</v>
      </c>
      <c r="F125" s="829">
        <v>316487244.18999982</v>
      </c>
      <c r="G125" s="829">
        <v>11158645.4</v>
      </c>
      <c r="H125" s="869">
        <v>44749631.470000066</v>
      </c>
    </row>
    <row r="126" spans="1:8">
      <c r="A126" s="800" t="s">
        <v>999</v>
      </c>
      <c r="B126" s="801"/>
      <c r="C126" s="828"/>
      <c r="D126" s="829">
        <v>106709033.83000001</v>
      </c>
      <c r="E126" s="829">
        <v>96811653.269999996</v>
      </c>
      <c r="F126" s="829">
        <v>102876568.86000001</v>
      </c>
      <c r="G126" s="829">
        <v>1954886.92</v>
      </c>
      <c r="H126" s="869">
        <v>1877578.0499999989</v>
      </c>
    </row>
    <row r="127" spans="1:8" ht="15" customHeight="1">
      <c r="A127" s="812" t="s">
        <v>1000</v>
      </c>
      <c r="B127" s="813"/>
      <c r="C127" s="834"/>
      <c r="D127" s="852">
        <v>0</v>
      </c>
      <c r="E127" s="852">
        <v>0</v>
      </c>
      <c r="F127" s="852">
        <v>0</v>
      </c>
      <c r="G127" s="852">
        <v>0</v>
      </c>
      <c r="H127" s="870">
        <v>0</v>
      </c>
    </row>
    <row r="128" spans="1:8" ht="15" customHeight="1">
      <c r="A128" s="801"/>
      <c r="B128" s="801"/>
      <c r="C128" s="801"/>
      <c r="D128" s="801"/>
      <c r="E128" s="801"/>
      <c r="F128" s="801"/>
      <c r="G128" s="801"/>
      <c r="H128" s="801"/>
    </row>
    <row r="129" spans="1:8" ht="15" customHeight="1">
      <c r="A129" s="1060" t="s">
        <v>541</v>
      </c>
      <c r="B129" s="1060"/>
      <c r="C129" s="1060"/>
      <c r="D129" s="1060"/>
      <c r="E129" s="1060"/>
      <c r="F129" s="1060"/>
      <c r="G129" s="1060"/>
      <c r="H129" s="1060"/>
    </row>
    <row r="130" spans="1:8" ht="15" customHeight="1">
      <c r="A130" s="430"/>
      <c r="B130" s="430"/>
      <c r="C130" s="430"/>
      <c r="D130" s="704"/>
      <c r="E130" s="1088" t="s">
        <v>411</v>
      </c>
      <c r="F130" s="944"/>
      <c r="G130" s="1103" t="s">
        <v>8</v>
      </c>
      <c r="H130" s="1104"/>
    </row>
    <row r="131" spans="1:8" ht="15" customHeight="1">
      <c r="A131" s="703" t="s">
        <v>533</v>
      </c>
      <c r="B131" s="703"/>
      <c r="C131" s="703"/>
      <c r="D131" s="776"/>
      <c r="E131" s="1102"/>
      <c r="F131" s="1096"/>
      <c r="G131" s="1105" t="s">
        <v>523</v>
      </c>
      <c r="H131" s="1054"/>
    </row>
    <row r="132" spans="1:8" ht="15" customHeight="1">
      <c r="A132" s="777"/>
      <c r="B132" s="777"/>
      <c r="C132" s="777"/>
      <c r="D132" s="705"/>
      <c r="E132" s="1084" t="s">
        <v>469</v>
      </c>
      <c r="F132" s="1085"/>
      <c r="G132" s="1084" t="s">
        <v>470</v>
      </c>
      <c r="H132" s="1086"/>
    </row>
    <row r="133" spans="1:8" ht="15" customHeight="1">
      <c r="A133" s="2" t="s">
        <v>1001</v>
      </c>
      <c r="B133" s="2"/>
      <c r="C133" s="202"/>
      <c r="D133" s="780"/>
      <c r="E133" s="446"/>
      <c r="F133" s="780">
        <v>84070891.560000002</v>
      </c>
      <c r="G133" s="446"/>
      <c r="H133" s="26">
        <v>83253306.189999998</v>
      </c>
    </row>
    <row r="134" spans="1:8">
      <c r="A134" s="202" t="s">
        <v>1002</v>
      </c>
      <c r="B134" s="202"/>
      <c r="C134" s="202"/>
      <c r="D134" s="780"/>
      <c r="E134" s="446"/>
      <c r="F134" s="780">
        <v>55751946.560000002</v>
      </c>
      <c r="G134" s="446"/>
      <c r="H134" s="26">
        <v>55737371.840000004</v>
      </c>
    </row>
    <row r="135" spans="1:8">
      <c r="A135" s="202" t="s">
        <v>1003</v>
      </c>
      <c r="B135" s="202"/>
      <c r="C135" s="202"/>
      <c r="D135" s="780"/>
      <c r="E135" s="446"/>
      <c r="F135" s="780">
        <v>8598945</v>
      </c>
      <c r="G135" s="446"/>
      <c r="H135" s="26">
        <v>8599054.4199999999</v>
      </c>
    </row>
    <row r="136" spans="1:8">
      <c r="A136" s="202" t="s">
        <v>1004</v>
      </c>
      <c r="B136" s="202"/>
      <c r="C136" s="29"/>
      <c r="D136" s="781"/>
      <c r="E136" s="782"/>
      <c r="F136" s="780">
        <v>19720000</v>
      </c>
      <c r="G136" s="446"/>
      <c r="H136" s="26">
        <v>18916879.929999996</v>
      </c>
    </row>
    <row r="137" spans="1:8">
      <c r="A137" s="202" t="s">
        <v>1005</v>
      </c>
      <c r="B137" s="202"/>
      <c r="C137" s="202"/>
      <c r="D137" s="780"/>
      <c r="E137" s="446"/>
      <c r="F137" s="780">
        <v>0</v>
      </c>
      <c r="G137" s="446"/>
      <c r="H137" s="26">
        <v>0</v>
      </c>
    </row>
    <row r="138" spans="1:8">
      <c r="A138" s="202" t="s">
        <v>1006</v>
      </c>
      <c r="B138" s="202"/>
      <c r="C138" s="272"/>
      <c r="D138" s="780"/>
      <c r="E138" s="446"/>
      <c r="F138" s="780">
        <v>0</v>
      </c>
      <c r="G138" s="446"/>
      <c r="H138" s="26">
        <v>0</v>
      </c>
    </row>
    <row r="139" spans="1:8">
      <c r="A139" s="2" t="s">
        <v>1007</v>
      </c>
      <c r="B139" s="202"/>
      <c r="C139" s="274"/>
      <c r="D139" s="784"/>
      <c r="E139" s="785"/>
      <c r="F139" s="780">
        <v>0</v>
      </c>
      <c r="G139" s="446"/>
      <c r="H139" s="26">
        <v>0</v>
      </c>
    </row>
    <row r="140" spans="1:8">
      <c r="A140" s="2" t="s">
        <v>1008</v>
      </c>
      <c r="B140" s="2"/>
      <c r="C140" s="274"/>
      <c r="D140" s="784"/>
      <c r="E140" s="785"/>
      <c r="F140" s="780">
        <v>1818000</v>
      </c>
      <c r="G140" s="446"/>
      <c r="H140" s="26">
        <v>5243970.59</v>
      </c>
    </row>
    <row r="141" spans="1:8">
      <c r="A141" s="2" t="s">
        <v>1009</v>
      </c>
      <c r="B141" s="202"/>
      <c r="C141" s="202"/>
      <c r="D141" s="780"/>
      <c r="E141" s="446"/>
      <c r="F141" s="780">
        <v>0</v>
      </c>
      <c r="G141" s="446"/>
      <c r="H141" s="26">
        <v>0</v>
      </c>
    </row>
    <row r="142" spans="1:8">
      <c r="A142" s="2" t="s">
        <v>1010</v>
      </c>
      <c r="B142" s="202"/>
      <c r="C142" s="202"/>
      <c r="D142" s="780"/>
      <c r="E142" s="446"/>
      <c r="F142" s="780">
        <v>2622857.9900000002</v>
      </c>
      <c r="G142" s="446"/>
      <c r="H142" s="26">
        <v>3892190.03</v>
      </c>
    </row>
    <row r="143" spans="1:8">
      <c r="A143" s="37" t="s">
        <v>1011</v>
      </c>
      <c r="B143" s="37"/>
      <c r="C143" s="37"/>
      <c r="D143" s="788"/>
      <c r="E143" s="792"/>
      <c r="F143" s="788">
        <v>88511749.549999997</v>
      </c>
      <c r="G143" s="792"/>
      <c r="H143" s="305">
        <v>92389466.810000002</v>
      </c>
    </row>
    <row r="144" spans="1:8">
      <c r="A144" s="801"/>
      <c r="B144" s="801"/>
      <c r="C144" s="801"/>
      <c r="D144" s="801"/>
      <c r="E144" s="801"/>
      <c r="F144" s="801"/>
      <c r="G144" s="801"/>
      <c r="H144" s="801"/>
    </row>
    <row r="145" spans="1:8" ht="22.5">
      <c r="A145" s="983" t="s">
        <v>1012</v>
      </c>
      <c r="B145" s="983"/>
      <c r="C145" s="944"/>
      <c r="D145" s="460" t="s">
        <v>82</v>
      </c>
      <c r="E145" s="460" t="s">
        <v>83</v>
      </c>
      <c r="F145" s="460" t="s">
        <v>85</v>
      </c>
      <c r="G145" s="460" t="s">
        <v>87</v>
      </c>
      <c r="H145" s="1061" t="s">
        <v>922</v>
      </c>
    </row>
    <row r="146" spans="1:8">
      <c r="A146" s="984" t="s">
        <v>923</v>
      </c>
      <c r="B146" s="984"/>
      <c r="C146" s="1096"/>
      <c r="D146" s="822"/>
      <c r="E146" s="822" t="s">
        <v>523</v>
      </c>
      <c r="F146" s="822" t="s">
        <v>523</v>
      </c>
      <c r="G146" s="822" t="s">
        <v>523</v>
      </c>
      <c r="H146" s="1095"/>
    </row>
    <row r="147" spans="1:8">
      <c r="A147" s="823"/>
      <c r="B147" s="823"/>
      <c r="C147" s="461"/>
      <c r="D147" s="708" t="s">
        <v>645</v>
      </c>
      <c r="E147" s="708" t="s">
        <v>535</v>
      </c>
      <c r="F147" s="708" t="s">
        <v>536</v>
      </c>
      <c r="G147" s="708" t="s">
        <v>602</v>
      </c>
      <c r="H147" s="824" t="s">
        <v>537</v>
      </c>
    </row>
    <row r="148" spans="1:8">
      <c r="A148" s="809" t="s">
        <v>1013</v>
      </c>
      <c r="B148" s="809"/>
      <c r="C148" s="825"/>
      <c r="D148" s="826">
        <v>36906529.43</v>
      </c>
      <c r="E148" s="826">
        <v>54675978.879999995</v>
      </c>
      <c r="F148" s="826">
        <v>46392690.329999998</v>
      </c>
      <c r="G148" s="826">
        <v>46392690.329999998</v>
      </c>
      <c r="H148" s="827">
        <v>8283288.549999997</v>
      </c>
    </row>
    <row r="149" spans="1:8">
      <c r="A149" s="805" t="s">
        <v>1014</v>
      </c>
      <c r="B149" s="801"/>
      <c r="C149" s="828"/>
      <c r="D149" s="829">
        <v>22143917.658</v>
      </c>
      <c r="E149" s="829">
        <v>32805587.327999998</v>
      </c>
      <c r="F149" s="829">
        <v>27835614.197999999</v>
      </c>
      <c r="G149" s="829">
        <v>27835614.197999999</v>
      </c>
      <c r="H149" s="830">
        <v>4969973.129999999</v>
      </c>
    </row>
    <row r="150" spans="1:8">
      <c r="A150" s="805" t="s">
        <v>1015</v>
      </c>
      <c r="B150" s="801"/>
      <c r="C150" s="828"/>
      <c r="D150" s="829">
        <v>14762611.772</v>
      </c>
      <c r="E150" s="829">
        <v>21870391.552000001</v>
      </c>
      <c r="F150" s="829">
        <v>18557076.131999999</v>
      </c>
      <c r="G150" s="829">
        <v>18557076.131999999</v>
      </c>
      <c r="H150" s="830">
        <v>3313315.4200000018</v>
      </c>
    </row>
    <row r="151" spans="1:8">
      <c r="A151" s="796" t="s">
        <v>1016</v>
      </c>
      <c r="B151" s="801"/>
      <c r="C151" s="828"/>
      <c r="D151" s="829">
        <v>64204244.870000005</v>
      </c>
      <c r="E151" s="829">
        <v>55940790.009999998</v>
      </c>
      <c r="F151" s="829">
        <v>51571520.829999991</v>
      </c>
      <c r="G151" s="829">
        <v>51554812.830000006</v>
      </c>
      <c r="H151" s="830">
        <v>4369269.1800000072</v>
      </c>
    </row>
    <row r="152" spans="1:8">
      <c r="A152" s="796" t="s">
        <v>1017</v>
      </c>
      <c r="B152" s="801"/>
      <c r="C152" s="828"/>
      <c r="D152" s="829">
        <v>0</v>
      </c>
      <c r="E152" s="829">
        <v>0</v>
      </c>
      <c r="F152" s="829">
        <v>0</v>
      </c>
      <c r="G152" s="829">
        <v>0</v>
      </c>
      <c r="H152" s="830">
        <v>0</v>
      </c>
    </row>
    <row r="153" spans="1:8">
      <c r="A153" s="796" t="s">
        <v>1018</v>
      </c>
      <c r="B153" s="801"/>
      <c r="C153" s="828"/>
      <c r="D153" s="829">
        <v>0</v>
      </c>
      <c r="E153" s="829">
        <v>0</v>
      </c>
      <c r="F153" s="829">
        <v>0</v>
      </c>
      <c r="G153" s="829">
        <v>0</v>
      </c>
      <c r="H153" s="830">
        <v>0</v>
      </c>
    </row>
    <row r="154" spans="1:8">
      <c r="A154" s="796" t="s">
        <v>1019</v>
      </c>
      <c r="B154" s="801"/>
      <c r="C154" s="828"/>
      <c r="D154" s="832">
        <v>0</v>
      </c>
      <c r="E154" s="829">
        <v>0</v>
      </c>
      <c r="F154" s="829">
        <v>0</v>
      </c>
      <c r="G154" s="829">
        <v>0</v>
      </c>
      <c r="H154" s="830">
        <v>0</v>
      </c>
    </row>
    <row r="155" spans="1:8" ht="22.5">
      <c r="A155" s="565" t="s">
        <v>1020</v>
      </c>
      <c r="B155" s="286"/>
      <c r="C155" s="489"/>
      <c r="D155" s="836">
        <v>101110774.30000001</v>
      </c>
      <c r="E155" s="836">
        <v>110616768.88999999</v>
      </c>
      <c r="F155" s="836">
        <v>97964211.159999996</v>
      </c>
      <c r="G155" s="836">
        <v>97947503.159999996</v>
      </c>
      <c r="H155" s="837">
        <v>12652557.729999989</v>
      </c>
    </row>
    <row r="156" spans="1:8">
      <c r="A156" s="801"/>
      <c r="B156" s="801"/>
      <c r="C156" s="801"/>
      <c r="D156" s="801"/>
      <c r="E156" s="801"/>
      <c r="F156" s="801"/>
      <c r="G156" s="801"/>
      <c r="H156" s="801"/>
    </row>
    <row r="157" spans="1:8" ht="22.5">
      <c r="A157" s="983" t="s">
        <v>1021</v>
      </c>
      <c r="B157" s="983"/>
      <c r="C157" s="944"/>
      <c r="D157" s="460" t="s">
        <v>82</v>
      </c>
      <c r="E157" s="460" t="s">
        <v>83</v>
      </c>
      <c r="F157" s="460" t="s">
        <v>85</v>
      </c>
      <c r="G157" s="460" t="s">
        <v>87</v>
      </c>
      <c r="H157" s="1061" t="s">
        <v>922</v>
      </c>
    </row>
    <row r="158" spans="1:8">
      <c r="A158" s="984"/>
      <c r="B158" s="984"/>
      <c r="C158" s="1096"/>
      <c r="D158" s="822"/>
      <c r="E158" s="822" t="s">
        <v>523</v>
      </c>
      <c r="F158" s="822" t="s">
        <v>523</v>
      </c>
      <c r="G158" s="822" t="s">
        <v>523</v>
      </c>
      <c r="H158" s="1095"/>
    </row>
    <row r="159" spans="1:8" ht="12.75" customHeight="1">
      <c r="A159" s="1087"/>
      <c r="B159" s="1087"/>
      <c r="C159" s="1092"/>
      <c r="D159" s="708" t="s">
        <v>645</v>
      </c>
      <c r="E159" s="708" t="s">
        <v>535</v>
      </c>
      <c r="F159" s="708" t="s">
        <v>536</v>
      </c>
      <c r="G159" s="708" t="s">
        <v>602</v>
      </c>
      <c r="H159" s="824" t="s">
        <v>537</v>
      </c>
    </row>
    <row r="160" spans="1:8">
      <c r="A160" s="809" t="s">
        <v>1022</v>
      </c>
      <c r="B160" s="809"/>
      <c r="C160" s="825"/>
      <c r="D160" s="826">
        <v>2205389899.5</v>
      </c>
      <c r="E160" s="826">
        <v>2153615414.77</v>
      </c>
      <c r="F160" s="826">
        <v>1887760524.5300004</v>
      </c>
      <c r="G160" s="826">
        <v>1876310933.6700003</v>
      </c>
      <c r="H160" s="827">
        <v>265854890.23999953</v>
      </c>
    </row>
    <row r="161" spans="1:8">
      <c r="A161" s="800" t="s">
        <v>1023</v>
      </c>
      <c r="B161" s="801"/>
      <c r="C161" s="828"/>
      <c r="D161" s="829">
        <v>2077623194.5400002</v>
      </c>
      <c r="E161" s="829">
        <v>2044640471.96</v>
      </c>
      <c r="F161" s="829">
        <v>1791710707.8</v>
      </c>
      <c r="G161" s="829">
        <v>1780571062.9400003</v>
      </c>
      <c r="H161" s="830">
        <v>252929764.16000009</v>
      </c>
    </row>
    <row r="162" spans="1:8">
      <c r="A162" s="805" t="s">
        <v>1024</v>
      </c>
      <c r="B162" s="801"/>
      <c r="C162" s="828"/>
      <c r="D162" s="829">
        <v>1511951498.1600001</v>
      </c>
      <c r="E162" s="829">
        <v>1510732601.7499998</v>
      </c>
      <c r="F162" s="829">
        <v>1510372670.3500001</v>
      </c>
      <c r="G162" s="829">
        <v>1508412901.75</v>
      </c>
      <c r="H162" s="830">
        <v>359931.39999961853</v>
      </c>
    </row>
    <row r="163" spans="1:8">
      <c r="A163" s="805" t="s">
        <v>1025</v>
      </c>
      <c r="B163" s="801"/>
      <c r="C163" s="828"/>
      <c r="D163" s="829">
        <v>0</v>
      </c>
      <c r="E163" s="829">
        <v>0</v>
      </c>
      <c r="F163" s="829">
        <v>0</v>
      </c>
      <c r="G163" s="829">
        <v>0</v>
      </c>
      <c r="H163" s="830">
        <v>0</v>
      </c>
    </row>
    <row r="164" spans="1:8">
      <c r="A164" s="805" t="s">
        <v>1026</v>
      </c>
      <c r="B164" s="801"/>
      <c r="C164" s="828"/>
      <c r="D164" s="829">
        <v>4524898.6400000006</v>
      </c>
      <c r="E164" s="829">
        <v>4519084.87</v>
      </c>
      <c r="F164" s="829">
        <v>4519084.87</v>
      </c>
      <c r="G164" s="829">
        <v>4519084.87</v>
      </c>
      <c r="H164" s="830">
        <v>0</v>
      </c>
    </row>
    <row r="165" spans="1:8">
      <c r="A165" s="805" t="s">
        <v>1027</v>
      </c>
      <c r="B165" s="801"/>
      <c r="C165" s="828"/>
      <c r="D165" s="829">
        <v>561146797.74000001</v>
      </c>
      <c r="E165" s="829">
        <v>529388785.34000039</v>
      </c>
      <c r="F165" s="829">
        <v>276818952.57999992</v>
      </c>
      <c r="G165" s="829">
        <v>267639076.32000041</v>
      </c>
      <c r="H165" s="830">
        <v>252569832.76000047</v>
      </c>
    </row>
    <row r="166" spans="1:8">
      <c r="A166" s="800" t="s">
        <v>1028</v>
      </c>
      <c r="B166" s="801"/>
      <c r="C166" s="828"/>
      <c r="D166" s="829">
        <v>127766704.95999999</v>
      </c>
      <c r="E166" s="829">
        <v>108974942.80999999</v>
      </c>
      <c r="F166" s="829">
        <v>96049816.729999989</v>
      </c>
      <c r="G166" s="829">
        <v>95739870.730000034</v>
      </c>
      <c r="H166" s="830">
        <v>12925126.079999998</v>
      </c>
    </row>
    <row r="167" spans="1:8">
      <c r="A167" s="805" t="s">
        <v>1029</v>
      </c>
      <c r="B167" s="801"/>
      <c r="C167" s="828"/>
      <c r="D167" s="829">
        <v>5394708.9400000004</v>
      </c>
      <c r="E167" s="829">
        <v>5394360.1699999999</v>
      </c>
      <c r="F167" s="829">
        <v>5394360.1699999999</v>
      </c>
      <c r="G167" s="829">
        <v>5394360.1699999999</v>
      </c>
      <c r="H167" s="830">
        <v>0</v>
      </c>
    </row>
    <row r="168" spans="1:8">
      <c r="A168" s="871" t="s">
        <v>1030</v>
      </c>
      <c r="B168" s="813"/>
      <c r="C168" s="834"/>
      <c r="D168" s="852">
        <v>122371996.02</v>
      </c>
      <c r="E168" s="852">
        <v>103580582.63999999</v>
      </c>
      <c r="F168" s="852">
        <v>90655456.559999987</v>
      </c>
      <c r="G168" s="852">
        <v>90345510.560000032</v>
      </c>
      <c r="H168" s="835">
        <v>12925126.079999998</v>
      </c>
    </row>
    <row r="169" spans="1:8">
      <c r="A169" s="801"/>
      <c r="B169" s="801"/>
      <c r="C169" s="801"/>
      <c r="D169" s="872"/>
      <c r="E169" s="872"/>
      <c r="F169" s="872"/>
      <c r="G169" s="872"/>
      <c r="H169" s="801"/>
    </row>
    <row r="170" spans="1:8">
      <c r="A170" s="983" t="s">
        <v>1031</v>
      </c>
      <c r="B170" s="983"/>
      <c r="C170" s="983"/>
      <c r="D170" s="109"/>
      <c r="E170" s="1088" t="s">
        <v>77</v>
      </c>
      <c r="F170" s="944"/>
      <c r="G170" s="1089" t="s">
        <v>542</v>
      </c>
      <c r="H170" s="1090"/>
    </row>
    <row r="171" spans="1:8">
      <c r="A171" s="1087"/>
      <c r="B171" s="1087"/>
      <c r="C171" s="1087"/>
      <c r="D171" s="702"/>
      <c r="E171" s="1091" t="s">
        <v>1032</v>
      </c>
      <c r="F171" s="1092"/>
      <c r="G171" s="1093" t="s">
        <v>1033</v>
      </c>
      <c r="H171" s="1094"/>
    </row>
    <row r="172" spans="1:8">
      <c r="A172" s="445" t="s">
        <v>1102</v>
      </c>
      <c r="B172" s="445"/>
      <c r="C172" s="456"/>
      <c r="D172" s="457"/>
      <c r="E172" s="319"/>
      <c r="F172" s="320">
        <v>132864860.22</v>
      </c>
      <c r="G172" s="319"/>
      <c r="H172" s="320">
        <v>14622585.539999999</v>
      </c>
    </row>
    <row r="173" spans="1:8">
      <c r="A173" s="35" t="s">
        <v>1034</v>
      </c>
      <c r="B173" s="35"/>
      <c r="C173" s="35"/>
      <c r="D173" s="458"/>
      <c r="E173" s="873"/>
      <c r="F173" s="153">
        <v>860918344.60000014</v>
      </c>
      <c r="G173" s="873"/>
      <c r="H173" s="153">
        <v>55737371.840000004</v>
      </c>
    </row>
    <row r="174" spans="1:8">
      <c r="A174" s="35" t="s">
        <v>1035</v>
      </c>
      <c r="B174" s="35"/>
      <c r="C174" s="35"/>
      <c r="D174" s="458"/>
      <c r="E174" s="873"/>
      <c r="F174" s="153">
        <v>950540513.62</v>
      </c>
      <c r="G174" s="873"/>
      <c r="H174" s="153">
        <v>58589501.869999997</v>
      </c>
    </row>
    <row r="175" spans="1:8">
      <c r="A175" s="35" t="s">
        <v>1036</v>
      </c>
      <c r="B175" s="35"/>
      <c r="C175" s="35"/>
      <c r="D175" s="458"/>
      <c r="E175" s="706"/>
      <c r="F175" s="455">
        <v>43242691.200000167</v>
      </c>
      <c r="G175" s="706"/>
      <c r="H175" s="455">
        <v>11770455.509999998</v>
      </c>
    </row>
    <row r="176" spans="1:8">
      <c r="A176" s="35" t="s">
        <v>1037</v>
      </c>
      <c r="B176" s="35"/>
      <c r="C176" s="35"/>
      <c r="D176" s="458"/>
      <c r="E176" s="706"/>
      <c r="F176" s="455">
        <v>18981.02</v>
      </c>
      <c r="G176" s="706"/>
      <c r="H176" s="455">
        <v>0</v>
      </c>
    </row>
    <row r="177" spans="1:8" ht="12.75" customHeight="1">
      <c r="A177" s="35" t="s">
        <v>1038</v>
      </c>
      <c r="B177" s="35"/>
      <c r="C177" s="35"/>
      <c r="D177" s="458"/>
      <c r="E177" s="706"/>
      <c r="F177" s="455">
        <v>-593670.48</v>
      </c>
      <c r="G177" s="706"/>
      <c r="H177" s="455">
        <v>0</v>
      </c>
    </row>
    <row r="178" spans="1:8">
      <c r="A178" s="874" t="s">
        <v>1039</v>
      </c>
      <c r="B178" s="874"/>
      <c r="C178" s="874"/>
      <c r="D178" s="875"/>
      <c r="E178" s="876"/>
      <c r="F178" s="877">
        <v>42668001.740000173</v>
      </c>
      <c r="G178" s="876"/>
      <c r="H178" s="877">
        <v>11770455.509999998</v>
      </c>
    </row>
    <row r="179" spans="1:8" ht="18" customHeight="1">
      <c r="A179" s="35" t="s">
        <v>543</v>
      </c>
      <c r="B179" s="26"/>
      <c r="C179" s="26"/>
      <c r="D179" s="26"/>
      <c r="E179" s="26"/>
      <c r="F179" s="878"/>
      <c r="G179" s="26"/>
      <c r="H179" s="878"/>
    </row>
    <row r="180" spans="1:8">
      <c r="A180" s="35" t="s">
        <v>544</v>
      </c>
      <c r="B180" s="26"/>
      <c r="C180" s="26"/>
      <c r="D180" s="26"/>
      <c r="E180" s="26"/>
      <c r="F180" s="26"/>
      <c r="G180" s="381"/>
      <c r="H180" s="381"/>
    </row>
    <row r="181" spans="1:8">
      <c r="A181" s="152" t="s">
        <v>1040</v>
      </c>
      <c r="B181" s="152"/>
      <c r="C181" s="152"/>
      <c r="D181" s="152"/>
      <c r="E181" s="152"/>
    </row>
    <row r="182" spans="1:8">
      <c r="A182" s="1082" t="s">
        <v>1041</v>
      </c>
      <c r="B182" s="1082"/>
      <c r="C182" s="1082"/>
      <c r="D182" s="1082"/>
      <c r="E182" s="1082"/>
      <c r="F182" s="1082"/>
      <c r="G182" s="1082"/>
      <c r="H182" s="1082"/>
    </row>
    <row r="183" spans="1:8" ht="26.25" customHeight="1">
      <c r="A183" s="1083" t="s">
        <v>1042</v>
      </c>
      <c r="B183" s="1083"/>
      <c r="C183" s="1083"/>
      <c r="D183" s="1083"/>
      <c r="E183" s="1083"/>
      <c r="F183" s="1083"/>
      <c r="G183" s="1083"/>
      <c r="H183" s="1083"/>
    </row>
    <row r="184" spans="1:8">
      <c r="A184" s="152" t="s">
        <v>545</v>
      </c>
      <c r="B184" s="152"/>
      <c r="C184" s="152"/>
      <c r="D184" s="152"/>
      <c r="E184" s="152"/>
      <c r="F184" s="152"/>
      <c r="G184" s="152"/>
      <c r="H184" s="152"/>
    </row>
    <row r="185" spans="1:8">
      <c r="A185" s="152" t="s">
        <v>1064</v>
      </c>
      <c r="B185" s="152"/>
      <c r="C185" s="152"/>
      <c r="D185" s="152"/>
      <c r="E185" s="152"/>
      <c r="F185" s="152"/>
      <c r="G185" s="152"/>
      <c r="H185" s="941">
        <v>0.21886372161633463</v>
      </c>
    </row>
    <row r="186" spans="1:8">
      <c r="A186" s="1083" t="s">
        <v>1043</v>
      </c>
      <c r="B186" s="1083"/>
      <c r="C186" s="1083"/>
      <c r="D186" s="1083"/>
      <c r="E186" s="1083"/>
      <c r="F186" s="1083"/>
      <c r="G186" s="1083"/>
      <c r="H186" s="1083"/>
    </row>
    <row r="187" spans="1:8">
      <c r="A187" s="152" t="s">
        <v>1044</v>
      </c>
      <c r="C187" s="459"/>
      <c r="E187" s="152"/>
      <c r="F187" s="152"/>
      <c r="G187" s="152"/>
      <c r="H187" s="152"/>
    </row>
    <row r="188" spans="1:8">
      <c r="A188" s="152" t="s">
        <v>1045</v>
      </c>
    </row>
    <row r="190" spans="1:8">
      <c r="A190" s="390" t="s">
        <v>1072</v>
      </c>
    </row>
    <row r="191" spans="1:8">
      <c r="A191" s="390" t="s">
        <v>1073</v>
      </c>
    </row>
    <row r="192" spans="1:8">
      <c r="A192" s="390" t="s">
        <v>1074</v>
      </c>
    </row>
    <row r="193" spans="1:8">
      <c r="A193" s="390" t="s">
        <v>1075</v>
      </c>
    </row>
    <row r="196" spans="1:8">
      <c r="A196" s="2"/>
      <c r="B196" s="2"/>
      <c r="C196" s="2"/>
      <c r="D196" s="2"/>
      <c r="E196" s="2"/>
      <c r="F196" s="2"/>
      <c r="G196" s="2"/>
      <c r="H196" s="2"/>
    </row>
    <row r="197" spans="1:8">
      <c r="A197" s="2"/>
      <c r="B197" s="2"/>
      <c r="C197" s="2"/>
      <c r="D197" s="2"/>
      <c r="E197" s="2"/>
      <c r="F197" s="2"/>
      <c r="G197" s="2"/>
      <c r="H197" s="2"/>
    </row>
    <row r="198" spans="1:8">
      <c r="A198" s="2"/>
      <c r="B198" s="2"/>
      <c r="C198" s="2"/>
      <c r="D198" s="2"/>
      <c r="E198" s="2"/>
      <c r="F198" s="2"/>
      <c r="G198" s="2"/>
      <c r="H198" s="2"/>
    </row>
    <row r="199" spans="1:8">
      <c r="A199" s="2"/>
      <c r="B199" s="2"/>
      <c r="C199" s="2"/>
      <c r="D199" s="2"/>
      <c r="E199" s="2"/>
      <c r="F199" s="2"/>
      <c r="G199" s="2"/>
      <c r="H199" s="2"/>
    </row>
    <row r="200" spans="1:8">
      <c r="A200" s="2"/>
      <c r="B200" s="2"/>
      <c r="C200" s="2"/>
      <c r="D200" s="2"/>
      <c r="E200" s="2"/>
      <c r="F200" s="2"/>
      <c r="G200" s="2"/>
      <c r="H200" s="2"/>
    </row>
    <row r="201" spans="1:8">
      <c r="A201" s="2"/>
      <c r="B201" s="2"/>
      <c r="C201" s="2"/>
      <c r="D201" s="2"/>
      <c r="E201" s="2"/>
      <c r="F201" s="2"/>
      <c r="G201" s="2"/>
      <c r="H201" s="2"/>
    </row>
  </sheetData>
  <mergeCells count="61">
    <mergeCell ref="A92:B93"/>
    <mergeCell ref="A100:H100"/>
    <mergeCell ref="A101:C101"/>
    <mergeCell ref="H101:H102"/>
    <mergeCell ref="A102:C102"/>
    <mergeCell ref="A72:A74"/>
    <mergeCell ref="G72:G73"/>
    <mergeCell ref="H72:H73"/>
    <mergeCell ref="A82:A83"/>
    <mergeCell ref="A88:A89"/>
    <mergeCell ref="E37:F37"/>
    <mergeCell ref="G37:H37"/>
    <mergeCell ref="E49:H49"/>
    <mergeCell ref="H56:H57"/>
    <mergeCell ref="A71:H71"/>
    <mergeCell ref="E12:F12"/>
    <mergeCell ref="G12:H12"/>
    <mergeCell ref="A32:D32"/>
    <mergeCell ref="A34:H34"/>
    <mergeCell ref="E35:F36"/>
    <mergeCell ref="G35:H35"/>
    <mergeCell ref="G36:H36"/>
    <mergeCell ref="A1:H1"/>
    <mergeCell ref="A2:H2"/>
    <mergeCell ref="A3:H3"/>
    <mergeCell ref="A4:H4"/>
    <mergeCell ref="A5:H5"/>
    <mergeCell ref="A6:H6"/>
    <mergeCell ref="A8:H9"/>
    <mergeCell ref="E10:F11"/>
    <mergeCell ref="G10:H10"/>
    <mergeCell ref="G11:H11"/>
    <mergeCell ref="A110:F110"/>
    <mergeCell ref="G110:H110"/>
    <mergeCell ref="A122:C123"/>
    <mergeCell ref="A129:H129"/>
    <mergeCell ref="E130:F131"/>
    <mergeCell ref="G130:H130"/>
    <mergeCell ref="G131:H131"/>
    <mergeCell ref="A118:B119"/>
    <mergeCell ref="C118:D118"/>
    <mergeCell ref="E118:F118"/>
    <mergeCell ref="G118:H118"/>
    <mergeCell ref="C119:D119"/>
    <mergeCell ref="E119:F119"/>
    <mergeCell ref="G119:H119"/>
    <mergeCell ref="A182:H182"/>
    <mergeCell ref="A183:H183"/>
    <mergeCell ref="A186:H186"/>
    <mergeCell ref="E132:F132"/>
    <mergeCell ref="G132:H132"/>
    <mergeCell ref="A170:C171"/>
    <mergeCell ref="E170:F170"/>
    <mergeCell ref="G170:H170"/>
    <mergeCell ref="E171:F171"/>
    <mergeCell ref="G171:H171"/>
    <mergeCell ref="A145:C145"/>
    <mergeCell ref="H145:H146"/>
    <mergeCell ref="A146:C146"/>
    <mergeCell ref="A157:C159"/>
    <mergeCell ref="H157:H158"/>
  </mergeCells>
  <conditionalFormatting sqref="E174:F174">
    <cfRule type="expression" dxfId="0" priority="1">
      <formula>#REF!&lt;&gt;(#REF!+#REF!)</formula>
    </cfRule>
  </conditionalFormatting>
  <conditionalFormatting sqref="G174:H174">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sheetPr codeName="Planilha8"/>
  <dimension ref="A1:F34"/>
  <sheetViews>
    <sheetView workbookViewId="0">
      <selection sqref="A1:E1"/>
    </sheetView>
  </sheetViews>
  <sheetFormatPr defaultRowHeight="11.25"/>
  <cols>
    <col min="1" max="1" width="50.42578125" style="2" customWidth="1"/>
    <col min="2" max="2" width="21.7109375" style="433" customWidth="1"/>
    <col min="3" max="3" width="6.85546875" style="433" customWidth="1"/>
    <col min="4" max="4" width="16" style="433" customWidth="1"/>
    <col min="5" max="5" width="9.42578125" style="433" customWidth="1"/>
    <col min="6" max="6" width="14.140625" style="2" customWidth="1"/>
    <col min="7" max="16384" width="9.140625" style="2"/>
  </cols>
  <sheetData>
    <row r="1" spans="1:6">
      <c r="A1" s="960" t="s">
        <v>0</v>
      </c>
      <c r="B1" s="960"/>
      <c r="C1" s="960"/>
      <c r="D1" s="960"/>
      <c r="E1" s="960"/>
    </row>
    <row r="2" spans="1:6">
      <c r="A2" s="961" t="s">
        <v>1</v>
      </c>
      <c r="B2" s="961"/>
      <c r="C2" s="961"/>
      <c r="D2" s="961"/>
      <c r="E2" s="961"/>
    </row>
    <row r="3" spans="1:6">
      <c r="A3" s="960" t="s">
        <v>546</v>
      </c>
      <c r="B3" s="960"/>
      <c r="C3" s="960"/>
      <c r="D3" s="960"/>
      <c r="E3" s="960"/>
    </row>
    <row r="4" spans="1:6">
      <c r="A4" s="961" t="s">
        <v>407</v>
      </c>
      <c r="B4" s="961"/>
      <c r="C4" s="961"/>
      <c r="D4" s="961"/>
      <c r="E4" s="961"/>
    </row>
    <row r="5" spans="1:6">
      <c r="A5" s="961" t="s">
        <v>1069</v>
      </c>
      <c r="B5" s="961"/>
      <c r="C5" s="961"/>
      <c r="D5" s="961"/>
      <c r="E5" s="961"/>
    </row>
    <row r="6" spans="1:6">
      <c r="A6" s="1"/>
      <c r="B6" s="1"/>
      <c r="C6" s="1"/>
      <c r="D6" s="1"/>
      <c r="E6" s="1"/>
    </row>
    <row r="7" spans="1:6">
      <c r="A7" s="1"/>
      <c r="B7" s="1"/>
      <c r="C7" s="1"/>
      <c r="D7" s="1"/>
      <c r="E7" s="1"/>
    </row>
    <row r="8" spans="1:6">
      <c r="A8" s="2" t="s">
        <v>547</v>
      </c>
      <c r="F8" s="5">
        <v>1</v>
      </c>
    </row>
    <row r="9" spans="1:6">
      <c r="A9" s="110" t="s">
        <v>548</v>
      </c>
      <c r="B9" s="460" t="s">
        <v>411</v>
      </c>
      <c r="C9" s="1061" t="s">
        <v>8</v>
      </c>
      <c r="D9" s="1063"/>
      <c r="E9" s="1061" t="s">
        <v>549</v>
      </c>
      <c r="F9" s="1062"/>
    </row>
    <row r="10" spans="1:6">
      <c r="A10" s="461"/>
      <c r="B10" s="462" t="s">
        <v>469</v>
      </c>
      <c r="C10" s="1064" t="s">
        <v>470</v>
      </c>
      <c r="D10" s="1110"/>
      <c r="E10" s="1064" t="s">
        <v>550</v>
      </c>
      <c r="F10" s="1111"/>
    </row>
    <row r="11" spans="1:6">
      <c r="A11" s="166"/>
      <c r="B11" s="463"/>
      <c r="C11" s="464"/>
      <c r="D11" s="465"/>
      <c r="E11" s="466"/>
      <c r="F11" s="433"/>
    </row>
    <row r="12" spans="1:6">
      <c r="A12" s="65" t="s">
        <v>551</v>
      </c>
      <c r="B12" s="467">
        <v>362856068.87</v>
      </c>
      <c r="C12" s="468"/>
      <c r="D12" s="469">
        <v>170471000</v>
      </c>
      <c r="E12" s="466"/>
      <c r="F12" s="470">
        <f>B12-D12</f>
        <v>192385068.87</v>
      </c>
    </row>
    <row r="13" spans="1:6">
      <c r="A13" s="443"/>
      <c r="B13" s="471"/>
      <c r="C13" s="472"/>
      <c r="D13" s="473"/>
      <c r="E13" s="472"/>
      <c r="F13" s="474"/>
    </row>
    <row r="15" spans="1:6">
      <c r="A15" s="109" t="s">
        <v>80</v>
      </c>
      <c r="B15" s="460" t="s">
        <v>82</v>
      </c>
      <c r="C15" s="1112" t="s">
        <v>83</v>
      </c>
      <c r="D15" s="1113"/>
      <c r="E15" s="1061" t="s">
        <v>552</v>
      </c>
      <c r="F15" s="1062"/>
    </row>
    <row r="16" spans="1:6">
      <c r="A16" s="475"/>
      <c r="B16" s="462" t="s">
        <v>535</v>
      </c>
      <c r="C16" s="1064" t="s">
        <v>536</v>
      </c>
      <c r="D16" s="1110"/>
      <c r="E16" s="1064" t="s">
        <v>553</v>
      </c>
      <c r="F16" s="1111"/>
    </row>
    <row r="17" spans="1:6">
      <c r="A17" s="166" t="s">
        <v>103</v>
      </c>
      <c r="B17" s="476">
        <v>2104757669.8000002</v>
      </c>
      <c r="C17" s="464"/>
      <c r="D17" s="477">
        <v>1249996950.8500001</v>
      </c>
      <c r="E17" s="478"/>
      <c r="F17" s="479">
        <f>B17-D17</f>
        <v>854760718.95000005</v>
      </c>
    </row>
    <row r="18" spans="1:6">
      <c r="A18" s="66" t="s">
        <v>554</v>
      </c>
      <c r="B18" s="467">
        <v>1433626425.4600003</v>
      </c>
      <c r="C18" s="466"/>
      <c r="D18" s="480">
        <v>692317529.84000015</v>
      </c>
      <c r="E18" s="468"/>
      <c r="F18" s="481">
        <f t="shared" ref="F18:F20" si="0">B18-D18</f>
        <v>741308895.62000012</v>
      </c>
    </row>
    <row r="19" spans="1:6">
      <c r="A19" s="66" t="s">
        <v>555</v>
      </c>
      <c r="B19" s="467">
        <v>312894398</v>
      </c>
      <c r="C19" s="466"/>
      <c r="D19" s="480">
        <v>206658771.84999999</v>
      </c>
      <c r="E19" s="468"/>
      <c r="F19" s="481">
        <f t="shared" si="0"/>
        <v>106235626.15000001</v>
      </c>
    </row>
    <row r="20" spans="1:6">
      <c r="A20" s="66" t="s">
        <v>556</v>
      </c>
      <c r="B20" s="467">
        <v>358236846.33999997</v>
      </c>
      <c r="C20" s="466"/>
      <c r="D20" s="480">
        <v>351020649.15999991</v>
      </c>
      <c r="E20" s="468"/>
      <c r="F20" s="481">
        <f t="shared" si="0"/>
        <v>7216197.1800000668</v>
      </c>
    </row>
    <row r="21" spans="1:6">
      <c r="A21" s="36" t="s">
        <v>557</v>
      </c>
      <c r="B21" s="482">
        <v>0</v>
      </c>
      <c r="C21" s="466"/>
      <c r="D21" s="483">
        <v>0</v>
      </c>
      <c r="E21" s="484"/>
      <c r="F21" s="481">
        <f>B21-D21</f>
        <v>0</v>
      </c>
    </row>
    <row r="22" spans="1:6">
      <c r="A22" s="36" t="s">
        <v>558</v>
      </c>
      <c r="B22" s="482">
        <v>0</v>
      </c>
      <c r="C22" s="466"/>
      <c r="D22" s="483">
        <v>0</v>
      </c>
      <c r="E22" s="484"/>
      <c r="F22" s="481">
        <f>B22-D22</f>
        <v>0</v>
      </c>
    </row>
    <row r="23" spans="1:6">
      <c r="A23" s="443"/>
      <c r="B23" s="485"/>
      <c r="C23" s="472"/>
      <c r="D23" s="486"/>
      <c r="E23" s="487"/>
      <c r="F23" s="488"/>
    </row>
    <row r="24" spans="1:6" s="55" customFormat="1">
      <c r="A24" s="489" t="s">
        <v>559</v>
      </c>
      <c r="B24" s="490">
        <f>B17-B21-B22</f>
        <v>2104757669.8000002</v>
      </c>
      <c r="C24" s="491"/>
      <c r="D24" s="492">
        <f>D17-D21-D22</f>
        <v>1249996950.8500001</v>
      </c>
      <c r="E24" s="491"/>
      <c r="F24" s="493">
        <f>F17-F21-F22</f>
        <v>854760718.95000005</v>
      </c>
    </row>
    <row r="25" spans="1:6">
      <c r="B25" s="494"/>
      <c r="C25" s="494"/>
      <c r="D25" s="494"/>
      <c r="E25" s="494"/>
      <c r="F25" s="494"/>
    </row>
    <row r="26" spans="1:6" s="55" customFormat="1">
      <c r="A26" s="489" t="s">
        <v>560</v>
      </c>
      <c r="B26" s="495">
        <f>B24-B12</f>
        <v>1741901600.9300003</v>
      </c>
      <c r="C26" s="496"/>
      <c r="D26" s="492">
        <f>D24-D12</f>
        <v>1079525950.8500001</v>
      </c>
      <c r="E26" s="493"/>
      <c r="F26" s="493">
        <f>F24-F12</f>
        <v>662375650.08000004</v>
      </c>
    </row>
    <row r="27" spans="1:6">
      <c r="A27" s="426" t="s">
        <v>115</v>
      </c>
    </row>
    <row r="28" spans="1:6">
      <c r="A28" s="2" t="s">
        <v>323</v>
      </c>
    </row>
    <row r="29" spans="1:6">
      <c r="A29" s="1109" t="s">
        <v>561</v>
      </c>
      <c r="B29" s="1109"/>
      <c r="C29" s="1109"/>
      <c r="D29" s="1109"/>
      <c r="E29" s="1109"/>
    </row>
    <row r="30" spans="1:6">
      <c r="A30" s="377"/>
    </row>
    <row r="31" spans="1:6">
      <c r="A31" s="2" t="s">
        <v>1072</v>
      </c>
    </row>
    <row r="32" spans="1:6">
      <c r="A32" s="2" t="s">
        <v>1073</v>
      </c>
    </row>
    <row r="33" spans="1:1">
      <c r="A33" s="2" t="s">
        <v>1074</v>
      </c>
    </row>
    <row r="34" spans="1:1">
      <c r="A34" s="2" t="s">
        <v>1075</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sheetPr codeName="Planilha9"/>
  <dimension ref="A1:I117"/>
  <sheetViews>
    <sheetView zoomScale="130" zoomScaleNormal="130" workbookViewId="0">
      <selection activeCell="B64" sqref="B64:I90"/>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60" t="s">
        <v>0</v>
      </c>
      <c r="B1" s="960"/>
      <c r="C1" s="960"/>
      <c r="D1" s="960"/>
      <c r="E1" s="960"/>
      <c r="F1" s="960"/>
      <c r="G1" s="960"/>
      <c r="H1" s="960"/>
      <c r="I1" s="960"/>
    </row>
    <row r="2" spans="1:9">
      <c r="A2" s="961" t="s">
        <v>1</v>
      </c>
      <c r="B2" s="961"/>
      <c r="C2" s="961"/>
      <c r="D2" s="961"/>
      <c r="E2" s="961"/>
      <c r="F2" s="961"/>
      <c r="G2" s="961"/>
      <c r="H2" s="961"/>
      <c r="I2" s="961"/>
    </row>
    <row r="3" spans="1:9">
      <c r="A3" s="960" t="s">
        <v>562</v>
      </c>
      <c r="B3" s="960"/>
      <c r="C3" s="960"/>
      <c r="D3" s="960"/>
      <c r="E3" s="960"/>
      <c r="F3" s="960"/>
      <c r="G3" s="960"/>
      <c r="H3" s="960"/>
      <c r="I3" s="960"/>
    </row>
    <row r="4" spans="1:9">
      <c r="A4" s="961" t="s">
        <v>366</v>
      </c>
      <c r="B4" s="961"/>
      <c r="C4" s="961"/>
      <c r="D4" s="961"/>
      <c r="E4" s="961"/>
      <c r="F4" s="961"/>
      <c r="G4" s="961"/>
      <c r="H4" s="961"/>
      <c r="I4" s="961"/>
    </row>
    <row r="5" spans="1:9">
      <c r="A5" s="961" t="s">
        <v>1103</v>
      </c>
      <c r="B5" s="961"/>
      <c r="C5" s="961"/>
      <c r="D5" s="961"/>
      <c r="E5" s="961"/>
      <c r="F5" s="961"/>
      <c r="G5" s="961"/>
      <c r="H5" s="961"/>
      <c r="I5" s="961"/>
    </row>
    <row r="7" spans="1:9">
      <c r="A7" s="2" t="s">
        <v>563</v>
      </c>
      <c r="I7" s="5">
        <v>1</v>
      </c>
    </row>
    <row r="8" spans="1:9" ht="18.75" customHeight="1">
      <c r="A8" s="1141" t="s">
        <v>564</v>
      </c>
      <c r="B8" s="1141"/>
      <c r="C8" s="1141"/>
      <c r="D8" s="1141"/>
      <c r="E8" s="1141"/>
      <c r="F8" s="1141"/>
      <c r="G8" s="1141"/>
      <c r="H8" s="1141"/>
      <c r="I8" s="1141"/>
    </row>
    <row r="9" spans="1:9" s="426" customFormat="1" ht="24" customHeight="1">
      <c r="A9" s="1133" t="s">
        <v>565</v>
      </c>
      <c r="B9" s="1135" t="s">
        <v>566</v>
      </c>
      <c r="C9" s="1136"/>
      <c r="D9" s="1135" t="s">
        <v>567</v>
      </c>
      <c r="E9" s="1136"/>
      <c r="F9" s="1135" t="s">
        <v>568</v>
      </c>
      <c r="G9" s="1137"/>
      <c r="H9" s="1138" t="s">
        <v>569</v>
      </c>
      <c r="I9" s="1139"/>
    </row>
    <row r="10" spans="1:9" ht="23.25" customHeight="1">
      <c r="A10" s="1134"/>
      <c r="B10" s="991" t="s">
        <v>469</v>
      </c>
      <c r="C10" s="1101"/>
      <c r="D10" s="991" t="s">
        <v>470</v>
      </c>
      <c r="E10" s="1101"/>
      <c r="F10" s="991" t="s">
        <v>570</v>
      </c>
      <c r="G10" s="1140"/>
      <c r="H10" s="991" t="s">
        <v>571</v>
      </c>
      <c r="I10" s="1140"/>
    </row>
    <row r="11" spans="1:9">
      <c r="A11" s="434"/>
      <c r="B11" s="268"/>
      <c r="C11" s="166"/>
      <c r="D11" s="268"/>
      <c r="E11" s="166"/>
      <c r="F11" s="268"/>
      <c r="G11" s="434"/>
      <c r="H11" s="268"/>
      <c r="I11" s="434"/>
    </row>
    <row r="12" spans="1:9">
      <c r="A12" s="1">
        <v>2021</v>
      </c>
      <c r="B12" s="1130">
        <v>0</v>
      </c>
      <c r="C12" s="1131">
        <v>0</v>
      </c>
      <c r="D12" s="1130">
        <v>0</v>
      </c>
      <c r="E12" s="1131">
        <v>0</v>
      </c>
      <c r="F12" s="1130">
        <v>0</v>
      </c>
      <c r="G12" s="1131">
        <v>0</v>
      </c>
      <c r="H12" s="1130">
        <v>2204186082.5299993</v>
      </c>
      <c r="I12" s="1132">
        <v>0</v>
      </c>
    </row>
    <row r="13" spans="1:9">
      <c r="A13" s="1">
        <v>2022</v>
      </c>
      <c r="B13" s="1130">
        <v>1183632688.8100004</v>
      </c>
      <c r="C13" s="1131">
        <v>0</v>
      </c>
      <c r="D13" s="1130">
        <v>1733250661.7299998</v>
      </c>
      <c r="E13" s="1131">
        <v>0</v>
      </c>
      <c r="F13" s="1130">
        <v>-549617972.91999936</v>
      </c>
      <c r="G13" s="1131">
        <v>0</v>
      </c>
      <c r="H13" s="1130">
        <v>1654568109.6099999</v>
      </c>
      <c r="I13" s="1132">
        <v>0</v>
      </c>
    </row>
    <row r="14" spans="1:9">
      <c r="A14" s="1">
        <v>2023</v>
      </c>
      <c r="B14" s="1122" t="s">
        <v>1104</v>
      </c>
      <c r="C14" s="1123">
        <v>0</v>
      </c>
      <c r="D14" s="1122" t="s">
        <v>1105</v>
      </c>
      <c r="E14" s="1123">
        <v>0</v>
      </c>
      <c r="F14" s="1122" t="s">
        <v>1106</v>
      </c>
      <c r="G14" s="1123">
        <v>0</v>
      </c>
      <c r="H14" s="1122" t="s">
        <v>1107</v>
      </c>
      <c r="I14" s="1124">
        <v>0</v>
      </c>
    </row>
    <row r="15" spans="1:9">
      <c r="A15" s="1">
        <v>2024</v>
      </c>
      <c r="B15" s="1122" t="s">
        <v>1108</v>
      </c>
      <c r="C15" s="1123">
        <v>0</v>
      </c>
      <c r="D15" s="1122" t="s">
        <v>1109</v>
      </c>
      <c r="E15" s="1123">
        <v>0</v>
      </c>
      <c r="F15" s="1122" t="s">
        <v>1110</v>
      </c>
      <c r="G15" s="1123">
        <v>0</v>
      </c>
      <c r="H15" s="1122" t="s">
        <v>1111</v>
      </c>
      <c r="I15" s="1124">
        <v>0</v>
      </c>
    </row>
    <row r="16" spans="1:9">
      <c r="A16" s="1">
        <v>2025</v>
      </c>
      <c r="B16" s="1122" t="s">
        <v>1112</v>
      </c>
      <c r="C16" s="1123">
        <v>0</v>
      </c>
      <c r="D16" s="1122" t="s">
        <v>1113</v>
      </c>
      <c r="E16" s="1123">
        <v>0</v>
      </c>
      <c r="F16" s="1122" t="s">
        <v>1114</v>
      </c>
      <c r="G16" s="1123">
        <v>0</v>
      </c>
      <c r="H16" s="1122" t="s">
        <v>1115</v>
      </c>
      <c r="I16" s="1124">
        <v>0</v>
      </c>
    </row>
    <row r="17" spans="1:9">
      <c r="A17" s="1">
        <v>2026</v>
      </c>
      <c r="B17" s="1122" t="s">
        <v>1116</v>
      </c>
      <c r="C17" s="1123">
        <v>0</v>
      </c>
      <c r="D17" s="1122" t="s">
        <v>1117</v>
      </c>
      <c r="E17" s="1123">
        <v>0</v>
      </c>
      <c r="F17" s="1122" t="s">
        <v>1118</v>
      </c>
      <c r="G17" s="1123">
        <v>0</v>
      </c>
      <c r="H17" s="1122" t="s">
        <v>1119</v>
      </c>
      <c r="I17" s="1124">
        <v>0</v>
      </c>
    </row>
    <row r="18" spans="1:9">
      <c r="A18" s="1">
        <v>2027</v>
      </c>
      <c r="B18" s="1122" t="s">
        <v>1120</v>
      </c>
      <c r="C18" s="1123">
        <v>0</v>
      </c>
      <c r="D18" s="1122" t="s">
        <v>1121</v>
      </c>
      <c r="E18" s="1123">
        <v>0</v>
      </c>
      <c r="F18" s="1122" t="s">
        <v>1122</v>
      </c>
      <c r="G18" s="1123">
        <v>0</v>
      </c>
      <c r="H18" s="1122" t="s">
        <v>1123</v>
      </c>
      <c r="I18" s="1124">
        <v>0</v>
      </c>
    </row>
    <row r="19" spans="1:9">
      <c r="A19" s="1">
        <v>2028</v>
      </c>
      <c r="B19" s="1122" t="s">
        <v>1124</v>
      </c>
      <c r="C19" s="1123">
        <v>0</v>
      </c>
      <c r="D19" s="1122" t="s">
        <v>1125</v>
      </c>
      <c r="E19" s="1123">
        <v>0</v>
      </c>
      <c r="F19" s="1122" t="s">
        <v>1126</v>
      </c>
      <c r="G19" s="1123">
        <v>0</v>
      </c>
      <c r="H19" s="1122" t="s">
        <v>1127</v>
      </c>
      <c r="I19" s="1124">
        <v>0</v>
      </c>
    </row>
    <row r="20" spans="1:9">
      <c r="A20" s="1">
        <v>2029</v>
      </c>
      <c r="B20" s="1122" t="s">
        <v>1128</v>
      </c>
      <c r="C20" s="1123">
        <v>0</v>
      </c>
      <c r="D20" s="1122" t="s">
        <v>1129</v>
      </c>
      <c r="E20" s="1123">
        <v>0</v>
      </c>
      <c r="F20" s="1122" t="s">
        <v>1130</v>
      </c>
      <c r="G20" s="1123">
        <v>0</v>
      </c>
      <c r="H20" s="1122" t="s">
        <v>1131</v>
      </c>
      <c r="I20" s="1124">
        <v>0</v>
      </c>
    </row>
    <row r="21" spans="1:9">
      <c r="A21" s="1">
        <v>2030</v>
      </c>
      <c r="B21" s="1122" t="s">
        <v>1132</v>
      </c>
      <c r="C21" s="1123">
        <v>0</v>
      </c>
      <c r="D21" s="1122" t="s">
        <v>1133</v>
      </c>
      <c r="E21" s="1123">
        <v>0</v>
      </c>
      <c r="F21" s="1122" t="s">
        <v>1134</v>
      </c>
      <c r="G21" s="1123">
        <v>0</v>
      </c>
      <c r="H21" s="1122" t="s">
        <v>1135</v>
      </c>
      <c r="I21" s="1124">
        <v>0</v>
      </c>
    </row>
    <row r="22" spans="1:9">
      <c r="A22" s="1">
        <v>2031</v>
      </c>
      <c r="B22" s="1122" t="s">
        <v>1136</v>
      </c>
      <c r="C22" s="1123">
        <v>0</v>
      </c>
      <c r="D22" s="1122" t="s">
        <v>1137</v>
      </c>
      <c r="E22" s="1123">
        <v>0</v>
      </c>
      <c r="F22" s="1122" t="s">
        <v>1138</v>
      </c>
      <c r="G22" s="1123">
        <v>0</v>
      </c>
      <c r="H22" s="1122" t="s">
        <v>1139</v>
      </c>
      <c r="I22" s="1124">
        <v>0</v>
      </c>
    </row>
    <row r="23" spans="1:9">
      <c r="A23" s="1">
        <v>2032</v>
      </c>
      <c r="B23" s="1122" t="s">
        <v>1140</v>
      </c>
      <c r="C23" s="1123">
        <v>0</v>
      </c>
      <c r="D23" s="1122" t="s">
        <v>1141</v>
      </c>
      <c r="E23" s="1123">
        <v>0</v>
      </c>
      <c r="F23" s="1122" t="s">
        <v>1142</v>
      </c>
      <c r="G23" s="1123">
        <v>0</v>
      </c>
      <c r="H23" s="1122" t="s">
        <v>1139</v>
      </c>
      <c r="I23" s="1124">
        <v>0</v>
      </c>
    </row>
    <row r="24" spans="1:9">
      <c r="A24" s="1">
        <v>2033</v>
      </c>
      <c r="B24" s="1122" t="s">
        <v>1143</v>
      </c>
      <c r="C24" s="1123">
        <v>0</v>
      </c>
      <c r="D24" s="1122" t="s">
        <v>1144</v>
      </c>
      <c r="E24" s="1123">
        <v>0</v>
      </c>
      <c r="F24" s="1122" t="s">
        <v>1145</v>
      </c>
      <c r="G24" s="1123">
        <v>0</v>
      </c>
      <c r="H24" s="1122" t="s">
        <v>1139</v>
      </c>
      <c r="I24" s="1124">
        <v>0</v>
      </c>
    </row>
    <row r="25" spans="1:9">
      <c r="A25" s="1">
        <v>2034</v>
      </c>
      <c r="B25" s="1122" t="s">
        <v>1146</v>
      </c>
      <c r="C25" s="1123">
        <v>0</v>
      </c>
      <c r="D25" s="1122" t="s">
        <v>1147</v>
      </c>
      <c r="E25" s="1123">
        <v>0</v>
      </c>
      <c r="F25" s="1122" t="s">
        <v>1148</v>
      </c>
      <c r="G25" s="1123">
        <v>0</v>
      </c>
      <c r="H25" s="1122" t="s">
        <v>1139</v>
      </c>
      <c r="I25" s="1124">
        <v>0</v>
      </c>
    </row>
    <row r="26" spans="1:9">
      <c r="A26" s="1">
        <v>2035</v>
      </c>
      <c r="B26" s="1122" t="s">
        <v>1149</v>
      </c>
      <c r="C26" s="1123">
        <v>0</v>
      </c>
      <c r="D26" s="1122" t="s">
        <v>1150</v>
      </c>
      <c r="E26" s="1123">
        <v>0</v>
      </c>
      <c r="F26" s="1122" t="s">
        <v>1151</v>
      </c>
      <c r="G26" s="1123">
        <v>0</v>
      </c>
      <c r="H26" s="1122" t="s">
        <v>1139</v>
      </c>
      <c r="I26" s="1124">
        <v>0</v>
      </c>
    </row>
    <row r="27" spans="1:9">
      <c r="A27" s="1">
        <v>2036</v>
      </c>
      <c r="B27" s="1122" t="s">
        <v>1152</v>
      </c>
      <c r="C27" s="1123">
        <v>0</v>
      </c>
      <c r="D27" s="1122" t="s">
        <v>1153</v>
      </c>
      <c r="E27" s="1123">
        <v>0</v>
      </c>
      <c r="F27" s="1122" t="s">
        <v>1154</v>
      </c>
      <c r="G27" s="1123">
        <v>0</v>
      </c>
      <c r="H27" s="1122" t="s">
        <v>1139</v>
      </c>
      <c r="I27" s="1124">
        <v>0</v>
      </c>
    </row>
    <row r="28" spans="1:9">
      <c r="A28" s="1">
        <v>2037</v>
      </c>
      <c r="B28" s="1122" t="s">
        <v>1155</v>
      </c>
      <c r="C28" s="1123">
        <v>0</v>
      </c>
      <c r="D28" s="1122" t="s">
        <v>1156</v>
      </c>
      <c r="E28" s="1123">
        <v>0</v>
      </c>
      <c r="F28" s="1122" t="s">
        <v>1157</v>
      </c>
      <c r="G28" s="1123">
        <v>0</v>
      </c>
      <c r="H28" s="1122" t="s">
        <v>1139</v>
      </c>
      <c r="I28" s="1124">
        <v>0</v>
      </c>
    </row>
    <row r="29" spans="1:9">
      <c r="A29" s="1">
        <v>2038</v>
      </c>
      <c r="B29" s="1122" t="s">
        <v>1158</v>
      </c>
      <c r="C29" s="1123">
        <v>0</v>
      </c>
      <c r="D29" s="1122" t="s">
        <v>1159</v>
      </c>
      <c r="E29" s="1123">
        <v>0</v>
      </c>
      <c r="F29" s="1122" t="s">
        <v>1160</v>
      </c>
      <c r="G29" s="1123">
        <v>0</v>
      </c>
      <c r="H29" s="1122" t="s">
        <v>1139</v>
      </c>
      <c r="I29" s="1124">
        <v>0</v>
      </c>
    </row>
    <row r="30" spans="1:9">
      <c r="A30" s="1">
        <v>2039</v>
      </c>
      <c r="B30" s="1122" t="s">
        <v>1161</v>
      </c>
      <c r="C30" s="1123">
        <v>0</v>
      </c>
      <c r="D30" s="1122" t="s">
        <v>1162</v>
      </c>
      <c r="E30" s="1123">
        <v>0</v>
      </c>
      <c r="F30" s="1122" t="s">
        <v>1163</v>
      </c>
      <c r="G30" s="1123">
        <v>0</v>
      </c>
      <c r="H30" s="1122" t="s">
        <v>1139</v>
      </c>
      <c r="I30" s="1124">
        <v>0</v>
      </c>
    </row>
    <row r="31" spans="1:9">
      <c r="A31" s="1">
        <v>2040</v>
      </c>
      <c r="B31" s="1122" t="s">
        <v>1164</v>
      </c>
      <c r="C31" s="1123">
        <v>0</v>
      </c>
      <c r="D31" s="1122" t="s">
        <v>1165</v>
      </c>
      <c r="E31" s="1123">
        <v>0</v>
      </c>
      <c r="F31" s="1122" t="s">
        <v>1166</v>
      </c>
      <c r="G31" s="1123">
        <v>0</v>
      </c>
      <c r="H31" s="1122" t="s">
        <v>1139</v>
      </c>
      <c r="I31" s="1124">
        <v>0</v>
      </c>
    </row>
    <row r="32" spans="1:9">
      <c r="A32" s="1">
        <v>2041</v>
      </c>
      <c r="B32" s="1122" t="s">
        <v>1167</v>
      </c>
      <c r="C32" s="1123">
        <v>0</v>
      </c>
      <c r="D32" s="1122" t="s">
        <v>1168</v>
      </c>
      <c r="E32" s="1123">
        <v>0</v>
      </c>
      <c r="F32" s="1122" t="s">
        <v>1169</v>
      </c>
      <c r="G32" s="1123">
        <v>0</v>
      </c>
      <c r="H32" s="1122" t="s">
        <v>1139</v>
      </c>
      <c r="I32" s="1124">
        <v>0</v>
      </c>
    </row>
    <row r="33" spans="1:9">
      <c r="A33" s="1">
        <v>2042</v>
      </c>
      <c r="B33" s="1122" t="s">
        <v>1170</v>
      </c>
      <c r="C33" s="1123">
        <v>0</v>
      </c>
      <c r="D33" s="1122" t="s">
        <v>1171</v>
      </c>
      <c r="E33" s="1123">
        <v>0</v>
      </c>
      <c r="F33" s="1122" t="s">
        <v>1172</v>
      </c>
      <c r="G33" s="1123">
        <v>0</v>
      </c>
      <c r="H33" s="1122" t="s">
        <v>1139</v>
      </c>
      <c r="I33" s="1124">
        <v>0</v>
      </c>
    </row>
    <row r="34" spans="1:9">
      <c r="A34" s="1">
        <v>2043</v>
      </c>
      <c r="B34" s="1122" t="s">
        <v>1173</v>
      </c>
      <c r="C34" s="1123">
        <v>0</v>
      </c>
      <c r="D34" s="1122" t="s">
        <v>1174</v>
      </c>
      <c r="E34" s="1123">
        <v>0</v>
      </c>
      <c r="F34" s="1122" t="s">
        <v>1175</v>
      </c>
      <c r="G34" s="1123">
        <v>0</v>
      </c>
      <c r="H34" s="1122" t="s">
        <v>1139</v>
      </c>
      <c r="I34" s="1124">
        <v>0</v>
      </c>
    </row>
    <row r="35" spans="1:9">
      <c r="A35" s="1">
        <v>2044</v>
      </c>
      <c r="B35" s="1122" t="s">
        <v>1176</v>
      </c>
      <c r="C35" s="1123">
        <v>0</v>
      </c>
      <c r="D35" s="1122" t="s">
        <v>1177</v>
      </c>
      <c r="E35" s="1123">
        <v>0</v>
      </c>
      <c r="F35" s="1122" t="s">
        <v>1178</v>
      </c>
      <c r="G35" s="1123">
        <v>0</v>
      </c>
      <c r="H35" s="1122" t="s">
        <v>1139</v>
      </c>
      <c r="I35" s="1124">
        <v>0</v>
      </c>
    </row>
    <row r="36" spans="1:9">
      <c r="A36" s="1">
        <v>2045</v>
      </c>
      <c r="B36" s="1122" t="s">
        <v>1179</v>
      </c>
      <c r="C36" s="1123">
        <v>0</v>
      </c>
      <c r="D36" s="1122" t="s">
        <v>1180</v>
      </c>
      <c r="E36" s="1123">
        <v>0</v>
      </c>
      <c r="F36" s="1122" t="s">
        <v>1181</v>
      </c>
      <c r="G36" s="1123">
        <v>0</v>
      </c>
      <c r="H36" s="1122" t="s">
        <v>1139</v>
      </c>
      <c r="I36" s="1124">
        <v>0</v>
      </c>
    </row>
    <row r="37" spans="1:9">
      <c r="A37" s="1">
        <v>2046</v>
      </c>
      <c r="B37" s="1122" t="s">
        <v>1182</v>
      </c>
      <c r="C37" s="1123">
        <v>0</v>
      </c>
      <c r="D37" s="1122" t="s">
        <v>1183</v>
      </c>
      <c r="E37" s="1123">
        <v>0</v>
      </c>
      <c r="F37" s="1122" t="s">
        <v>1184</v>
      </c>
      <c r="G37" s="1123">
        <v>0</v>
      </c>
      <c r="H37" s="1122" t="s">
        <v>1139</v>
      </c>
      <c r="I37" s="1124">
        <v>0</v>
      </c>
    </row>
    <row r="38" spans="1:9">
      <c r="A38" s="1">
        <v>2047</v>
      </c>
      <c r="B38" s="1122" t="s">
        <v>1185</v>
      </c>
      <c r="C38" s="1123">
        <v>0</v>
      </c>
      <c r="D38" s="1122" t="s">
        <v>1186</v>
      </c>
      <c r="E38" s="1123">
        <v>0</v>
      </c>
      <c r="F38" s="1122" t="s">
        <v>1187</v>
      </c>
      <c r="G38" s="1123">
        <v>0</v>
      </c>
      <c r="H38" s="1122" t="s">
        <v>1139</v>
      </c>
      <c r="I38" s="1124">
        <v>0</v>
      </c>
    </row>
    <row r="39" spans="1:9">
      <c r="A39" s="1">
        <v>2048</v>
      </c>
      <c r="B39" s="1122" t="s">
        <v>1188</v>
      </c>
      <c r="C39" s="1123">
        <v>0</v>
      </c>
      <c r="D39" s="1122" t="s">
        <v>1189</v>
      </c>
      <c r="E39" s="1123">
        <v>0</v>
      </c>
      <c r="F39" s="1122" t="s">
        <v>1190</v>
      </c>
      <c r="G39" s="1123">
        <v>0</v>
      </c>
      <c r="H39" s="1122" t="s">
        <v>1139</v>
      </c>
      <c r="I39" s="1124">
        <v>0</v>
      </c>
    </row>
    <row r="40" spans="1:9">
      <c r="A40" s="1">
        <v>2049</v>
      </c>
      <c r="B40" s="1122" t="s">
        <v>1191</v>
      </c>
      <c r="C40" s="1123">
        <v>0</v>
      </c>
      <c r="D40" s="1122" t="s">
        <v>1192</v>
      </c>
      <c r="E40" s="1123">
        <v>0</v>
      </c>
      <c r="F40" s="1122" t="s">
        <v>1193</v>
      </c>
      <c r="G40" s="1123">
        <v>0</v>
      </c>
      <c r="H40" s="1122" t="s">
        <v>1139</v>
      </c>
      <c r="I40" s="1124">
        <v>0</v>
      </c>
    </row>
    <row r="41" spans="1:9">
      <c r="A41" s="1">
        <v>2050</v>
      </c>
      <c r="B41" s="1122" t="s">
        <v>1194</v>
      </c>
      <c r="C41" s="1123">
        <v>0</v>
      </c>
      <c r="D41" s="1122" t="s">
        <v>1195</v>
      </c>
      <c r="E41" s="1123">
        <v>0</v>
      </c>
      <c r="F41" s="1122" t="s">
        <v>1196</v>
      </c>
      <c r="G41" s="1123">
        <v>0</v>
      </c>
      <c r="H41" s="1122" t="s">
        <v>1139</v>
      </c>
      <c r="I41" s="1124">
        <v>0</v>
      </c>
    </row>
    <row r="42" spans="1:9">
      <c r="A42" s="1">
        <v>2051</v>
      </c>
      <c r="B42" s="1122" t="s">
        <v>1197</v>
      </c>
      <c r="C42" s="1123">
        <v>0</v>
      </c>
      <c r="D42" s="1122" t="s">
        <v>1198</v>
      </c>
      <c r="E42" s="1123">
        <v>0</v>
      </c>
      <c r="F42" s="1122" t="s">
        <v>1199</v>
      </c>
      <c r="G42" s="1123">
        <v>0</v>
      </c>
      <c r="H42" s="1122" t="s">
        <v>1139</v>
      </c>
      <c r="I42" s="1124">
        <v>0</v>
      </c>
    </row>
    <row r="43" spans="1:9">
      <c r="A43" s="1">
        <v>2052</v>
      </c>
      <c r="B43" s="1122" t="s">
        <v>1200</v>
      </c>
      <c r="C43" s="1123">
        <v>0</v>
      </c>
      <c r="D43" s="1122" t="s">
        <v>1201</v>
      </c>
      <c r="E43" s="1123">
        <v>0</v>
      </c>
      <c r="F43" s="1122" t="s">
        <v>1202</v>
      </c>
      <c r="G43" s="1123">
        <v>0</v>
      </c>
      <c r="H43" s="1122" t="s">
        <v>1139</v>
      </c>
      <c r="I43" s="1124">
        <v>0</v>
      </c>
    </row>
    <row r="44" spans="1:9">
      <c r="A44" s="1">
        <v>2053</v>
      </c>
      <c r="B44" s="1122" t="s">
        <v>1203</v>
      </c>
      <c r="C44" s="1123">
        <v>0</v>
      </c>
      <c r="D44" s="1122" t="s">
        <v>1204</v>
      </c>
      <c r="E44" s="1123">
        <v>0</v>
      </c>
      <c r="F44" s="1122" t="s">
        <v>1205</v>
      </c>
      <c r="G44" s="1123">
        <v>0</v>
      </c>
      <c r="H44" s="1122" t="s">
        <v>1139</v>
      </c>
      <c r="I44" s="1124">
        <v>0</v>
      </c>
    </row>
    <row r="45" spans="1:9">
      <c r="A45" s="1">
        <v>2054</v>
      </c>
      <c r="B45" s="1122" t="s">
        <v>1206</v>
      </c>
      <c r="C45" s="1123">
        <v>0</v>
      </c>
      <c r="D45" s="1122" t="s">
        <v>1207</v>
      </c>
      <c r="E45" s="1123">
        <v>0</v>
      </c>
      <c r="F45" s="1122" t="s">
        <v>1208</v>
      </c>
      <c r="G45" s="1123">
        <v>0</v>
      </c>
      <c r="H45" s="1122" t="s">
        <v>1139</v>
      </c>
      <c r="I45" s="1124">
        <v>0</v>
      </c>
    </row>
    <row r="46" spans="1:9">
      <c r="A46" s="1">
        <v>2055</v>
      </c>
      <c r="B46" s="1122" t="s">
        <v>1209</v>
      </c>
      <c r="C46" s="1123">
        <v>0</v>
      </c>
      <c r="D46" s="1122" t="s">
        <v>1210</v>
      </c>
      <c r="E46" s="1123">
        <v>0</v>
      </c>
      <c r="F46" s="1122" t="s">
        <v>1211</v>
      </c>
      <c r="G46" s="1123">
        <v>0</v>
      </c>
      <c r="H46" s="1122" t="s">
        <v>1211</v>
      </c>
      <c r="I46" s="1124">
        <v>0</v>
      </c>
    </row>
    <row r="47" spans="1:9">
      <c r="A47" s="1">
        <v>2056</v>
      </c>
      <c r="B47" s="1122" t="s">
        <v>1212</v>
      </c>
      <c r="C47" s="1123">
        <v>0</v>
      </c>
      <c r="D47" s="1122" t="s">
        <v>1213</v>
      </c>
      <c r="E47" s="1123">
        <v>0</v>
      </c>
      <c r="F47" s="1122" t="s">
        <v>1214</v>
      </c>
      <c r="G47" s="1123">
        <v>0</v>
      </c>
      <c r="H47" s="1122" t="s">
        <v>1139</v>
      </c>
      <c r="I47" s="1124">
        <v>0</v>
      </c>
    </row>
    <row r="48" spans="1:9">
      <c r="A48" s="1">
        <v>2057</v>
      </c>
      <c r="B48" s="1122" t="s">
        <v>1215</v>
      </c>
      <c r="C48" s="1123">
        <v>0</v>
      </c>
      <c r="D48" s="1122" t="s">
        <v>1216</v>
      </c>
      <c r="E48" s="1123">
        <v>0</v>
      </c>
      <c r="F48" s="1122" t="s">
        <v>1217</v>
      </c>
      <c r="G48" s="1123">
        <v>0</v>
      </c>
      <c r="H48" s="1122" t="s">
        <v>1139</v>
      </c>
      <c r="I48" s="1124">
        <v>0</v>
      </c>
    </row>
    <row r="49" spans="1:9">
      <c r="A49" s="1">
        <v>2058</v>
      </c>
      <c r="B49" s="1122" t="s">
        <v>1218</v>
      </c>
      <c r="C49" s="1123">
        <v>0</v>
      </c>
      <c r="D49" s="1122" t="s">
        <v>1219</v>
      </c>
      <c r="E49" s="1123">
        <v>0</v>
      </c>
      <c r="F49" s="1122" t="s">
        <v>1220</v>
      </c>
      <c r="G49" s="1123">
        <v>0</v>
      </c>
      <c r="H49" s="1122" t="s">
        <v>1139</v>
      </c>
      <c r="I49" s="1124">
        <v>0</v>
      </c>
    </row>
    <row r="50" spans="1:9">
      <c r="A50" s="1">
        <v>2059</v>
      </c>
      <c r="B50" s="1122" t="s">
        <v>1221</v>
      </c>
      <c r="C50" s="1123">
        <v>0</v>
      </c>
      <c r="D50" s="1122" t="s">
        <v>1222</v>
      </c>
      <c r="E50" s="1123">
        <v>0</v>
      </c>
      <c r="F50" s="1122" t="s">
        <v>1223</v>
      </c>
      <c r="G50" s="1123">
        <v>0</v>
      </c>
      <c r="H50" s="1122" t="s">
        <v>1139</v>
      </c>
      <c r="I50" s="1124">
        <v>0</v>
      </c>
    </row>
    <row r="51" spans="1:9">
      <c r="A51" s="1">
        <v>2060</v>
      </c>
      <c r="B51" s="1122" t="s">
        <v>1224</v>
      </c>
      <c r="C51" s="1123">
        <v>0</v>
      </c>
      <c r="D51" s="1122" t="s">
        <v>1225</v>
      </c>
      <c r="E51" s="1123">
        <v>0</v>
      </c>
      <c r="F51" s="1122" t="s">
        <v>1226</v>
      </c>
      <c r="G51" s="1123">
        <v>0</v>
      </c>
      <c r="H51" s="1122" t="s">
        <v>1139</v>
      </c>
      <c r="I51" s="1124">
        <v>0</v>
      </c>
    </row>
    <row r="52" spans="1:9">
      <c r="A52" s="1">
        <v>2061</v>
      </c>
      <c r="B52" s="1122" t="s">
        <v>1227</v>
      </c>
      <c r="C52" s="1123">
        <v>0</v>
      </c>
      <c r="D52" s="1122" t="s">
        <v>1228</v>
      </c>
      <c r="E52" s="1123">
        <v>0</v>
      </c>
      <c r="F52" s="1122" t="s">
        <v>1229</v>
      </c>
      <c r="G52" s="1123">
        <v>0</v>
      </c>
      <c r="H52" s="1122" t="s">
        <v>1139</v>
      </c>
      <c r="I52" s="1124">
        <v>0</v>
      </c>
    </row>
    <row r="53" spans="1:9">
      <c r="A53" s="1">
        <v>2062</v>
      </c>
      <c r="B53" s="1122" t="s">
        <v>1230</v>
      </c>
      <c r="C53" s="1123">
        <v>0</v>
      </c>
      <c r="D53" s="1122" t="s">
        <v>1231</v>
      </c>
      <c r="E53" s="1123">
        <v>0</v>
      </c>
      <c r="F53" s="1122" t="s">
        <v>1232</v>
      </c>
      <c r="G53" s="1123">
        <v>0</v>
      </c>
      <c r="H53" s="1122" t="s">
        <v>1139</v>
      </c>
      <c r="I53" s="1124">
        <v>0</v>
      </c>
    </row>
    <row r="54" spans="1:9">
      <c r="A54" s="1">
        <v>2063</v>
      </c>
      <c r="B54" s="1122" t="s">
        <v>1233</v>
      </c>
      <c r="C54" s="1123">
        <v>0</v>
      </c>
      <c r="D54" s="1122" t="s">
        <v>1234</v>
      </c>
      <c r="E54" s="1123">
        <v>0</v>
      </c>
      <c r="F54" s="1122" t="s">
        <v>1235</v>
      </c>
      <c r="G54" s="1123">
        <v>0</v>
      </c>
      <c r="H54" s="1122" t="s">
        <v>1139</v>
      </c>
      <c r="I54" s="1124">
        <v>0</v>
      </c>
    </row>
    <row r="55" spans="1:9">
      <c r="A55" s="1">
        <v>2064</v>
      </c>
      <c r="B55" s="1122" t="s">
        <v>1236</v>
      </c>
      <c r="C55" s="1123">
        <v>0</v>
      </c>
      <c r="D55" s="1122" t="s">
        <v>1237</v>
      </c>
      <c r="E55" s="1123">
        <v>0</v>
      </c>
      <c r="F55" s="1122" t="s">
        <v>1238</v>
      </c>
      <c r="G55" s="1123">
        <v>0</v>
      </c>
      <c r="H55" s="1122" t="s">
        <v>1139</v>
      </c>
      <c r="I55" s="1124">
        <v>0</v>
      </c>
    </row>
    <row r="56" spans="1:9">
      <c r="A56" s="1">
        <v>2065</v>
      </c>
      <c r="B56" s="1122" t="s">
        <v>1239</v>
      </c>
      <c r="C56" s="1123">
        <v>0</v>
      </c>
      <c r="D56" s="1122" t="s">
        <v>1240</v>
      </c>
      <c r="E56" s="1123">
        <v>0</v>
      </c>
      <c r="F56" s="1122" t="s">
        <v>1241</v>
      </c>
      <c r="G56" s="1123">
        <v>0</v>
      </c>
      <c r="H56" s="1122" t="s">
        <v>1139</v>
      </c>
      <c r="I56" s="1124">
        <v>0</v>
      </c>
    </row>
    <row r="57" spans="1:9">
      <c r="A57" s="1">
        <v>2066</v>
      </c>
      <c r="B57" s="1122" t="s">
        <v>1242</v>
      </c>
      <c r="C57" s="1123">
        <v>0</v>
      </c>
      <c r="D57" s="1122" t="s">
        <v>1243</v>
      </c>
      <c r="E57" s="1123">
        <v>0</v>
      </c>
      <c r="F57" s="1122" t="s">
        <v>1244</v>
      </c>
      <c r="G57" s="1123">
        <v>0</v>
      </c>
      <c r="H57" s="1122" t="s">
        <v>1139</v>
      </c>
      <c r="I57" s="1124">
        <v>0</v>
      </c>
    </row>
    <row r="58" spans="1:9">
      <c r="A58" s="1">
        <v>2067</v>
      </c>
      <c r="B58" s="1122" t="s">
        <v>1245</v>
      </c>
      <c r="C58" s="1123">
        <v>0</v>
      </c>
      <c r="D58" s="1122" t="s">
        <v>1246</v>
      </c>
      <c r="E58" s="1123">
        <v>0</v>
      </c>
      <c r="F58" s="1122" t="s">
        <v>1247</v>
      </c>
      <c r="G58" s="1123">
        <v>0</v>
      </c>
      <c r="H58" s="1122" t="s">
        <v>1139</v>
      </c>
      <c r="I58" s="1124">
        <v>0</v>
      </c>
    </row>
    <row r="59" spans="1:9">
      <c r="A59" s="1">
        <v>2068</v>
      </c>
      <c r="B59" s="1122" t="s">
        <v>1248</v>
      </c>
      <c r="C59" s="1123">
        <v>0</v>
      </c>
      <c r="D59" s="1122" t="s">
        <v>1249</v>
      </c>
      <c r="E59" s="1123">
        <v>0</v>
      </c>
      <c r="F59" s="1122" t="s">
        <v>1250</v>
      </c>
      <c r="G59" s="1123">
        <v>0</v>
      </c>
      <c r="H59" s="1122" t="s">
        <v>1139</v>
      </c>
      <c r="I59" s="1124">
        <v>0</v>
      </c>
    </row>
    <row r="60" spans="1:9">
      <c r="A60" s="1">
        <v>2069</v>
      </c>
      <c r="B60" s="1125" t="s">
        <v>1251</v>
      </c>
      <c r="C60" s="1126">
        <v>0</v>
      </c>
      <c r="D60" s="1125" t="s">
        <v>1252</v>
      </c>
      <c r="E60" s="1126">
        <v>0</v>
      </c>
      <c r="F60" s="1122" t="s">
        <v>1253</v>
      </c>
      <c r="G60" s="1123">
        <v>0</v>
      </c>
      <c r="H60" s="1122" t="s">
        <v>1139</v>
      </c>
      <c r="I60" s="1124">
        <v>0</v>
      </c>
    </row>
    <row r="61" spans="1:9">
      <c r="A61" s="497"/>
      <c r="B61" s="454"/>
      <c r="C61" s="454"/>
      <c r="D61" s="454"/>
      <c r="E61" s="454"/>
      <c r="F61" s="454"/>
      <c r="G61" s="454"/>
      <c r="H61" s="454"/>
      <c r="I61" s="454"/>
    </row>
    <row r="62" spans="1:9">
      <c r="A62" s="1"/>
      <c r="B62" s="436"/>
      <c r="C62" s="436"/>
      <c r="D62" s="436"/>
      <c r="E62" s="436"/>
      <c r="F62" s="436"/>
      <c r="G62" s="436"/>
      <c r="H62" s="436"/>
      <c r="I62" s="436" t="s">
        <v>393</v>
      </c>
    </row>
    <row r="63" spans="1:9">
      <c r="A63" s="1"/>
      <c r="B63" s="436"/>
      <c r="C63" s="436"/>
      <c r="D63" s="436"/>
      <c r="E63" s="436"/>
      <c r="F63" s="436"/>
      <c r="G63" s="436"/>
      <c r="H63" s="436"/>
      <c r="I63" s="436"/>
    </row>
    <row r="64" spans="1:9">
      <c r="A64" s="497">
        <v>2070</v>
      </c>
      <c r="B64" s="1127" t="s">
        <v>1254</v>
      </c>
      <c r="C64" s="1128">
        <v>0</v>
      </c>
      <c r="D64" s="1127" t="s">
        <v>1255</v>
      </c>
      <c r="E64" s="1128">
        <v>0</v>
      </c>
      <c r="F64" s="1127" t="s">
        <v>1256</v>
      </c>
      <c r="G64" s="1128">
        <v>0</v>
      </c>
      <c r="H64" s="1127" t="s">
        <v>1139</v>
      </c>
      <c r="I64" s="1129">
        <v>0</v>
      </c>
    </row>
    <row r="65" spans="1:9">
      <c r="A65" s="1">
        <v>2071</v>
      </c>
      <c r="B65" s="1122" t="s">
        <v>1257</v>
      </c>
      <c r="C65" s="1123">
        <v>0</v>
      </c>
      <c r="D65" s="1122" t="s">
        <v>1258</v>
      </c>
      <c r="E65" s="1123">
        <v>0</v>
      </c>
      <c r="F65" s="1122" t="s">
        <v>1259</v>
      </c>
      <c r="G65" s="1123">
        <v>0</v>
      </c>
      <c r="H65" s="1122" t="s">
        <v>1139</v>
      </c>
      <c r="I65" s="1124">
        <v>0</v>
      </c>
    </row>
    <row r="66" spans="1:9">
      <c r="A66" s="1">
        <v>2072</v>
      </c>
      <c r="B66" s="1122" t="s">
        <v>1260</v>
      </c>
      <c r="C66" s="1123">
        <v>0</v>
      </c>
      <c r="D66" s="1122" t="s">
        <v>1261</v>
      </c>
      <c r="E66" s="1123">
        <v>0</v>
      </c>
      <c r="F66" s="1122" t="s">
        <v>1262</v>
      </c>
      <c r="G66" s="1123">
        <v>0</v>
      </c>
      <c r="H66" s="1122" t="s">
        <v>1139</v>
      </c>
      <c r="I66" s="1124">
        <v>0</v>
      </c>
    </row>
    <row r="67" spans="1:9">
      <c r="A67" s="1">
        <v>2073</v>
      </c>
      <c r="B67" s="1122" t="s">
        <v>1263</v>
      </c>
      <c r="C67" s="1123">
        <v>0</v>
      </c>
      <c r="D67" s="1122" t="s">
        <v>1264</v>
      </c>
      <c r="E67" s="1123">
        <v>0</v>
      </c>
      <c r="F67" s="1122" t="s">
        <v>1265</v>
      </c>
      <c r="G67" s="1123">
        <v>0</v>
      </c>
      <c r="H67" s="1122" t="s">
        <v>1139</v>
      </c>
      <c r="I67" s="1124">
        <v>0</v>
      </c>
    </row>
    <row r="68" spans="1:9">
      <c r="A68" s="1">
        <v>2074</v>
      </c>
      <c r="B68" s="1122" t="s">
        <v>1266</v>
      </c>
      <c r="C68" s="1123">
        <v>0</v>
      </c>
      <c r="D68" s="1122" t="s">
        <v>1267</v>
      </c>
      <c r="E68" s="1123">
        <v>0</v>
      </c>
      <c r="F68" s="1122" t="s">
        <v>1268</v>
      </c>
      <c r="G68" s="1123">
        <v>0</v>
      </c>
      <c r="H68" s="1122" t="s">
        <v>1139</v>
      </c>
      <c r="I68" s="1124">
        <v>0</v>
      </c>
    </row>
    <row r="69" spans="1:9">
      <c r="A69" s="1">
        <v>2075</v>
      </c>
      <c r="B69" s="1122" t="s">
        <v>1269</v>
      </c>
      <c r="C69" s="1123">
        <v>0</v>
      </c>
      <c r="D69" s="1122" t="s">
        <v>1270</v>
      </c>
      <c r="E69" s="1123">
        <v>0</v>
      </c>
      <c r="F69" s="1122" t="s">
        <v>1271</v>
      </c>
      <c r="G69" s="1123">
        <v>0</v>
      </c>
      <c r="H69" s="1122" t="s">
        <v>1139</v>
      </c>
      <c r="I69" s="1124">
        <v>0</v>
      </c>
    </row>
    <row r="70" spans="1:9">
      <c r="A70" s="1">
        <v>2076</v>
      </c>
      <c r="B70" s="1122" t="s">
        <v>1272</v>
      </c>
      <c r="C70" s="1123">
        <v>0</v>
      </c>
      <c r="D70" s="1122" t="s">
        <v>1273</v>
      </c>
      <c r="E70" s="1123">
        <v>0</v>
      </c>
      <c r="F70" s="1122" t="s">
        <v>1274</v>
      </c>
      <c r="G70" s="1123">
        <v>0</v>
      </c>
      <c r="H70" s="1122" t="s">
        <v>1139</v>
      </c>
      <c r="I70" s="1124">
        <v>0</v>
      </c>
    </row>
    <row r="71" spans="1:9">
      <c r="A71" s="1">
        <v>2077</v>
      </c>
      <c r="B71" s="1122" t="s">
        <v>1275</v>
      </c>
      <c r="C71" s="1123">
        <v>0</v>
      </c>
      <c r="D71" s="1122" t="s">
        <v>1276</v>
      </c>
      <c r="E71" s="1123">
        <v>0</v>
      </c>
      <c r="F71" s="1122" t="s">
        <v>1277</v>
      </c>
      <c r="G71" s="1123">
        <v>0</v>
      </c>
      <c r="H71" s="1122" t="s">
        <v>1139</v>
      </c>
      <c r="I71" s="1124">
        <v>0</v>
      </c>
    </row>
    <row r="72" spans="1:9">
      <c r="A72" s="1">
        <v>2078</v>
      </c>
      <c r="B72" s="1122" t="s">
        <v>1278</v>
      </c>
      <c r="C72" s="1123">
        <v>0</v>
      </c>
      <c r="D72" s="1122" t="s">
        <v>1279</v>
      </c>
      <c r="E72" s="1123">
        <v>0</v>
      </c>
      <c r="F72" s="1122" t="s">
        <v>1280</v>
      </c>
      <c r="G72" s="1123">
        <v>0</v>
      </c>
      <c r="H72" s="1122" t="s">
        <v>1139</v>
      </c>
      <c r="I72" s="1124">
        <v>0</v>
      </c>
    </row>
    <row r="73" spans="1:9">
      <c r="A73" s="1">
        <v>2079</v>
      </c>
      <c r="B73" s="1122" t="s">
        <v>1281</v>
      </c>
      <c r="C73" s="1123">
        <v>0</v>
      </c>
      <c r="D73" s="1122" t="s">
        <v>1282</v>
      </c>
      <c r="E73" s="1123">
        <v>0</v>
      </c>
      <c r="F73" s="1122" t="s">
        <v>1283</v>
      </c>
      <c r="G73" s="1123">
        <v>0</v>
      </c>
      <c r="H73" s="1122" t="s">
        <v>1139</v>
      </c>
      <c r="I73" s="1124">
        <v>0</v>
      </c>
    </row>
    <row r="74" spans="1:9">
      <c r="A74" s="1">
        <v>2080</v>
      </c>
      <c r="B74" s="1122" t="s">
        <v>1284</v>
      </c>
      <c r="C74" s="1123">
        <v>0</v>
      </c>
      <c r="D74" s="1122" t="s">
        <v>1285</v>
      </c>
      <c r="E74" s="1123">
        <v>0</v>
      </c>
      <c r="F74" s="1122" t="s">
        <v>1286</v>
      </c>
      <c r="G74" s="1123">
        <v>0</v>
      </c>
      <c r="H74" s="1122" t="s">
        <v>1139</v>
      </c>
      <c r="I74" s="1124">
        <v>0</v>
      </c>
    </row>
    <row r="75" spans="1:9">
      <c r="A75" s="1">
        <v>2081</v>
      </c>
      <c r="B75" s="1122" t="s">
        <v>1287</v>
      </c>
      <c r="C75" s="1123">
        <v>0</v>
      </c>
      <c r="D75" s="1122" t="s">
        <v>1288</v>
      </c>
      <c r="E75" s="1123">
        <v>0</v>
      </c>
      <c r="F75" s="1122" t="s">
        <v>1289</v>
      </c>
      <c r="G75" s="1123">
        <v>0</v>
      </c>
      <c r="H75" s="1122" t="s">
        <v>1139</v>
      </c>
      <c r="I75" s="1124">
        <v>0</v>
      </c>
    </row>
    <row r="76" spans="1:9">
      <c r="A76" s="1">
        <v>2082</v>
      </c>
      <c r="B76" s="1122" t="s">
        <v>1290</v>
      </c>
      <c r="C76" s="1123">
        <v>0</v>
      </c>
      <c r="D76" s="1122" t="s">
        <v>1291</v>
      </c>
      <c r="E76" s="1123">
        <v>0</v>
      </c>
      <c r="F76" s="1122" t="s">
        <v>1292</v>
      </c>
      <c r="G76" s="1123">
        <v>0</v>
      </c>
      <c r="H76" s="1122" t="s">
        <v>1139</v>
      </c>
      <c r="I76" s="1124">
        <v>0</v>
      </c>
    </row>
    <row r="77" spans="1:9">
      <c r="A77" s="1">
        <v>2083</v>
      </c>
      <c r="B77" s="1122" t="s">
        <v>1293</v>
      </c>
      <c r="C77" s="1123">
        <v>0</v>
      </c>
      <c r="D77" s="1122" t="s">
        <v>1294</v>
      </c>
      <c r="E77" s="1123">
        <v>0</v>
      </c>
      <c r="F77" s="1122" t="s">
        <v>1295</v>
      </c>
      <c r="G77" s="1123">
        <v>0</v>
      </c>
      <c r="H77" s="1122" t="s">
        <v>1139</v>
      </c>
      <c r="I77" s="1124">
        <v>0</v>
      </c>
    </row>
    <row r="78" spans="1:9">
      <c r="A78" s="1">
        <v>2084</v>
      </c>
      <c r="B78" s="1122" t="s">
        <v>1296</v>
      </c>
      <c r="C78" s="1123">
        <v>0</v>
      </c>
      <c r="D78" s="1122" t="s">
        <v>1297</v>
      </c>
      <c r="E78" s="1123">
        <v>0</v>
      </c>
      <c r="F78" s="1122" t="s">
        <v>1298</v>
      </c>
      <c r="G78" s="1123">
        <v>0</v>
      </c>
      <c r="H78" s="1122" t="s">
        <v>1139</v>
      </c>
      <c r="I78" s="1124">
        <v>0</v>
      </c>
    </row>
    <row r="79" spans="1:9">
      <c r="A79" s="1">
        <v>2085</v>
      </c>
      <c r="B79" s="1122" t="s">
        <v>1299</v>
      </c>
      <c r="C79" s="1123">
        <v>0</v>
      </c>
      <c r="D79" s="1122" t="s">
        <v>1300</v>
      </c>
      <c r="E79" s="1123">
        <v>0</v>
      </c>
      <c r="F79" s="1122" t="s">
        <v>1301</v>
      </c>
      <c r="G79" s="1123">
        <v>0</v>
      </c>
      <c r="H79" s="1122" t="s">
        <v>1139</v>
      </c>
      <c r="I79" s="1124">
        <v>0</v>
      </c>
    </row>
    <row r="80" spans="1:9">
      <c r="A80" s="1">
        <v>2086</v>
      </c>
      <c r="B80" s="1122" t="s">
        <v>1302</v>
      </c>
      <c r="C80" s="1123">
        <v>0</v>
      </c>
      <c r="D80" s="1122" t="s">
        <v>1303</v>
      </c>
      <c r="E80" s="1123">
        <v>0</v>
      </c>
      <c r="F80" s="1122" t="s">
        <v>1304</v>
      </c>
      <c r="G80" s="1123">
        <v>0</v>
      </c>
      <c r="H80" s="1122" t="s">
        <v>1139</v>
      </c>
      <c r="I80" s="1124">
        <v>0</v>
      </c>
    </row>
    <row r="81" spans="1:9">
      <c r="A81" s="1">
        <v>2087</v>
      </c>
      <c r="B81" s="1122" t="s">
        <v>1305</v>
      </c>
      <c r="C81" s="1123">
        <v>0</v>
      </c>
      <c r="D81" s="1122" t="s">
        <v>1306</v>
      </c>
      <c r="E81" s="1123">
        <v>0</v>
      </c>
      <c r="F81" s="1122" t="s">
        <v>1307</v>
      </c>
      <c r="G81" s="1123">
        <v>0</v>
      </c>
      <c r="H81" s="1122" t="s">
        <v>1139</v>
      </c>
      <c r="I81" s="1124">
        <v>0</v>
      </c>
    </row>
    <row r="82" spans="1:9">
      <c r="A82" s="1">
        <v>2088</v>
      </c>
      <c r="B82" s="1122" t="s">
        <v>1308</v>
      </c>
      <c r="C82" s="1123">
        <v>0</v>
      </c>
      <c r="D82" s="1122" t="s">
        <v>1309</v>
      </c>
      <c r="E82" s="1123">
        <v>0</v>
      </c>
      <c r="F82" s="1122" t="s">
        <v>1310</v>
      </c>
      <c r="G82" s="1123">
        <v>0</v>
      </c>
      <c r="H82" s="1122" t="s">
        <v>1139</v>
      </c>
      <c r="I82" s="1124">
        <v>0</v>
      </c>
    </row>
    <row r="83" spans="1:9">
      <c r="A83" s="1">
        <v>2089</v>
      </c>
      <c r="B83" s="1122" t="s">
        <v>1311</v>
      </c>
      <c r="C83" s="1123">
        <v>0</v>
      </c>
      <c r="D83" s="1122" t="s">
        <v>1312</v>
      </c>
      <c r="E83" s="1123">
        <v>0</v>
      </c>
      <c r="F83" s="1122" t="s">
        <v>1313</v>
      </c>
      <c r="G83" s="1123">
        <v>0</v>
      </c>
      <c r="H83" s="1122" t="s">
        <v>1139</v>
      </c>
      <c r="I83" s="1124">
        <v>0</v>
      </c>
    </row>
    <row r="84" spans="1:9">
      <c r="A84" s="1">
        <v>2090</v>
      </c>
      <c r="B84" s="1122" t="s">
        <v>1314</v>
      </c>
      <c r="C84" s="1123">
        <v>0</v>
      </c>
      <c r="D84" s="1122" t="s">
        <v>1315</v>
      </c>
      <c r="E84" s="1123">
        <v>0</v>
      </c>
      <c r="F84" s="1122" t="s">
        <v>1316</v>
      </c>
      <c r="G84" s="1123">
        <v>0</v>
      </c>
      <c r="H84" s="1122" t="s">
        <v>1139</v>
      </c>
      <c r="I84" s="1124">
        <v>0</v>
      </c>
    </row>
    <row r="85" spans="1:9">
      <c r="A85" s="1">
        <v>2091</v>
      </c>
      <c r="B85" s="1122" t="s">
        <v>1317</v>
      </c>
      <c r="C85" s="1123">
        <v>0</v>
      </c>
      <c r="D85" s="1122" t="s">
        <v>1318</v>
      </c>
      <c r="E85" s="1123">
        <v>0</v>
      </c>
      <c r="F85" s="1122" t="s">
        <v>1319</v>
      </c>
      <c r="G85" s="1123">
        <v>0</v>
      </c>
      <c r="H85" s="1122" t="s">
        <v>1139</v>
      </c>
      <c r="I85" s="1124">
        <v>0</v>
      </c>
    </row>
    <row r="86" spans="1:9">
      <c r="A86" s="1">
        <v>2092</v>
      </c>
      <c r="B86" s="1122" t="s">
        <v>1320</v>
      </c>
      <c r="C86" s="1123">
        <v>0</v>
      </c>
      <c r="D86" s="1122" t="s">
        <v>1321</v>
      </c>
      <c r="E86" s="1123">
        <v>0</v>
      </c>
      <c r="F86" s="1122" t="s">
        <v>1322</v>
      </c>
      <c r="G86" s="1123">
        <v>0</v>
      </c>
      <c r="H86" s="1122" t="s">
        <v>1139</v>
      </c>
      <c r="I86" s="1124">
        <v>0</v>
      </c>
    </row>
    <row r="87" spans="1:9">
      <c r="A87" s="1">
        <v>2093</v>
      </c>
      <c r="B87" s="1122" t="s">
        <v>1323</v>
      </c>
      <c r="C87" s="1123">
        <v>0</v>
      </c>
      <c r="D87" s="1122" t="s">
        <v>1324</v>
      </c>
      <c r="E87" s="1123">
        <v>0</v>
      </c>
      <c r="F87" s="1122" t="s">
        <v>1325</v>
      </c>
      <c r="G87" s="1123">
        <v>0</v>
      </c>
      <c r="H87" s="1122" t="s">
        <v>1139</v>
      </c>
      <c r="I87" s="1124">
        <v>0</v>
      </c>
    </row>
    <row r="88" spans="1:9">
      <c r="A88" s="1">
        <v>2094</v>
      </c>
      <c r="B88" s="1122" t="s">
        <v>1326</v>
      </c>
      <c r="C88" s="1123">
        <v>0</v>
      </c>
      <c r="D88" s="1122" t="s">
        <v>1327</v>
      </c>
      <c r="E88" s="1123">
        <v>0</v>
      </c>
      <c r="F88" s="1122" t="s">
        <v>1328</v>
      </c>
      <c r="G88" s="1123">
        <v>0</v>
      </c>
      <c r="H88" s="1122" t="s">
        <v>1139</v>
      </c>
      <c r="I88" s="1124">
        <v>0</v>
      </c>
    </row>
    <row r="89" spans="1:9">
      <c r="A89" s="1">
        <v>2095</v>
      </c>
      <c r="B89" s="1122" t="s">
        <v>1329</v>
      </c>
      <c r="C89" s="1123">
        <v>0</v>
      </c>
      <c r="D89" s="1122" t="s">
        <v>1330</v>
      </c>
      <c r="E89" s="1123">
        <v>0</v>
      </c>
      <c r="F89" s="1122" t="s">
        <v>1331</v>
      </c>
      <c r="G89" s="1123">
        <v>0</v>
      </c>
      <c r="H89" s="1122" t="s">
        <v>1139</v>
      </c>
      <c r="I89" s="1124">
        <v>0</v>
      </c>
    </row>
    <row r="90" spans="1:9">
      <c r="A90" s="1">
        <v>2096</v>
      </c>
      <c r="B90" s="1122" t="s">
        <v>1332</v>
      </c>
      <c r="C90" s="1123">
        <v>0</v>
      </c>
      <c r="D90" s="1122" t="s">
        <v>1333</v>
      </c>
      <c r="E90" s="1123">
        <v>0</v>
      </c>
      <c r="F90" s="1122" t="s">
        <v>1334</v>
      </c>
      <c r="G90" s="1123">
        <v>0</v>
      </c>
      <c r="H90" s="1122" t="s">
        <v>1139</v>
      </c>
      <c r="I90" s="1124">
        <v>0</v>
      </c>
    </row>
    <row r="91" spans="1:9">
      <c r="A91" s="443"/>
      <c r="B91" s="143"/>
      <c r="C91" s="498"/>
      <c r="D91" s="143"/>
      <c r="E91" s="498"/>
      <c r="F91" s="143"/>
      <c r="G91" s="451"/>
      <c r="H91" s="143"/>
      <c r="I91" s="451"/>
    </row>
    <row r="92" spans="1:9" ht="18.75" customHeight="1">
      <c r="A92" s="1119" t="s">
        <v>1335</v>
      </c>
      <c r="B92" s="1119">
        <v>0</v>
      </c>
      <c r="C92" s="1119">
        <v>0</v>
      </c>
      <c r="D92" s="1119">
        <v>0</v>
      </c>
      <c r="E92" s="1119">
        <v>0</v>
      </c>
      <c r="F92" s="1119">
        <v>0</v>
      </c>
      <c r="G92" s="1119">
        <v>0</v>
      </c>
      <c r="H92" s="1119">
        <v>0</v>
      </c>
      <c r="I92" s="1119">
        <v>0</v>
      </c>
    </row>
    <row r="93" spans="1:9">
      <c r="A93" s="499" t="s">
        <v>1336</v>
      </c>
      <c r="B93" s="499"/>
      <c r="C93" s="499"/>
      <c r="D93" s="499"/>
      <c r="E93" s="499"/>
      <c r="F93" s="499"/>
      <c r="G93" s="499"/>
      <c r="H93" s="499"/>
      <c r="I93" s="499"/>
    </row>
    <row r="94" spans="1:9">
      <c r="A94" s="499"/>
      <c r="B94" s="499"/>
      <c r="C94" s="499"/>
      <c r="D94" s="499"/>
      <c r="E94" s="499"/>
      <c r="F94" s="499"/>
      <c r="G94" s="499"/>
      <c r="H94" s="499"/>
      <c r="I94" s="499"/>
    </row>
    <row r="95" spans="1:9">
      <c r="A95" s="1120" t="s">
        <v>1337</v>
      </c>
      <c r="B95" s="1120">
        <v>0</v>
      </c>
      <c r="C95" s="1120">
        <v>0</v>
      </c>
      <c r="D95" s="1120">
        <v>0</v>
      </c>
      <c r="E95" s="1120">
        <v>0</v>
      </c>
      <c r="F95" s="1120">
        <v>0</v>
      </c>
      <c r="G95" s="1120">
        <v>0</v>
      </c>
      <c r="H95" s="1120">
        <v>0</v>
      </c>
      <c r="I95" s="1120">
        <v>0</v>
      </c>
    </row>
    <row r="96" spans="1:9">
      <c r="A96" s="2" t="s">
        <v>1338</v>
      </c>
    </row>
    <row r="97" spans="1:9">
      <c r="A97" s="943"/>
      <c r="B97" s="943"/>
      <c r="C97" s="943"/>
      <c r="D97" s="943"/>
      <c r="E97" s="943"/>
      <c r="F97" s="943"/>
      <c r="G97" s="943"/>
      <c r="H97" s="943"/>
      <c r="I97" s="943"/>
    </row>
    <row r="98" spans="1:9" s="152" customFormat="1">
      <c r="A98" s="500" t="s">
        <v>572</v>
      </c>
      <c r="B98" s="500"/>
      <c r="C98" s="501"/>
      <c r="D98" s="502"/>
      <c r="E98" s="212"/>
      <c r="F98" s="1121">
        <v>44926</v>
      </c>
      <c r="G98" s="1121">
        <v>0</v>
      </c>
      <c r="H98" s="1121">
        <v>0</v>
      </c>
      <c r="I98" s="212"/>
    </row>
    <row r="99" spans="1:9" s="152" customFormat="1">
      <c r="A99" s="152" t="s">
        <v>573</v>
      </c>
      <c r="C99" s="503"/>
      <c r="D99" s="504"/>
      <c r="E99" s="205"/>
      <c r="F99" s="1116">
        <v>25883</v>
      </c>
      <c r="G99" s="1116">
        <v>0</v>
      </c>
      <c r="H99" s="1116">
        <v>0</v>
      </c>
      <c r="I99" s="205"/>
    </row>
    <row r="100" spans="1:9" s="152" customFormat="1">
      <c r="A100" s="152" t="s">
        <v>574</v>
      </c>
      <c r="C100" s="503"/>
      <c r="D100" s="504"/>
      <c r="E100" s="205"/>
      <c r="F100" s="1117">
        <v>147071349.81</v>
      </c>
      <c r="G100" s="1117">
        <v>0</v>
      </c>
      <c r="H100" s="1117">
        <v>0</v>
      </c>
      <c r="I100" s="205"/>
    </row>
    <row r="101" spans="1:9" s="152" customFormat="1">
      <c r="A101" s="152" t="s">
        <v>575</v>
      </c>
      <c r="C101" s="503"/>
      <c r="D101" s="504"/>
      <c r="E101" s="205"/>
      <c r="F101" s="1114" t="s">
        <v>1339</v>
      </c>
      <c r="G101" s="1114">
        <v>0</v>
      </c>
      <c r="H101" s="1114">
        <v>0</v>
      </c>
      <c r="I101" s="205"/>
    </row>
    <row r="102" spans="1:9" s="152" customFormat="1">
      <c r="A102" s="152" t="s">
        <v>576</v>
      </c>
      <c r="C102" s="503"/>
      <c r="D102" s="504"/>
      <c r="E102" s="205"/>
      <c r="F102" s="1116">
        <v>19791</v>
      </c>
      <c r="G102" s="1116">
        <v>0</v>
      </c>
      <c r="H102" s="1116">
        <v>0</v>
      </c>
      <c r="I102" s="205"/>
    </row>
    <row r="103" spans="1:9" s="152" customFormat="1">
      <c r="A103" s="152" t="s">
        <v>577</v>
      </c>
      <c r="C103" s="503"/>
      <c r="D103" s="504"/>
      <c r="E103" s="205"/>
      <c r="F103" s="1117">
        <v>128189462.08</v>
      </c>
      <c r="G103" s="1117">
        <v>0</v>
      </c>
      <c r="H103" s="1117">
        <v>0</v>
      </c>
      <c r="I103" s="205"/>
    </row>
    <row r="104" spans="1:9" s="152" customFormat="1">
      <c r="A104" s="152" t="s">
        <v>578</v>
      </c>
      <c r="C104" s="503"/>
      <c r="D104" s="504"/>
      <c r="E104" s="205"/>
      <c r="F104" s="1114" t="s">
        <v>1340</v>
      </c>
      <c r="G104" s="1114">
        <v>0</v>
      </c>
      <c r="H104" s="1114">
        <v>0</v>
      </c>
      <c r="I104" s="205"/>
    </row>
    <row r="105" spans="1:9" s="152" customFormat="1">
      <c r="A105" s="152" t="s">
        <v>579</v>
      </c>
      <c r="C105" s="503"/>
      <c r="D105" s="504"/>
      <c r="E105" s="205"/>
      <c r="F105" s="1118" t="s">
        <v>1341</v>
      </c>
      <c r="G105" s="1118">
        <v>0</v>
      </c>
      <c r="H105" s="1118">
        <v>0</v>
      </c>
      <c r="I105" s="205"/>
    </row>
    <row r="106" spans="1:9" s="152" customFormat="1">
      <c r="A106" s="152" t="s">
        <v>580</v>
      </c>
      <c r="C106" s="503"/>
      <c r="D106" s="504"/>
      <c r="E106" s="205"/>
      <c r="F106" s="1118" t="s">
        <v>1342</v>
      </c>
      <c r="G106" s="1118">
        <v>0</v>
      </c>
      <c r="H106" s="1118">
        <v>0</v>
      </c>
      <c r="I106" s="205"/>
    </row>
    <row r="107" spans="1:9" s="152" customFormat="1">
      <c r="A107" s="152" t="s">
        <v>581</v>
      </c>
      <c r="C107" s="503"/>
      <c r="D107" s="504"/>
      <c r="E107" s="205"/>
      <c r="F107" s="1114" t="s">
        <v>1343</v>
      </c>
      <c r="G107" s="1114">
        <v>0</v>
      </c>
      <c r="H107" s="1114">
        <v>0</v>
      </c>
      <c r="I107" s="205"/>
    </row>
    <row r="108" spans="1:9" s="152" customFormat="1">
      <c r="A108" s="152" t="s">
        <v>582</v>
      </c>
      <c r="C108" s="503"/>
      <c r="D108" s="504"/>
      <c r="E108" s="205"/>
      <c r="F108" s="1114" t="s">
        <v>1344</v>
      </c>
      <c r="G108" s="1114">
        <v>0</v>
      </c>
      <c r="H108" s="1114">
        <v>0</v>
      </c>
      <c r="I108" s="205"/>
    </row>
    <row r="109" spans="1:9" s="152" customFormat="1">
      <c r="A109" s="152" t="s">
        <v>583</v>
      </c>
      <c r="C109" s="503"/>
      <c r="D109" s="504"/>
      <c r="E109" s="205"/>
      <c r="F109" s="1114" t="s">
        <v>1345</v>
      </c>
      <c r="G109" s="1114">
        <v>0</v>
      </c>
      <c r="H109" s="1114">
        <v>0</v>
      </c>
      <c r="I109" s="205"/>
    </row>
    <row r="110" spans="1:9" s="152" customFormat="1">
      <c r="A110" s="152" t="s">
        <v>584</v>
      </c>
      <c r="C110" s="503"/>
      <c r="D110" s="504"/>
      <c r="E110" s="205"/>
      <c r="F110" s="1114" t="s">
        <v>1346</v>
      </c>
      <c r="G110" s="1114">
        <v>0</v>
      </c>
      <c r="H110" s="1114">
        <v>0</v>
      </c>
      <c r="I110" s="205"/>
    </row>
    <row r="111" spans="1:9" s="152" customFormat="1">
      <c r="A111" s="152" t="s">
        <v>585</v>
      </c>
      <c r="C111" s="503"/>
      <c r="D111" s="504"/>
      <c r="E111" s="205"/>
      <c r="F111" s="1114" t="s">
        <v>1347</v>
      </c>
      <c r="G111" s="1114">
        <v>0</v>
      </c>
      <c r="H111" s="1114">
        <v>0</v>
      </c>
      <c r="I111" s="205"/>
    </row>
    <row r="112" spans="1:9" s="152" customFormat="1">
      <c r="A112" s="505" t="s">
        <v>586</v>
      </c>
      <c r="B112" s="505"/>
      <c r="C112" s="506"/>
      <c r="D112" s="507"/>
      <c r="E112" s="508"/>
      <c r="F112" s="1115" t="s">
        <v>1343</v>
      </c>
      <c r="G112" s="1115">
        <v>0</v>
      </c>
      <c r="H112" s="1115">
        <v>0</v>
      </c>
      <c r="I112" s="508"/>
    </row>
    <row r="114" spans="1:1">
      <c r="A114" s="2" t="s">
        <v>1072</v>
      </c>
    </row>
    <row r="115" spans="1:1">
      <c r="A115" s="2" t="s">
        <v>1073</v>
      </c>
    </row>
    <row r="116" spans="1:1">
      <c r="A116" s="2" t="s">
        <v>1074</v>
      </c>
    </row>
    <row r="117" spans="1:1">
      <c r="A117" s="2" t="s">
        <v>1075</v>
      </c>
    </row>
  </sheetData>
  <mergeCells count="337">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2023-03-10T12:01:49Z</dcterms:modified>
</cp:coreProperties>
</file>