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T:\02 - Gerência Técnica e de Controle - FC-2G\Acompanhamento 2023\Relatórios\"/>
    </mc:Choice>
  </mc:AlternateContent>
  <xr:revisionPtr revIDLastSave="0" documentId="13_ncr:1_{F5EA79A4-50C6-481F-8F28-9DA511990FF3}" xr6:coauthVersionLast="47" xr6:coauthVersionMax="47" xr10:uidLastSave="{00000000-0000-0000-0000-000000000000}"/>
  <bookViews>
    <workbookView xWindow="-120" yWindow="-120" windowWidth="29040" windowHeight="15840" firstSheet="5" activeTab="12" xr2:uid="{017874F1-1675-4843-ABFA-06B23558314A}"/>
  </bookViews>
  <sheets>
    <sheet name="RREO - Anexo 1 - Bal_Orç" sheetId="1" r:id="rId1"/>
    <sheet name="RREO - Anexo 2 - Função" sheetId="2" r:id="rId2"/>
    <sheet name="RREO - Anexo 3 - RCL" sheetId="3" r:id="rId3"/>
    <sheet name="RREO - Anexo 4 - RPPS" sheetId="4" r:id="rId4"/>
    <sheet name="RREO - Anexo 6 - Nom-Prim" sheetId="5" r:id="rId5"/>
    <sheet name="RREO - Anexo 7 - RP" sheetId="6" r:id="rId6"/>
    <sheet name="RREO - Anexo 8 - MDE" sheetId="7" r:id="rId7"/>
    <sheet name="RREO - Anexo 9 - OP" sheetId="8" state="hidden" r:id="rId8"/>
    <sheet name="RREO - Anexo 10 - Proj Atuarial" sheetId="9" state="hidden" r:id="rId9"/>
    <sheet name="RREO - Anexo 11 - Alienações" sheetId="10" state="hidden" r:id="rId10"/>
    <sheet name="RREO - Anexo 12 - Saúde" sheetId="11" r:id="rId11"/>
    <sheet name="RREO - Anexo 13 - PPP" sheetId="12" r:id="rId12"/>
    <sheet name="RREO - Anexo 14 - Simplificado" sheetId="13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4" i="7" l="1"/>
  <c r="A223" i="7"/>
  <c r="A222" i="7"/>
  <c r="A221" i="7"/>
  <c r="A151" i="11"/>
  <c r="I135" i="11"/>
  <c r="G135" i="11"/>
  <c r="G109" i="11"/>
  <c r="I109" i="11" s="1"/>
  <c r="G26" i="11"/>
  <c r="I26" i="11" s="1"/>
  <c r="D134" i="7"/>
  <c r="A201" i="7"/>
  <c r="C123" i="5"/>
  <c r="C59" i="5"/>
  <c r="G96" i="5" s="1"/>
  <c r="L247" i="2"/>
  <c r="H223" i="2"/>
  <c r="H211" i="2"/>
  <c r="H199" i="2"/>
  <c r="H150" i="2"/>
  <c r="H145" i="2"/>
  <c r="J248" i="2"/>
  <c r="K248" i="2" s="1"/>
  <c r="C248" i="2"/>
  <c r="K120" i="2"/>
  <c r="G117" i="2"/>
  <c r="L112" i="2"/>
  <c r="D374" i="2"/>
  <c r="C374" i="2"/>
  <c r="A260" i="2"/>
  <c r="L162" i="2"/>
  <c r="L160" i="2"/>
  <c r="H148" i="2"/>
  <c r="L144" i="2"/>
  <c r="I248" i="2"/>
  <c r="F248" i="2"/>
  <c r="G225" i="2" s="1"/>
  <c r="E248" i="2"/>
  <c r="D248" i="2"/>
  <c r="K118" i="2"/>
  <c r="K115" i="2"/>
  <c r="I374" i="2"/>
  <c r="F374" i="2"/>
  <c r="D198" i="7" l="1"/>
  <c r="F198" i="7"/>
  <c r="H57" i="7"/>
  <c r="G198" i="7"/>
  <c r="D131" i="7"/>
  <c r="D130" i="7" s="1"/>
  <c r="G125" i="5"/>
  <c r="F117" i="5"/>
  <c r="H108" i="2"/>
  <c r="H118" i="2"/>
  <c r="L248" i="2"/>
  <c r="H174" i="2"/>
  <c r="H186" i="2"/>
  <c r="H198" i="2"/>
  <c r="H210" i="2"/>
  <c r="H222" i="2"/>
  <c r="H234" i="2"/>
  <c r="H246" i="2"/>
  <c r="G374" i="2"/>
  <c r="K161" i="2"/>
  <c r="J374" i="2"/>
  <c r="K374" i="2" s="1"/>
  <c r="L111" i="2"/>
  <c r="L149" i="2"/>
  <c r="L163" i="2"/>
  <c r="H147" i="2"/>
  <c r="L157" i="2"/>
  <c r="G165" i="2"/>
  <c r="K154" i="2"/>
  <c r="L168" i="2"/>
  <c r="L174" i="2"/>
  <c r="H162" i="2"/>
  <c r="H164" i="2"/>
  <c r="H170" i="2"/>
  <c r="H176" i="2"/>
  <c r="H182" i="2"/>
  <c r="H188" i="2"/>
  <c r="H194" i="2"/>
  <c r="H200" i="2"/>
  <c r="H206" i="2"/>
  <c r="H212" i="2"/>
  <c r="H218" i="2"/>
  <c r="H224" i="2"/>
  <c r="H230" i="2"/>
  <c r="H236" i="2"/>
  <c r="H242" i="2"/>
  <c r="E374" i="2"/>
  <c r="H111" i="2"/>
  <c r="K147" i="2"/>
  <c r="H374" i="2"/>
  <c r="L150" i="2"/>
  <c r="K151" i="2"/>
  <c r="K157" i="2"/>
  <c r="G113" i="2"/>
  <c r="L127" i="2"/>
  <c r="H142" i="2"/>
  <c r="H146" i="2"/>
  <c r="K148" i="2"/>
  <c r="L156" i="2"/>
  <c r="G159" i="2"/>
  <c r="H165" i="2"/>
  <c r="H171" i="2"/>
  <c r="H177" i="2"/>
  <c r="K179" i="2"/>
  <c r="H183" i="2"/>
  <c r="H189" i="2"/>
  <c r="H195" i="2"/>
  <c r="H201" i="2"/>
  <c r="H207" i="2"/>
  <c r="H213" i="2"/>
  <c r="H219" i="2"/>
  <c r="H225" i="2"/>
  <c r="H231" i="2"/>
  <c r="H237" i="2"/>
  <c r="H243" i="2"/>
  <c r="L122" i="2"/>
  <c r="H126" i="2"/>
  <c r="K144" i="2"/>
  <c r="K153" i="2"/>
  <c r="K158" i="2"/>
  <c r="L166" i="2"/>
  <c r="L172" i="2"/>
  <c r="L178" i="2"/>
  <c r="L190" i="2"/>
  <c r="L202" i="2"/>
  <c r="L214" i="2"/>
  <c r="L220" i="2"/>
  <c r="L226" i="2"/>
  <c r="L232" i="2"/>
  <c r="L238" i="2"/>
  <c r="L244" i="2"/>
  <c r="H152" i="2"/>
  <c r="H167" i="2"/>
  <c r="H179" i="2"/>
  <c r="H185" i="2"/>
  <c r="L187" i="2"/>
  <c r="H191" i="2"/>
  <c r="H197" i="2"/>
  <c r="L199" i="2"/>
  <c r="H203" i="2"/>
  <c r="H209" i="2"/>
  <c r="L211" i="2"/>
  <c r="H215" i="2"/>
  <c r="H221" i="2"/>
  <c r="L223" i="2"/>
  <c r="H227" i="2"/>
  <c r="H233" i="2"/>
  <c r="L235" i="2"/>
  <c r="H239" i="2"/>
  <c r="H245" i="2"/>
  <c r="G111" i="2"/>
  <c r="G122" i="2"/>
  <c r="K145" i="2"/>
  <c r="H149" i="2"/>
  <c r="H153" i="2"/>
  <c r="H158" i="2"/>
  <c r="K170" i="2"/>
  <c r="L180" i="2"/>
  <c r="L186" i="2"/>
  <c r="L192" i="2"/>
  <c r="L198" i="2"/>
  <c r="L204" i="2"/>
  <c r="L210" i="2"/>
  <c r="L216" i="2"/>
  <c r="L222" i="2"/>
  <c r="L228" i="2"/>
  <c r="L234" i="2"/>
  <c r="L240" i="2"/>
  <c r="L246" i="2"/>
  <c r="H107" i="2"/>
  <c r="K108" i="2"/>
  <c r="L117" i="2"/>
  <c r="G145" i="2"/>
  <c r="H155" i="2"/>
  <c r="L155" i="2"/>
  <c r="H159" i="2"/>
  <c r="K160" i="2"/>
  <c r="G162" i="2"/>
  <c r="H163" i="2"/>
  <c r="K164" i="2"/>
  <c r="K173" i="2"/>
  <c r="H187" i="2"/>
  <c r="K200" i="2"/>
  <c r="G201" i="2"/>
  <c r="L205" i="2"/>
  <c r="K205" i="2"/>
  <c r="K227" i="2"/>
  <c r="G235" i="2"/>
  <c r="K238" i="2"/>
  <c r="H240" i="2"/>
  <c r="G240" i="2"/>
  <c r="K244" i="2"/>
  <c r="G246" i="2"/>
  <c r="H247" i="2"/>
  <c r="H143" i="2"/>
  <c r="L143" i="2"/>
  <c r="G151" i="2"/>
  <c r="L169" i="2"/>
  <c r="K169" i="2"/>
  <c r="G175" i="2"/>
  <c r="K178" i="2"/>
  <c r="H180" i="2"/>
  <c r="G180" i="2"/>
  <c r="K184" i="2"/>
  <c r="K212" i="2"/>
  <c r="G213" i="2"/>
  <c r="L217" i="2"/>
  <c r="K217" i="2"/>
  <c r="K239" i="2"/>
  <c r="G163" i="2"/>
  <c r="G171" i="2"/>
  <c r="H173" i="2"/>
  <c r="L173" i="2"/>
  <c r="G187" i="2"/>
  <c r="K190" i="2"/>
  <c r="H192" i="2"/>
  <c r="G192" i="2"/>
  <c r="K196" i="2"/>
  <c r="K224" i="2"/>
  <c r="L229" i="2"/>
  <c r="K229" i="2"/>
  <c r="G247" i="2"/>
  <c r="L109" i="2"/>
  <c r="L114" i="2"/>
  <c r="L123" i="2"/>
  <c r="L128" i="2"/>
  <c r="K124" i="2"/>
  <c r="G231" i="2"/>
  <c r="G219" i="2"/>
  <c r="G207" i="2"/>
  <c r="G195" i="2"/>
  <c r="G183" i="2"/>
  <c r="G143" i="2"/>
  <c r="L148" i="2"/>
  <c r="L154" i="2"/>
  <c r="G156" i="2"/>
  <c r="H161" i="2"/>
  <c r="L161" i="2"/>
  <c r="K166" i="2"/>
  <c r="L175" i="2"/>
  <c r="K175" i="2"/>
  <c r="L184" i="2"/>
  <c r="K191" i="2"/>
  <c r="G199" i="2"/>
  <c r="K202" i="2"/>
  <c r="H204" i="2"/>
  <c r="G204" i="2"/>
  <c r="K208" i="2"/>
  <c r="K236" i="2"/>
  <c r="G237" i="2"/>
  <c r="L241" i="2"/>
  <c r="K241" i="2"/>
  <c r="G243" i="2"/>
  <c r="L115" i="2"/>
  <c r="L120" i="2"/>
  <c r="H120" i="2"/>
  <c r="L124" i="2"/>
  <c r="H127" i="2"/>
  <c r="G144" i="2"/>
  <c r="L145" i="2"/>
  <c r="K149" i="2"/>
  <c r="L151" i="2"/>
  <c r="K155" i="2"/>
  <c r="H156" i="2"/>
  <c r="K163" i="2"/>
  <c r="H168" i="2"/>
  <c r="G168" i="2"/>
  <c r="K171" i="2"/>
  <c r="K176" i="2"/>
  <c r="G177" i="2"/>
  <c r="L181" i="2"/>
  <c r="K181" i="2"/>
  <c r="L196" i="2"/>
  <c r="K203" i="2"/>
  <c r="G211" i="2"/>
  <c r="K214" i="2"/>
  <c r="H216" i="2"/>
  <c r="G216" i="2"/>
  <c r="K220" i="2"/>
  <c r="H235" i="2"/>
  <c r="K247" i="2"/>
  <c r="H109" i="2"/>
  <c r="L116" i="2"/>
  <c r="H125" i="2"/>
  <c r="K126" i="2"/>
  <c r="K143" i="2"/>
  <c r="H144" i="2"/>
  <c r="K146" i="2"/>
  <c r="G147" i="2"/>
  <c r="G150" i="2"/>
  <c r="H151" i="2"/>
  <c r="K152" i="2"/>
  <c r="G153" i="2"/>
  <c r="G157" i="2"/>
  <c r="H157" i="2"/>
  <c r="K159" i="2"/>
  <c r="K167" i="2"/>
  <c r="G169" i="2"/>
  <c r="H169" i="2"/>
  <c r="K172" i="2"/>
  <c r="G174" i="2"/>
  <c r="H175" i="2"/>
  <c r="K188" i="2"/>
  <c r="G189" i="2"/>
  <c r="L193" i="2"/>
  <c r="K193" i="2"/>
  <c r="L208" i="2"/>
  <c r="K215" i="2"/>
  <c r="G223" i="2"/>
  <c r="K226" i="2"/>
  <c r="H228" i="2"/>
  <c r="G228" i="2"/>
  <c r="K232" i="2"/>
  <c r="L118" i="2"/>
  <c r="L121" i="2"/>
  <c r="H124" i="2"/>
  <c r="G128" i="2"/>
  <c r="G146" i="2"/>
  <c r="G149" i="2"/>
  <c r="K150" i="2"/>
  <c r="H154" i="2"/>
  <c r="G158" i="2"/>
  <c r="G161" i="2"/>
  <c r="K162" i="2"/>
  <c r="H166" i="2"/>
  <c r="L167" i="2"/>
  <c r="G170" i="2"/>
  <c r="G173" i="2"/>
  <c r="K174" i="2"/>
  <c r="H178" i="2"/>
  <c r="L179" i="2"/>
  <c r="G182" i="2"/>
  <c r="G185" i="2"/>
  <c r="K186" i="2"/>
  <c r="H190" i="2"/>
  <c r="L191" i="2"/>
  <c r="G194" i="2"/>
  <c r="G197" i="2"/>
  <c r="K198" i="2"/>
  <c r="H202" i="2"/>
  <c r="L203" i="2"/>
  <c r="G206" i="2"/>
  <c r="G209" i="2"/>
  <c r="K210" i="2"/>
  <c r="H214" i="2"/>
  <c r="L215" i="2"/>
  <c r="G218" i="2"/>
  <c r="G221" i="2"/>
  <c r="K222" i="2"/>
  <c r="H226" i="2"/>
  <c r="L227" i="2"/>
  <c r="G230" i="2"/>
  <c r="G233" i="2"/>
  <c r="K234" i="2"/>
  <c r="H238" i="2"/>
  <c r="L239" i="2"/>
  <c r="G242" i="2"/>
  <c r="G245" i="2"/>
  <c r="K246" i="2"/>
  <c r="K165" i="2"/>
  <c r="K177" i="2"/>
  <c r="K189" i="2"/>
  <c r="K201" i="2"/>
  <c r="K213" i="2"/>
  <c r="K225" i="2"/>
  <c r="K237" i="2"/>
  <c r="G181" i="2"/>
  <c r="K182" i="2"/>
  <c r="K185" i="2"/>
  <c r="G193" i="2"/>
  <c r="K194" i="2"/>
  <c r="K197" i="2"/>
  <c r="G205" i="2"/>
  <c r="K206" i="2"/>
  <c r="K209" i="2"/>
  <c r="G217" i="2"/>
  <c r="K218" i="2"/>
  <c r="K221" i="2"/>
  <c r="G229" i="2"/>
  <c r="K230" i="2"/>
  <c r="K233" i="2"/>
  <c r="G241" i="2"/>
  <c r="K242" i="2"/>
  <c r="K245" i="2"/>
  <c r="G152" i="2"/>
  <c r="G155" i="2"/>
  <c r="K156" i="2"/>
  <c r="H160" i="2"/>
  <c r="G164" i="2"/>
  <c r="G167" i="2"/>
  <c r="K168" i="2"/>
  <c r="H172" i="2"/>
  <c r="G176" i="2"/>
  <c r="G179" i="2"/>
  <c r="K180" i="2"/>
  <c r="H181" i="2"/>
  <c r="H184" i="2"/>
  <c r="L185" i="2"/>
  <c r="G186" i="2"/>
  <c r="K187" i="2"/>
  <c r="G188" i="2"/>
  <c r="G191" i="2"/>
  <c r="K192" i="2"/>
  <c r="H193" i="2"/>
  <c r="H196" i="2"/>
  <c r="L197" i="2"/>
  <c r="G198" i="2"/>
  <c r="K199" i="2"/>
  <c r="G200" i="2"/>
  <c r="G203" i="2"/>
  <c r="K204" i="2"/>
  <c r="H205" i="2"/>
  <c r="H208" i="2"/>
  <c r="L209" i="2"/>
  <c r="G210" i="2"/>
  <c r="K211" i="2"/>
  <c r="G212" i="2"/>
  <c r="G215" i="2"/>
  <c r="K216" i="2"/>
  <c r="H217" i="2"/>
  <c r="H220" i="2"/>
  <c r="L221" i="2"/>
  <c r="G222" i="2"/>
  <c r="K223" i="2"/>
  <c r="G224" i="2"/>
  <c r="G227" i="2"/>
  <c r="K228" i="2"/>
  <c r="H229" i="2"/>
  <c r="H232" i="2"/>
  <c r="L233" i="2"/>
  <c r="G234" i="2"/>
  <c r="K235" i="2"/>
  <c r="G236" i="2"/>
  <c r="G239" i="2"/>
  <c r="K240" i="2"/>
  <c r="H241" i="2"/>
  <c r="H244" i="2"/>
  <c r="L245" i="2"/>
  <c r="K183" i="2"/>
  <c r="K195" i="2"/>
  <c r="K207" i="2"/>
  <c r="K219" i="2"/>
  <c r="K231" i="2"/>
  <c r="K243" i="2"/>
  <c r="L147" i="2"/>
  <c r="G148" i="2"/>
  <c r="L153" i="2"/>
  <c r="G154" i="2"/>
  <c r="L159" i="2"/>
  <c r="G160" i="2"/>
  <c r="L165" i="2"/>
  <c r="G166" i="2"/>
  <c r="L171" i="2"/>
  <c r="G172" i="2"/>
  <c r="L177" i="2"/>
  <c r="G178" i="2"/>
  <c r="L183" i="2"/>
  <c r="G184" i="2"/>
  <c r="L189" i="2"/>
  <c r="G190" i="2"/>
  <c r="L195" i="2"/>
  <c r="G196" i="2"/>
  <c r="L201" i="2"/>
  <c r="G202" i="2"/>
  <c r="L207" i="2"/>
  <c r="G208" i="2"/>
  <c r="L213" i="2"/>
  <c r="G214" i="2"/>
  <c r="L219" i="2"/>
  <c r="G220" i="2"/>
  <c r="L225" i="2"/>
  <c r="G226" i="2"/>
  <c r="L231" i="2"/>
  <c r="G232" i="2"/>
  <c r="L237" i="2"/>
  <c r="G238" i="2"/>
  <c r="L243" i="2"/>
  <c r="G244" i="2"/>
  <c r="L146" i="2"/>
  <c r="L152" i="2"/>
  <c r="L158" i="2"/>
  <c r="L164" i="2"/>
  <c r="L170" i="2"/>
  <c r="L176" i="2"/>
  <c r="L182" i="2"/>
  <c r="L188" i="2"/>
  <c r="L194" i="2"/>
  <c r="L200" i="2"/>
  <c r="L206" i="2"/>
  <c r="L212" i="2"/>
  <c r="L218" i="2"/>
  <c r="L224" i="2"/>
  <c r="L230" i="2"/>
  <c r="L236" i="2"/>
  <c r="L242" i="2"/>
  <c r="G248" i="2"/>
  <c r="L108" i="2"/>
  <c r="L110" i="2"/>
  <c r="K113" i="2"/>
  <c r="H114" i="2"/>
  <c r="K116" i="2"/>
  <c r="K123" i="2"/>
  <c r="L126" i="2"/>
  <c r="G107" i="2"/>
  <c r="H112" i="2"/>
  <c r="H113" i="2"/>
  <c r="H115" i="2"/>
  <c r="H117" i="2"/>
  <c r="K119" i="2"/>
  <c r="G120" i="2"/>
  <c r="K121" i="2"/>
  <c r="K109" i="2"/>
  <c r="K111" i="2"/>
  <c r="K107" i="2"/>
  <c r="H119" i="2"/>
  <c r="K125" i="2"/>
  <c r="K128" i="2"/>
  <c r="H121" i="2"/>
  <c r="K122" i="2"/>
  <c r="H123" i="2"/>
  <c r="K110" i="2"/>
  <c r="K112" i="2"/>
  <c r="K114" i="2"/>
  <c r="K127" i="2"/>
  <c r="K117" i="2"/>
  <c r="G108" i="2"/>
  <c r="G114" i="2"/>
  <c r="G125" i="2"/>
  <c r="G110" i="2"/>
  <c r="G116" i="2"/>
  <c r="G123" i="2"/>
  <c r="G119" i="2"/>
  <c r="G126" i="2"/>
  <c r="G109" i="2"/>
  <c r="H110" i="2"/>
  <c r="G115" i="2"/>
  <c r="H116" i="2"/>
  <c r="G121" i="2"/>
  <c r="H122" i="2"/>
  <c r="G127" i="2"/>
  <c r="H128" i="2"/>
  <c r="L107" i="2"/>
  <c r="L113" i="2"/>
  <c r="L119" i="2"/>
  <c r="L125" i="2"/>
  <c r="G112" i="2"/>
  <c r="G118" i="2"/>
  <c r="G124" i="2"/>
  <c r="H19" i="6"/>
  <c r="G19" i="6"/>
  <c r="B19" i="6"/>
  <c r="D135" i="7" l="1"/>
  <c r="H61" i="7"/>
  <c r="G118" i="5"/>
  <c r="G131" i="5" s="1"/>
  <c r="G133" i="5" s="1"/>
  <c r="L374" i="2"/>
  <c r="I19" i="6"/>
  <c r="C19" i="6"/>
  <c r="J19" i="6"/>
  <c r="D19" i="6"/>
  <c r="E19" i="6"/>
  <c r="K19" i="6"/>
  <c r="F19" i="6"/>
  <c r="E198" i="7" l="1"/>
  <c r="I111" i="1"/>
  <c r="I98" i="1" l="1"/>
  <c r="F98" i="1"/>
  <c r="I107" i="1"/>
  <c r="F107" i="1"/>
  <c r="I96" i="1"/>
  <c r="F96" i="1"/>
  <c r="I105" i="1"/>
  <c r="F105" i="1"/>
  <c r="F111" i="1"/>
  <c r="C91" i="13" l="1"/>
  <c r="C90" i="13"/>
  <c r="B9" i="12" l="1"/>
  <c r="M41" i="12"/>
  <c r="L41" i="12"/>
  <c r="K41" i="12"/>
  <c r="J41" i="12"/>
  <c r="I41" i="12"/>
  <c r="H41" i="12"/>
  <c r="G41" i="12"/>
  <c r="F41" i="12"/>
  <c r="E41" i="12"/>
  <c r="D41" i="12"/>
  <c r="C41" i="12"/>
  <c r="B41" i="12"/>
  <c r="F22" i="8"/>
  <c r="F21" i="8"/>
  <c r="B204" i="2"/>
  <c r="B198" i="2"/>
  <c r="A198" i="2"/>
  <c r="B197" i="2"/>
  <c r="A197" i="2"/>
  <c r="B196" i="2"/>
  <c r="A196" i="2"/>
  <c r="C289" i="2" s="1"/>
  <c r="B195" i="2"/>
  <c r="A195" i="2"/>
  <c r="B194" i="2"/>
  <c r="A194" i="2"/>
  <c r="F138" i="2"/>
  <c r="A117" i="1"/>
  <c r="B31" i="12" l="1"/>
  <c r="C31" i="12" s="1"/>
  <c r="D31" i="12" s="1"/>
  <c r="E31" i="12" s="1"/>
  <c r="F31" i="12" s="1"/>
  <c r="G31" i="12" s="1"/>
  <c r="H31" i="12" s="1"/>
  <c r="I31" i="12" s="1"/>
  <c r="J31" i="12" s="1"/>
  <c r="K31" i="12" s="1"/>
  <c r="L31" i="12" s="1"/>
  <c r="M31" i="12" s="1"/>
  <c r="C291" i="2"/>
  <c r="C366" i="2"/>
  <c r="C325" i="2"/>
  <c r="J138" i="2"/>
  <c r="C338" i="2"/>
  <c r="D309" i="2"/>
  <c r="D283" i="2"/>
  <c r="C284" i="2"/>
  <c r="C288" i="2"/>
  <c r="C294" i="2"/>
  <c r="D281" i="2"/>
  <c r="D285" i="2"/>
  <c r="D303" i="2"/>
  <c r="D330" i="2"/>
  <c r="C337" i="2"/>
  <c r="C342" i="2"/>
  <c r="C293" i="2"/>
  <c r="C300" i="2"/>
  <c r="D342" i="2"/>
  <c r="C346" i="2"/>
  <c r="C354" i="2"/>
  <c r="D312" i="2"/>
  <c r="C319" i="2"/>
  <c r="C339" i="2"/>
  <c r="C343" i="2"/>
  <c r="C344" i="2"/>
  <c r="D377" i="2"/>
  <c r="C283" i="2"/>
  <c r="C301" i="2"/>
  <c r="C321" i="2"/>
  <c r="C329" i="2"/>
  <c r="C345" i="2"/>
  <c r="D300" i="2"/>
  <c r="D301" i="2"/>
  <c r="D316" i="2"/>
  <c r="C318" i="2"/>
  <c r="D321" i="2"/>
  <c r="D324" i="2"/>
  <c r="D360" i="2"/>
  <c r="C287" i="2"/>
  <c r="C290" i="2"/>
  <c r="C304" i="2"/>
  <c r="F276" i="2"/>
  <c r="J276" i="2" s="1"/>
  <c r="F253" i="2"/>
  <c r="J253" i="2" s="1"/>
  <c r="C285" i="2"/>
  <c r="D304" i="2"/>
  <c r="D366" i="2"/>
  <c r="D372" i="2"/>
  <c r="C380" i="2"/>
  <c r="C383" i="2"/>
  <c r="D351" i="2"/>
  <c r="C359" i="2"/>
  <c r="C377" i="2"/>
  <c r="D380" i="2"/>
  <c r="C382" i="2"/>
  <c r="D383" i="2"/>
  <c r="D386" i="2"/>
  <c r="C326" i="2"/>
  <c r="D339" i="2"/>
  <c r="D354" i="2"/>
  <c r="C364" i="2"/>
  <c r="D382" i="2"/>
  <c r="C302" i="2"/>
  <c r="D326" i="2"/>
  <c r="C347" i="2"/>
  <c r="C363" i="2"/>
  <c r="D364" i="2"/>
  <c r="D391" i="2"/>
  <c r="D284" i="2"/>
  <c r="D363" i="2"/>
  <c r="C387" i="2"/>
  <c r="C303" i="2"/>
  <c r="D280" i="2"/>
  <c r="D289" i="2"/>
  <c r="C313" i="2"/>
  <c r="D302" i="2"/>
  <c r="D334" i="2"/>
  <c r="C331" i="2"/>
  <c r="C365" i="2"/>
  <c r="D346" i="2"/>
  <c r="C322" i="2"/>
  <c r="E392" i="2"/>
  <c r="J392" i="2"/>
  <c r="D392" i="2"/>
  <c r="I392" i="2"/>
  <c r="C392" i="2"/>
  <c r="I327" i="2"/>
  <c r="F392" i="2"/>
  <c r="C327" i="2"/>
  <c r="J327" i="2"/>
  <c r="F327" i="2"/>
  <c r="E327" i="2"/>
  <c r="D327" i="2"/>
  <c r="B33" i="10" l="1"/>
  <c r="C386" i="2"/>
  <c r="C349" i="2"/>
  <c r="D345" i="2"/>
  <c r="C375" i="2"/>
  <c r="C317" i="2"/>
  <c r="C381" i="2"/>
  <c r="D373" i="2"/>
  <c r="D368" i="2"/>
  <c r="D356" i="2"/>
  <c r="D379" i="2"/>
  <c r="D370" i="2"/>
  <c r="C351" i="2"/>
  <c r="C385" i="2"/>
  <c r="D375" i="2"/>
  <c r="C356" i="2"/>
  <c r="C355" i="2"/>
  <c r="C311" i="2"/>
  <c r="D290" i="2"/>
  <c r="C348" i="2"/>
  <c r="C308" i="2"/>
  <c r="D344" i="2"/>
  <c r="D333" i="2"/>
  <c r="C295" i="2"/>
  <c r="D329" i="2"/>
  <c r="D385" i="2"/>
  <c r="D359" i="2"/>
  <c r="D353" i="2"/>
  <c r="D355" i="2"/>
  <c r="D311" i="2"/>
  <c r="D348" i="2"/>
  <c r="C324" i="2"/>
  <c r="C309" i="2"/>
  <c r="C360" i="2"/>
  <c r="C353" i="2"/>
  <c r="C333" i="2"/>
  <c r="D315" i="2"/>
  <c r="D308" i="2"/>
  <c r="D337" i="2"/>
  <c r="D387" i="2"/>
  <c r="C368" i="2"/>
  <c r="D325" i="2"/>
  <c r="C307" i="2"/>
  <c r="D291" i="2"/>
  <c r="D295" i="2"/>
  <c r="C336" i="2"/>
  <c r="C330" i="2"/>
  <c r="D282" i="2"/>
  <c r="C286" i="2"/>
  <c r="D347" i="2"/>
  <c r="C388" i="2"/>
  <c r="D376" i="2"/>
  <c r="C372" i="2"/>
  <c r="C379" i="2"/>
  <c r="C373" i="2"/>
  <c r="D362" i="2"/>
  <c r="C361" i="2"/>
  <c r="C352" i="2"/>
  <c r="C362" i="2"/>
  <c r="C341" i="2"/>
  <c r="C335" i="2"/>
  <c r="C315" i="2"/>
  <c r="C296" i="2"/>
  <c r="C316" i="2"/>
  <c r="C305" i="2"/>
  <c r="D331" i="2"/>
  <c r="D313" i="2"/>
  <c r="H392" i="2"/>
  <c r="L392" i="2"/>
  <c r="H327" i="2"/>
  <c r="L327" i="2"/>
  <c r="C376" i="2"/>
  <c r="D338" i="2"/>
  <c r="C390" i="2"/>
  <c r="D381" i="2"/>
  <c r="D335" i="2"/>
  <c r="D318" i="2"/>
  <c r="D336" i="2"/>
  <c r="C358" i="2"/>
  <c r="D319" i="2"/>
  <c r="C282" i="2"/>
  <c r="D292" i="2"/>
  <c r="D349" i="2"/>
  <c r="C320" i="2"/>
  <c r="D307" i="2"/>
  <c r="D322" i="2"/>
  <c r="D365" i="2"/>
  <c r="D361" i="2"/>
  <c r="C334" i="2"/>
  <c r="D305" i="2"/>
  <c r="D388" i="2"/>
  <c r="C391" i="2"/>
  <c r="D390" i="2"/>
  <c r="C370" i="2"/>
  <c r="D341" i="2"/>
  <c r="D310" i="2"/>
  <c r="D294" i="2"/>
  <c r="D288" i="2"/>
  <c r="D358" i="2"/>
  <c r="D343" i="2"/>
  <c r="D352" i="2"/>
  <c r="D320" i="2"/>
  <c r="C310" i="2"/>
  <c r="D287" i="2"/>
  <c r="C312" i="2"/>
  <c r="D296" i="2"/>
  <c r="C292" i="2"/>
  <c r="D293" i="2"/>
  <c r="D340" i="2" l="1"/>
  <c r="C389" i="2"/>
  <c r="C328" i="2"/>
  <c r="C306" i="2"/>
  <c r="C332" i="2"/>
  <c r="C384" i="2"/>
  <c r="C350" i="2"/>
  <c r="D299" i="2"/>
  <c r="D371" i="2"/>
  <c r="D389" i="2"/>
  <c r="D317" i="2"/>
  <c r="D323" i="2"/>
  <c r="D314" i="2"/>
  <c r="C299" i="2"/>
  <c r="D350" i="2"/>
  <c r="D328" i="2"/>
  <c r="D367" i="2"/>
  <c r="C378" i="2"/>
  <c r="C371" i="2"/>
  <c r="C367" i="2"/>
  <c r="D369" i="2"/>
  <c r="D378" i="2"/>
  <c r="D306" i="2"/>
  <c r="C340" i="2"/>
  <c r="C323" i="2"/>
  <c r="D332" i="2"/>
  <c r="D357" i="2"/>
  <c r="C357" i="2"/>
  <c r="D384" i="2"/>
  <c r="D286" i="2"/>
  <c r="C369" i="2"/>
  <c r="C314" i="2"/>
  <c r="C256" i="2" l="1"/>
  <c r="D256" i="2"/>
  <c r="M19" i="6" l="1"/>
  <c r="L19" i="6"/>
  <c r="K14" i="6" l="1"/>
  <c r="K24" i="6" s="1"/>
  <c r="J14" i="6"/>
  <c r="J24" i="6" s="1"/>
  <c r="B14" i="6"/>
  <c r="B24" i="6" s="1"/>
  <c r="I14" i="6"/>
  <c r="I24" i="6" s="1"/>
  <c r="E14" i="6"/>
  <c r="E24" i="6" s="1"/>
  <c r="C14" i="6"/>
  <c r="C24" i="6" s="1"/>
  <c r="D14" i="6"/>
  <c r="D24" i="6" s="1"/>
  <c r="G14" i="6"/>
  <c r="G24" i="6" s="1"/>
  <c r="H14" i="6" l="1"/>
  <c r="H24" i="6" s="1"/>
  <c r="L14" i="6"/>
  <c r="L24" i="6" s="1"/>
  <c r="F14" i="6"/>
  <c r="F24" i="6" s="1"/>
  <c r="M24" i="6" l="1"/>
  <c r="M14" i="6" l="1"/>
  <c r="I382" i="2" l="1"/>
  <c r="I373" i="2"/>
  <c r="I296" i="2"/>
  <c r="I390" i="2"/>
  <c r="I360" i="2"/>
  <c r="I304" i="2"/>
  <c r="I368" i="2"/>
  <c r="I307" i="2"/>
  <c r="L42" i="2"/>
  <c r="I285" i="2"/>
  <c r="I318" i="2"/>
  <c r="I381" i="2"/>
  <c r="I292" i="2"/>
  <c r="L43" i="2"/>
  <c r="L58" i="2"/>
  <c r="I352" i="2"/>
  <c r="F103" i="1"/>
  <c r="I386" i="2"/>
  <c r="I380" i="2"/>
  <c r="I104" i="1"/>
  <c r="I341" i="2" l="1"/>
  <c r="I377" i="2"/>
  <c r="I312" i="2"/>
  <c r="I316" i="2"/>
  <c r="I358" i="2"/>
  <c r="J380" i="2"/>
  <c r="L380" i="2" s="1"/>
  <c r="L41" i="2"/>
  <c r="L34" i="2"/>
  <c r="L94" i="2"/>
  <c r="J379" i="2"/>
  <c r="L379" i="2" s="1"/>
  <c r="L105" i="2"/>
  <c r="J372" i="2"/>
  <c r="L372" i="2" s="1"/>
  <c r="L89" i="2"/>
  <c r="I283" i="2"/>
  <c r="I333" i="2"/>
  <c r="L40" i="2"/>
  <c r="J307" i="2"/>
  <c r="L307" i="2" s="1"/>
  <c r="J376" i="2"/>
  <c r="L376" i="2" s="1"/>
  <c r="L72" i="2"/>
  <c r="L88" i="2"/>
  <c r="I311" i="2"/>
  <c r="L66" i="2"/>
  <c r="J333" i="2"/>
  <c r="L333" i="2" s="1"/>
  <c r="L79" i="2"/>
  <c r="I103" i="1"/>
  <c r="J381" i="2"/>
  <c r="L381" i="2" s="1"/>
  <c r="L103" i="2"/>
  <c r="L74" i="2"/>
  <c r="J341" i="2"/>
  <c r="L341" i="2" s="1"/>
  <c r="L91" i="2"/>
  <c r="J358" i="2"/>
  <c r="L358" i="2" s="1"/>
  <c r="I324" i="2"/>
  <c r="L85" i="2"/>
  <c r="J352" i="2"/>
  <c r="L352" i="2" s="1"/>
  <c r="L95" i="2"/>
  <c r="J321" i="2"/>
  <c r="L321" i="2" s="1"/>
  <c r="L54" i="2"/>
  <c r="L17" i="2"/>
  <c r="J284" i="2"/>
  <c r="L284" i="2" s="1"/>
  <c r="L26" i="2"/>
  <c r="L67" i="2"/>
  <c r="L68" i="2"/>
  <c r="L60" i="2"/>
  <c r="L25" i="2"/>
  <c r="J292" i="2"/>
  <c r="L292" i="2" s="1"/>
  <c r="I101" i="1"/>
  <c r="I294" i="2"/>
  <c r="L80" i="2"/>
  <c r="J337" i="2"/>
  <c r="L337" i="2" s="1"/>
  <c r="L70" i="2"/>
  <c r="I367" i="2"/>
  <c r="I284" i="2"/>
  <c r="J304" i="2"/>
  <c r="L304" i="2" s="1"/>
  <c r="L37" i="2"/>
  <c r="L76" i="2"/>
  <c r="I90" i="1"/>
  <c r="J373" i="2"/>
  <c r="L373" i="2" s="1"/>
  <c r="L106" i="2"/>
  <c r="L33" i="2"/>
  <c r="J300" i="2"/>
  <c r="L300" i="2" s="1"/>
  <c r="L23" i="2"/>
  <c r="L20" i="2"/>
  <c r="L18" i="2"/>
  <c r="J285" i="2"/>
  <c r="L285" i="2" s="1"/>
  <c r="J283" i="2"/>
  <c r="L16" i="2"/>
  <c r="L51" i="2"/>
  <c r="J318" i="2"/>
  <c r="L318" i="2" s="1"/>
  <c r="J368" i="2"/>
  <c r="L368" i="2" s="1"/>
  <c r="L101" i="2"/>
  <c r="J360" i="2"/>
  <c r="L360" i="2" s="1"/>
  <c r="L93" i="2"/>
  <c r="L69" i="2"/>
  <c r="I94" i="1"/>
  <c r="I379" i="2"/>
  <c r="L44" i="2"/>
  <c r="J311" i="2"/>
  <c r="L311" i="2" s="1"/>
  <c r="I300" i="2"/>
  <c r="I95" i="1"/>
  <c r="L35" i="2"/>
  <c r="I372" i="2"/>
  <c r="L75" i="2"/>
  <c r="L78" i="2"/>
  <c r="I320" i="2"/>
  <c r="L52" i="2"/>
  <c r="J319" i="2"/>
  <c r="L319" i="2" s="1"/>
  <c r="I319" i="2"/>
  <c r="I337" i="2"/>
  <c r="I321" i="2"/>
  <c r="J296" i="2"/>
  <c r="L296" i="2" s="1"/>
  <c r="L29" i="2"/>
  <c r="L38" i="2"/>
  <c r="L28" i="2"/>
  <c r="L63" i="2"/>
  <c r="J330" i="2"/>
  <c r="L330" i="2" s="1"/>
  <c r="L45" i="2"/>
  <c r="J312" i="2"/>
  <c r="L312" i="2" s="1"/>
  <c r="J390" i="2"/>
  <c r="L390" i="2" s="1"/>
  <c r="L49" i="2"/>
  <c r="J316" i="2"/>
  <c r="L316" i="2" s="1"/>
  <c r="J386" i="2"/>
  <c r="L386" i="2" s="1"/>
  <c r="J377" i="2"/>
  <c r="L377" i="2" s="1"/>
  <c r="L21" i="2"/>
  <c r="J288" i="2"/>
  <c r="L288" i="2" s="1"/>
  <c r="L62" i="2"/>
  <c r="J329" i="2"/>
  <c r="L329" i="2" s="1"/>
  <c r="L96" i="2"/>
  <c r="L15" i="2"/>
  <c r="L82" i="2"/>
  <c r="J324" i="2"/>
  <c r="L324" i="2" s="1"/>
  <c r="L57" i="2"/>
  <c r="L87" i="2"/>
  <c r="J382" i="2"/>
  <c r="L382" i="2" s="1"/>
  <c r="I288" i="2"/>
  <c r="L81" i="2"/>
  <c r="I330" i="2"/>
  <c r="L92" i="2"/>
  <c r="L53" i="2"/>
  <c r="J320" i="2"/>
  <c r="L320" i="2" s="1"/>
  <c r="L24" i="2"/>
  <c r="I376" i="2"/>
  <c r="J294" i="2"/>
  <c r="L294" i="2" s="1"/>
  <c r="L27" i="2"/>
  <c r="I329" i="2"/>
  <c r="L22" i="2"/>
  <c r="L71" i="2" l="1"/>
  <c r="J367" i="2"/>
  <c r="L367" i="2" s="1"/>
  <c r="L100" i="2"/>
  <c r="L102" i="2"/>
  <c r="L19" i="2"/>
  <c r="L104" i="2"/>
  <c r="I282" i="2"/>
  <c r="L86" i="2"/>
  <c r="B24" i="8"/>
  <c r="L283" i="2"/>
  <c r="J282" i="2"/>
  <c r="L282" i="2" s="1"/>
  <c r="G33" i="10"/>
  <c r="L65" i="2"/>
  <c r="I100" i="1" l="1"/>
  <c r="I89" i="1"/>
  <c r="I93" i="1"/>
  <c r="I102" i="1"/>
  <c r="I92" i="1" l="1"/>
  <c r="I99" i="1"/>
  <c r="I91" i="1" l="1"/>
  <c r="I88" i="1" l="1"/>
  <c r="F101" i="1" l="1"/>
  <c r="F97" i="1"/>
  <c r="F95" i="1"/>
  <c r="I97" i="1"/>
  <c r="F104" i="1"/>
  <c r="F93" i="1" l="1"/>
  <c r="F100" i="1"/>
  <c r="F90" i="1"/>
  <c r="F91" i="1"/>
  <c r="F94" i="1"/>
  <c r="F102" i="1"/>
  <c r="F89" i="1"/>
  <c r="E281" i="2" l="1"/>
  <c r="F20" i="8"/>
  <c r="H14" i="2"/>
  <c r="F88" i="1"/>
  <c r="F92" i="1"/>
  <c r="L14" i="2"/>
  <c r="F99" i="1"/>
  <c r="F19" i="8" l="1"/>
  <c r="E280" i="2"/>
  <c r="F18" i="8"/>
  <c r="D33" i="10"/>
  <c r="L13" i="2"/>
  <c r="H13" i="2"/>
  <c r="C33" i="10" l="1"/>
  <c r="D24" i="8"/>
  <c r="F17" i="8"/>
  <c r="F24" i="8" s="1"/>
  <c r="E33" i="10"/>
  <c r="I87" i="1"/>
  <c r="F87" i="1" l="1"/>
  <c r="H33" i="10"/>
  <c r="F33" i="10"/>
  <c r="I106" i="1"/>
  <c r="F106" i="1" l="1"/>
  <c r="I108" i="1"/>
  <c r="F108" i="1" l="1"/>
  <c r="I290" i="2" l="1"/>
  <c r="E322" i="2" l="1"/>
  <c r="I295" i="2"/>
  <c r="I362" i="2"/>
  <c r="H31" i="2"/>
  <c r="H77" i="2"/>
  <c r="H59" i="2"/>
  <c r="I335" i="2"/>
  <c r="I289" i="2"/>
  <c r="I344" i="2"/>
  <c r="I287" i="2"/>
  <c r="I375" i="2"/>
  <c r="I354" i="2"/>
  <c r="I370" i="2"/>
  <c r="I339" i="2"/>
  <c r="E390" i="2"/>
  <c r="F325" i="2"/>
  <c r="E331" i="2"/>
  <c r="I291" i="2"/>
  <c r="I315" i="2"/>
  <c r="I359" i="2"/>
  <c r="E313" i="2"/>
  <c r="E325" i="2" l="1"/>
  <c r="H325" i="2"/>
  <c r="E365" i="2"/>
  <c r="J290" i="2"/>
  <c r="H64" i="2"/>
  <c r="F331" i="2"/>
  <c r="J339" i="2"/>
  <c r="I389" i="2"/>
  <c r="I391" i="2"/>
  <c r="I361" i="2"/>
  <c r="I301" i="2"/>
  <c r="I356" i="2"/>
  <c r="E366" i="2"/>
  <c r="I355" i="2"/>
  <c r="J370" i="2"/>
  <c r="F366" i="2"/>
  <c r="H99" i="2"/>
  <c r="E303" i="2"/>
  <c r="I349" i="2"/>
  <c r="L98" i="2"/>
  <c r="I343" i="2"/>
  <c r="E344" i="2"/>
  <c r="H22" i="2"/>
  <c r="F289" i="2"/>
  <c r="I298" i="2"/>
  <c r="I348" i="2"/>
  <c r="I302" i="2"/>
  <c r="J354" i="2"/>
  <c r="I305" i="2"/>
  <c r="E351" i="2"/>
  <c r="D298" i="2"/>
  <c r="H58" i="2"/>
  <c r="E315" i="2"/>
  <c r="I351" i="2"/>
  <c r="J387" i="2"/>
  <c r="I346" i="2"/>
  <c r="I366" i="2"/>
  <c r="I322" i="2"/>
  <c r="E289" i="2"/>
  <c r="H36" i="2"/>
  <c r="F303" i="2"/>
  <c r="J289" i="2"/>
  <c r="H84" i="2"/>
  <c r="F351" i="2"/>
  <c r="J366" i="2"/>
  <c r="I336" i="2"/>
  <c r="I383" i="2"/>
  <c r="E298" i="2"/>
  <c r="E290" i="2"/>
  <c r="L46" i="2"/>
  <c r="J313" i="2"/>
  <c r="F291" i="2"/>
  <c r="E291" i="2"/>
  <c r="H48" i="2"/>
  <c r="F315" i="2"/>
  <c r="H30" i="2"/>
  <c r="F344" i="2"/>
  <c r="J308" i="2"/>
  <c r="J287" i="2"/>
  <c r="I303" i="2"/>
  <c r="I347" i="2"/>
  <c r="E385" i="2"/>
  <c r="L84" i="2"/>
  <c r="J351" i="2"/>
  <c r="J391" i="2"/>
  <c r="L48" i="2"/>
  <c r="J315" i="2"/>
  <c r="F322" i="2"/>
  <c r="I308" i="2"/>
  <c r="L36" i="2"/>
  <c r="J303" i="2"/>
  <c r="I345" i="2"/>
  <c r="H98" i="2"/>
  <c r="F365" i="2"/>
  <c r="J385" i="2"/>
  <c r="F385" i="2"/>
  <c r="I385" i="2"/>
  <c r="I363" i="2"/>
  <c r="J365" i="2"/>
  <c r="L64" i="2"/>
  <c r="J331" i="2"/>
  <c r="I387" i="2"/>
  <c r="H24" i="2"/>
  <c r="F390" i="2"/>
  <c r="I326" i="2"/>
  <c r="I334" i="2"/>
  <c r="I342" i="2"/>
  <c r="I313" i="2"/>
  <c r="I331" i="2"/>
  <c r="I365" i="2"/>
  <c r="I325" i="2"/>
  <c r="L99" i="2"/>
  <c r="H23" i="2"/>
  <c r="F290" i="2"/>
  <c r="F313" i="2"/>
  <c r="H46" i="2"/>
  <c r="J359" i="2"/>
  <c r="I293" i="2"/>
  <c r="J335" i="2"/>
  <c r="F298" i="2"/>
  <c r="L365" i="2" l="1"/>
  <c r="I353" i="2"/>
  <c r="L303" i="2"/>
  <c r="L315" i="2"/>
  <c r="H315" i="2"/>
  <c r="J301" i="2"/>
  <c r="J356" i="2"/>
  <c r="J349" i="2"/>
  <c r="J305" i="2"/>
  <c r="J293" i="2"/>
  <c r="L290" i="2"/>
  <c r="L359" i="2"/>
  <c r="J375" i="2"/>
  <c r="J355" i="2"/>
  <c r="H365" i="2"/>
  <c r="L308" i="2"/>
  <c r="J334" i="2"/>
  <c r="L289" i="2"/>
  <c r="J326" i="2"/>
  <c r="H298" i="2"/>
  <c r="L77" i="2"/>
  <c r="J344" i="2"/>
  <c r="L31" i="2"/>
  <c r="D297" i="2"/>
  <c r="L335" i="2"/>
  <c r="J342" i="2"/>
  <c r="J346" i="2"/>
  <c r="J343" i="2"/>
  <c r="J325" i="2"/>
  <c r="L59" i="2"/>
  <c r="H289" i="2"/>
  <c r="H290" i="2"/>
  <c r="L331" i="2"/>
  <c r="J361" i="2"/>
  <c r="L55" i="2"/>
  <c r="H344" i="2"/>
  <c r="J347" i="2"/>
  <c r="H291" i="2"/>
  <c r="E297" i="2"/>
  <c r="J291" i="2"/>
  <c r="L387" i="2"/>
  <c r="J345" i="2"/>
  <c r="H55" i="2"/>
  <c r="L370" i="2"/>
  <c r="J295" i="2"/>
  <c r="J322" i="2"/>
  <c r="H331" i="2"/>
  <c r="I369" i="2"/>
  <c r="I338" i="2"/>
  <c r="L366" i="2"/>
  <c r="H385" i="2"/>
  <c r="L385" i="2"/>
  <c r="H322" i="2"/>
  <c r="L351" i="2"/>
  <c r="L287" i="2"/>
  <c r="J362" i="2"/>
  <c r="H303" i="2"/>
  <c r="J298" i="2"/>
  <c r="J348" i="2"/>
  <c r="J336" i="2"/>
  <c r="I297" i="2"/>
  <c r="L339" i="2"/>
  <c r="H313" i="2"/>
  <c r="H390" i="2"/>
  <c r="J302" i="2"/>
  <c r="L391" i="2"/>
  <c r="L313" i="2"/>
  <c r="H351" i="2"/>
  <c r="L354" i="2"/>
  <c r="J383" i="2"/>
  <c r="J363" i="2"/>
  <c r="H366" i="2"/>
  <c r="L325" i="2" l="1"/>
  <c r="L356" i="2"/>
  <c r="L363" i="2"/>
  <c r="L302" i="2"/>
  <c r="F297" i="2"/>
  <c r="H297" i="2" s="1"/>
  <c r="L344" i="2"/>
  <c r="L326" i="2"/>
  <c r="L336" i="2"/>
  <c r="L295" i="2"/>
  <c r="L291" i="2"/>
  <c r="L343" i="2"/>
  <c r="L342" i="2"/>
  <c r="J353" i="2"/>
  <c r="L355" i="2"/>
  <c r="L345" i="2"/>
  <c r="L375" i="2"/>
  <c r="L293" i="2"/>
  <c r="L349" i="2"/>
  <c r="L361" i="2"/>
  <c r="L305" i="2"/>
  <c r="L383" i="2"/>
  <c r="L362" i="2"/>
  <c r="J369" i="2"/>
  <c r="D393" i="2"/>
  <c r="D278" i="2"/>
  <c r="L30" i="2"/>
  <c r="J297" i="2"/>
  <c r="L298" i="2"/>
  <c r="J338" i="2"/>
  <c r="J389" i="2"/>
  <c r="L348" i="2"/>
  <c r="L322" i="2"/>
  <c r="L347" i="2"/>
  <c r="L346" i="2"/>
  <c r="L334" i="2"/>
  <c r="L301" i="2"/>
  <c r="L389" i="2" l="1"/>
  <c r="L297" i="2"/>
  <c r="L353" i="2"/>
  <c r="L369" i="2"/>
  <c r="L338" i="2"/>
  <c r="I332" i="2" l="1"/>
  <c r="I314" i="2"/>
  <c r="I371" i="2"/>
  <c r="I286" i="2"/>
  <c r="I350" i="2"/>
  <c r="I323" i="2"/>
  <c r="I328" i="2"/>
  <c r="I378" i="2"/>
  <c r="L56" i="2" l="1"/>
  <c r="J323" i="2"/>
  <c r="L32" i="2"/>
  <c r="J299" i="2"/>
  <c r="L73" i="2"/>
  <c r="J340" i="2"/>
  <c r="I299" i="2"/>
  <c r="L83" i="2"/>
  <c r="J350" i="2"/>
  <c r="L39" i="2"/>
  <c r="J371" i="2"/>
  <c r="J286" i="2"/>
  <c r="J332" i="2"/>
  <c r="I340" i="2"/>
  <c r="J378" i="2"/>
  <c r="L61" i="2"/>
  <c r="J328" i="2"/>
  <c r="L47" i="2"/>
  <c r="J314" i="2"/>
  <c r="J317" i="2"/>
  <c r="L50" i="2"/>
  <c r="I317" i="2"/>
  <c r="L314" i="2" l="1"/>
  <c r="L286" i="2"/>
  <c r="L299" i="2"/>
  <c r="L332" i="2"/>
  <c r="L350" i="2"/>
  <c r="L340" i="2"/>
  <c r="L317" i="2"/>
  <c r="L328" i="2"/>
  <c r="L371" i="2"/>
  <c r="L323" i="2"/>
  <c r="L378" i="2"/>
  <c r="E359" i="2" l="1"/>
  <c r="I364" i="2"/>
  <c r="E354" i="2"/>
  <c r="E349" i="2"/>
  <c r="E295" i="2"/>
  <c r="E370" i="2"/>
  <c r="E360" i="2"/>
  <c r="E373" i="2"/>
  <c r="E287" i="2"/>
  <c r="E334" i="2"/>
  <c r="E305" i="2"/>
  <c r="E356" i="2"/>
  <c r="I309" i="2"/>
  <c r="E335" i="2"/>
  <c r="E361" i="2"/>
  <c r="E382" i="2"/>
  <c r="I310" i="2"/>
  <c r="E343" i="2"/>
  <c r="I388" i="2"/>
  <c r="E339" i="2"/>
  <c r="E364" i="2"/>
  <c r="E363" i="2"/>
  <c r="E391" i="2"/>
  <c r="E380" i="2"/>
  <c r="E342" i="2"/>
  <c r="E355" i="2"/>
  <c r="E308" i="2"/>
  <c r="E302" i="2"/>
  <c r="E375" i="2"/>
  <c r="E348" i="2"/>
  <c r="E296" i="2"/>
  <c r="E293" i="2"/>
  <c r="E301" i="2"/>
  <c r="E324" i="2"/>
  <c r="H75" i="2" l="1"/>
  <c r="F342" i="2"/>
  <c r="H20" i="2"/>
  <c r="F287" i="2"/>
  <c r="F382" i="2"/>
  <c r="H54" i="2"/>
  <c r="F321" i="2"/>
  <c r="F283" i="2"/>
  <c r="H16" i="2"/>
  <c r="H41" i="2"/>
  <c r="F308" i="2"/>
  <c r="F335" i="2"/>
  <c r="H68" i="2"/>
  <c r="J364" i="2"/>
  <c r="L97" i="2"/>
  <c r="H94" i="2"/>
  <c r="F361" i="2"/>
  <c r="F381" i="2"/>
  <c r="J309" i="2"/>
  <c r="H60" i="2"/>
  <c r="F326" i="2"/>
  <c r="H95" i="2"/>
  <c r="F362" i="2"/>
  <c r="F359" i="2"/>
  <c r="H92" i="2"/>
  <c r="F346" i="2"/>
  <c r="H79" i="2"/>
  <c r="E292" i="2"/>
  <c r="H80" i="2"/>
  <c r="F347" i="2"/>
  <c r="H106" i="2"/>
  <c r="F373" i="2"/>
  <c r="F296" i="2"/>
  <c r="H29" i="2"/>
  <c r="H72" i="2"/>
  <c r="F339" i="2"/>
  <c r="H76" i="2"/>
  <c r="F343" i="2"/>
  <c r="H17" i="2"/>
  <c r="F284" i="2"/>
  <c r="F318" i="2"/>
  <c r="H51" i="2"/>
  <c r="J310" i="2"/>
  <c r="H21" i="2"/>
  <c r="F288" i="2"/>
  <c r="F334" i="2"/>
  <c r="H67" i="2"/>
  <c r="H91" i="2"/>
  <c r="H34" i="2"/>
  <c r="F301" i="2"/>
  <c r="F377" i="2"/>
  <c r="H93" i="2"/>
  <c r="F360" i="2"/>
  <c r="F324" i="2"/>
  <c r="H57" i="2"/>
  <c r="E376" i="2"/>
  <c r="J388" i="2"/>
  <c r="E388" i="2"/>
  <c r="E310" i="2"/>
  <c r="E294" i="2"/>
  <c r="H25" i="2"/>
  <c r="F292" i="2"/>
  <c r="E337" i="2"/>
  <c r="E283" i="2"/>
  <c r="E285" i="2"/>
  <c r="F295" i="2"/>
  <c r="H28" i="2"/>
  <c r="F380" i="2"/>
  <c r="E284" i="2"/>
  <c r="F391" i="2"/>
  <c r="F302" i="2"/>
  <c r="H35" i="2"/>
  <c r="F364" i="2"/>
  <c r="H97" i="2"/>
  <c r="H81" i="2"/>
  <c r="F348" i="2"/>
  <c r="H26" i="2"/>
  <c r="F293" i="2"/>
  <c r="F387" i="2"/>
  <c r="H87" i="2"/>
  <c r="F354" i="2"/>
  <c r="H103" i="2"/>
  <c r="F370" i="2"/>
  <c r="F305" i="2"/>
  <c r="H38" i="2"/>
  <c r="F375" i="2"/>
  <c r="F349" i="2"/>
  <c r="H82" i="2"/>
  <c r="E381" i="2"/>
  <c r="H40" i="2"/>
  <c r="F307" i="2"/>
  <c r="E318" i="2"/>
  <c r="E352" i="2"/>
  <c r="I281" i="2"/>
  <c r="E338" i="2"/>
  <c r="E345" i="2"/>
  <c r="E346" i="2"/>
  <c r="F358" i="2"/>
  <c r="E347" i="2"/>
  <c r="E309" i="2"/>
  <c r="E326" i="2"/>
  <c r="I306" i="2"/>
  <c r="E369" i="2"/>
  <c r="E387" i="2"/>
  <c r="E358" i="2"/>
  <c r="C281" i="2"/>
  <c r="C298" i="2"/>
  <c r="E353" i="2"/>
  <c r="E329" i="2"/>
  <c r="E333" i="2"/>
  <c r="E389" i="2"/>
  <c r="E307" i="2"/>
  <c r="E386" i="2"/>
  <c r="I384" i="2"/>
  <c r="E304" i="2"/>
  <c r="E300" i="2"/>
  <c r="E311" i="2"/>
  <c r="E368" i="2"/>
  <c r="I357" i="2"/>
  <c r="E383" i="2"/>
  <c r="E288" i="2"/>
  <c r="E282" i="2" l="1"/>
  <c r="H358" i="2"/>
  <c r="H42" i="2"/>
  <c r="F309" i="2"/>
  <c r="F337" i="2"/>
  <c r="H70" i="2"/>
  <c r="E377" i="2"/>
  <c r="H69" i="2"/>
  <c r="F336" i="2"/>
  <c r="F312" i="2"/>
  <c r="H45" i="2"/>
  <c r="H44" i="2"/>
  <c r="E316" i="2"/>
  <c r="H354" i="2"/>
  <c r="H302" i="2"/>
  <c r="H380" i="2"/>
  <c r="H292" i="2"/>
  <c r="H377" i="2"/>
  <c r="H334" i="2"/>
  <c r="H346" i="2"/>
  <c r="H381" i="2"/>
  <c r="H335" i="2"/>
  <c r="E341" i="2"/>
  <c r="E336" i="2"/>
  <c r="L310" i="2"/>
  <c r="H284" i="2"/>
  <c r="H361" i="2"/>
  <c r="L364" i="2"/>
  <c r="H102" i="2"/>
  <c r="F369" i="2"/>
  <c r="F333" i="2"/>
  <c r="H66" i="2"/>
  <c r="E362" i="2"/>
  <c r="F338" i="2"/>
  <c r="H71" i="2"/>
  <c r="F323" i="2"/>
  <c r="H56" i="2"/>
  <c r="H307" i="2"/>
  <c r="H375" i="2"/>
  <c r="H293" i="2"/>
  <c r="H391" i="2"/>
  <c r="H362" i="2"/>
  <c r="L309" i="2"/>
  <c r="E319" i="2"/>
  <c r="H283" i="2"/>
  <c r="H287" i="2"/>
  <c r="E372" i="2"/>
  <c r="H74" i="2"/>
  <c r="F341" i="2"/>
  <c r="F345" i="2"/>
  <c r="H78" i="2"/>
  <c r="F300" i="2"/>
  <c r="H33" i="2"/>
  <c r="H96" i="2"/>
  <c r="F363" i="2"/>
  <c r="F355" i="2"/>
  <c r="H88" i="2"/>
  <c r="E321" i="2"/>
  <c r="J384" i="2"/>
  <c r="F319" i="2"/>
  <c r="H52" i="2"/>
  <c r="E312" i="2"/>
  <c r="H370" i="2"/>
  <c r="H387" i="2"/>
  <c r="H364" i="2"/>
  <c r="H295" i="2"/>
  <c r="H360" i="2"/>
  <c r="H301" i="2"/>
  <c r="H288" i="2"/>
  <c r="H339" i="2"/>
  <c r="H296" i="2"/>
  <c r="F329" i="2"/>
  <c r="H62" i="2"/>
  <c r="J306" i="2"/>
  <c r="E379" i="2"/>
  <c r="F352" i="2"/>
  <c r="H85" i="2"/>
  <c r="H324" i="2"/>
  <c r="H343" i="2"/>
  <c r="H347" i="2"/>
  <c r="H308" i="2"/>
  <c r="H321" i="2"/>
  <c r="E330" i="2"/>
  <c r="F376" i="2"/>
  <c r="L90" i="2"/>
  <c r="J357" i="2"/>
  <c r="J281" i="2"/>
  <c r="F389" i="2"/>
  <c r="F330" i="2"/>
  <c r="H63" i="2"/>
  <c r="F368" i="2"/>
  <c r="H101" i="2"/>
  <c r="E320" i="2"/>
  <c r="F372" i="2"/>
  <c r="H105" i="2"/>
  <c r="H349" i="2"/>
  <c r="H305" i="2"/>
  <c r="H348" i="2"/>
  <c r="L388" i="2"/>
  <c r="H318" i="2"/>
  <c r="H373" i="2"/>
  <c r="H359" i="2"/>
  <c r="H326" i="2"/>
  <c r="H382" i="2"/>
  <c r="H342" i="2"/>
  <c r="C297" i="2"/>
  <c r="E299" i="2"/>
  <c r="C280" i="2"/>
  <c r="E367" i="2"/>
  <c r="E286" i="2"/>
  <c r="E384" i="2"/>
  <c r="H65" i="2" l="1"/>
  <c r="F332" i="2"/>
  <c r="I280" i="2"/>
  <c r="H73" i="2"/>
  <c r="F340" i="2"/>
  <c r="H90" i="2"/>
  <c r="F357" i="2"/>
  <c r="E314" i="2"/>
  <c r="E371" i="2"/>
  <c r="E357" i="2"/>
  <c r="L281" i="2"/>
  <c r="H352" i="2"/>
  <c r="H319" i="2"/>
  <c r="F388" i="2"/>
  <c r="F378" i="2"/>
  <c r="F304" i="2"/>
  <c r="H37" i="2"/>
  <c r="H309" i="2"/>
  <c r="F371" i="2"/>
  <c r="H104" i="2"/>
  <c r="H50" i="2"/>
  <c r="F317" i="2"/>
  <c r="H330" i="2"/>
  <c r="H376" i="2"/>
  <c r="H329" i="2"/>
  <c r="L384" i="2"/>
  <c r="F384" i="2"/>
  <c r="H341" i="2"/>
  <c r="H323" i="2"/>
  <c r="H53" i="2"/>
  <c r="F320" i="2"/>
  <c r="F311" i="2"/>
  <c r="H83" i="2"/>
  <c r="F350" i="2"/>
  <c r="F367" i="2"/>
  <c r="H100" i="2"/>
  <c r="K140" i="2"/>
  <c r="J257" i="2"/>
  <c r="F299" i="2"/>
  <c r="H32" i="2"/>
  <c r="L306" i="2"/>
  <c r="H43" i="2"/>
  <c r="F310" i="2"/>
  <c r="F379" i="2"/>
  <c r="H337" i="2"/>
  <c r="F285" i="2"/>
  <c r="H18" i="2"/>
  <c r="F328" i="2"/>
  <c r="H61" i="2"/>
  <c r="E328" i="2"/>
  <c r="C393" i="2"/>
  <c r="C278" i="2"/>
  <c r="E378" i="2"/>
  <c r="L142" i="2"/>
  <c r="J280" i="2"/>
  <c r="J278" i="2" s="1"/>
  <c r="L278" i="2" s="1"/>
  <c r="E306" i="2"/>
  <c r="H389" i="2"/>
  <c r="L357" i="2"/>
  <c r="H345" i="2"/>
  <c r="F294" i="2"/>
  <c r="H27" i="2"/>
  <c r="H333" i="2"/>
  <c r="E323" i="2"/>
  <c r="H15" i="2"/>
  <c r="E332" i="2"/>
  <c r="H86" i="2"/>
  <c r="F353" i="2"/>
  <c r="H368" i="2"/>
  <c r="F386" i="2"/>
  <c r="H355" i="2"/>
  <c r="H363" i="2"/>
  <c r="H300" i="2"/>
  <c r="F356" i="2"/>
  <c r="H89" i="2"/>
  <c r="H338" i="2"/>
  <c r="H19" i="2"/>
  <c r="F286" i="2"/>
  <c r="H312" i="2"/>
  <c r="H336" i="2"/>
  <c r="E317" i="2"/>
  <c r="H372" i="2"/>
  <c r="H49" i="2"/>
  <c r="F316" i="2"/>
  <c r="F281" i="2"/>
  <c r="F383" i="2"/>
  <c r="E350" i="2"/>
  <c r="H369" i="2"/>
  <c r="I256" i="2"/>
  <c r="K142" i="2" l="1"/>
  <c r="E340" i="2"/>
  <c r="E393" i="2" s="1"/>
  <c r="J393" i="2"/>
  <c r="L393" i="2" s="1"/>
  <c r="H310" i="2"/>
  <c r="J256" i="2"/>
  <c r="J259" i="2" s="1"/>
  <c r="K256" i="2" s="1"/>
  <c r="L11" i="2"/>
  <c r="L256" i="2" s="1"/>
  <c r="G140" i="2"/>
  <c r="F257" i="2"/>
  <c r="H285" i="2"/>
  <c r="F282" i="2"/>
  <c r="H317" i="2"/>
  <c r="H371" i="2"/>
  <c r="I278" i="2"/>
  <c r="I393" i="2"/>
  <c r="H299" i="2"/>
  <c r="H357" i="2"/>
  <c r="D257" i="2"/>
  <c r="L140" i="2"/>
  <c r="L257" i="2" s="1"/>
  <c r="H140" i="2"/>
  <c r="H248" i="2" s="1"/>
  <c r="E256" i="2"/>
  <c r="H281" i="2"/>
  <c r="F314" i="2"/>
  <c r="H314" i="2" s="1"/>
  <c r="H47" i="2"/>
  <c r="H311" i="2"/>
  <c r="F280" i="2"/>
  <c r="H388" i="2"/>
  <c r="E257" i="2"/>
  <c r="C257" i="2"/>
  <c r="C259" i="2" s="1"/>
  <c r="F306" i="2"/>
  <c r="H39" i="2"/>
  <c r="H286" i="2"/>
  <c r="H356" i="2"/>
  <c r="H379" i="2"/>
  <c r="H367" i="2"/>
  <c r="H304" i="2"/>
  <c r="H332" i="2"/>
  <c r="F256" i="2"/>
  <c r="H11" i="2"/>
  <c r="H386" i="2"/>
  <c r="H353" i="2"/>
  <c r="H320" i="2"/>
  <c r="H340" i="2"/>
  <c r="I257" i="2"/>
  <c r="I259" i="2" s="1"/>
  <c r="H383" i="2"/>
  <c r="H316" i="2"/>
  <c r="H294" i="2"/>
  <c r="L280" i="2"/>
  <c r="H328" i="2"/>
  <c r="H350" i="2"/>
  <c r="H384" i="2"/>
  <c r="H378" i="2"/>
  <c r="M256" i="2"/>
  <c r="M257" i="2"/>
  <c r="L259" i="2" l="1"/>
  <c r="K257" i="2"/>
  <c r="K259" i="2" s="1"/>
  <c r="E278" i="2"/>
  <c r="G142" i="2"/>
  <c r="D259" i="2"/>
  <c r="H257" i="2"/>
  <c r="F259" i="2"/>
  <c r="M259" i="2"/>
  <c r="H256" i="2"/>
  <c r="G256" i="2"/>
  <c r="F278" i="2"/>
  <c r="H282" i="2"/>
  <c r="E259" i="2"/>
  <c r="F393" i="2"/>
  <c r="H393" i="2" s="1"/>
  <c r="H306" i="2"/>
  <c r="H280" i="2"/>
  <c r="H259" i="2" l="1"/>
  <c r="G306" i="2"/>
  <c r="K278" i="2"/>
  <c r="K380" i="2"/>
  <c r="K318" i="2"/>
  <c r="K86" i="2"/>
  <c r="K28" i="2"/>
  <c r="K103" i="2"/>
  <c r="K40" i="2"/>
  <c r="K330" i="2"/>
  <c r="K37" i="2"/>
  <c r="K104" i="2"/>
  <c r="K377" i="2"/>
  <c r="K67" i="2"/>
  <c r="K327" i="2"/>
  <c r="K23" i="2"/>
  <c r="K66" i="2"/>
  <c r="K304" i="2"/>
  <c r="K60" i="2"/>
  <c r="K21" i="2"/>
  <c r="K42" i="2"/>
  <c r="K373" i="2"/>
  <c r="K78" i="2"/>
  <c r="K74" i="2"/>
  <c r="K329" i="2"/>
  <c r="K316" i="2"/>
  <c r="K94" i="2"/>
  <c r="K95" i="2"/>
  <c r="K49" i="2"/>
  <c r="K96" i="2"/>
  <c r="K79" i="2"/>
  <c r="K294" i="2"/>
  <c r="K284" i="2"/>
  <c r="K311" i="2"/>
  <c r="K13" i="2"/>
  <c r="K54" i="2"/>
  <c r="K292" i="2"/>
  <c r="K26" i="2"/>
  <c r="K62" i="2"/>
  <c r="K18" i="2"/>
  <c r="K320" i="2"/>
  <c r="K300" i="2"/>
  <c r="K352" i="2"/>
  <c r="K282" i="2"/>
  <c r="K386" i="2"/>
  <c r="K319" i="2"/>
  <c r="K63" i="2"/>
  <c r="K44" i="2"/>
  <c r="K102" i="2"/>
  <c r="K106" i="2"/>
  <c r="K69" i="2"/>
  <c r="K92" i="2"/>
  <c r="K367" i="2"/>
  <c r="K85" i="2"/>
  <c r="K75" i="2"/>
  <c r="K33" i="2"/>
  <c r="K65" i="2"/>
  <c r="K283" i="2"/>
  <c r="K22" i="2"/>
  <c r="K307" i="2"/>
  <c r="K382" i="2"/>
  <c r="K17" i="2"/>
  <c r="K358" i="2"/>
  <c r="K379" i="2"/>
  <c r="K76" i="2"/>
  <c r="K68" i="2"/>
  <c r="K24" i="2"/>
  <c r="K29" i="2"/>
  <c r="K321" i="2"/>
  <c r="K333" i="2"/>
  <c r="K57" i="2"/>
  <c r="K296" i="2"/>
  <c r="K324" i="2"/>
  <c r="K41" i="2"/>
  <c r="K52" i="2"/>
  <c r="K25" i="2"/>
  <c r="K70" i="2"/>
  <c r="K337" i="2"/>
  <c r="K80" i="2"/>
  <c r="K82" i="2"/>
  <c r="K89" i="2"/>
  <c r="K16" i="2"/>
  <c r="K381" i="2"/>
  <c r="K27" i="2"/>
  <c r="K35" i="2"/>
  <c r="K19" i="2"/>
  <c r="K93" i="2"/>
  <c r="K14" i="2"/>
  <c r="K58" i="2"/>
  <c r="K288" i="2"/>
  <c r="K72" i="2"/>
  <c r="K285" i="2"/>
  <c r="K87" i="2"/>
  <c r="K20" i="2"/>
  <c r="K88" i="2"/>
  <c r="K360" i="2"/>
  <c r="K100" i="2"/>
  <c r="K53" i="2"/>
  <c r="K341" i="2"/>
  <c r="K81" i="2"/>
  <c r="K38" i="2"/>
  <c r="K130" i="2"/>
  <c r="K101" i="2"/>
  <c r="K392" i="2"/>
  <c r="K312" i="2"/>
  <c r="K71" i="2"/>
  <c r="K91" i="2"/>
  <c r="K372" i="2"/>
  <c r="K105" i="2"/>
  <c r="K390" i="2"/>
  <c r="K51" i="2"/>
  <c r="K368" i="2"/>
  <c r="K43" i="2"/>
  <c r="K34" i="2"/>
  <c r="K376" i="2"/>
  <c r="K15" i="2"/>
  <c r="K45" i="2"/>
  <c r="K48" i="2"/>
  <c r="K36" i="2"/>
  <c r="K46" i="2"/>
  <c r="K84" i="2"/>
  <c r="K99" i="2"/>
  <c r="K98" i="2"/>
  <c r="K64" i="2"/>
  <c r="K303" i="2"/>
  <c r="K290" i="2"/>
  <c r="K359" i="2"/>
  <c r="K387" i="2"/>
  <c r="K365" i="2"/>
  <c r="K335" i="2"/>
  <c r="K59" i="2"/>
  <c r="K331" i="2"/>
  <c r="K370" i="2"/>
  <c r="K366" i="2"/>
  <c r="K391" i="2"/>
  <c r="K315" i="2"/>
  <c r="K55" i="2"/>
  <c r="K339" i="2"/>
  <c r="K313" i="2"/>
  <c r="K289" i="2"/>
  <c r="K31" i="2"/>
  <c r="K351" i="2"/>
  <c r="K308" i="2"/>
  <c r="K77" i="2"/>
  <c r="K385" i="2"/>
  <c r="K287" i="2"/>
  <c r="K354" i="2"/>
  <c r="K295" i="2"/>
  <c r="K342" i="2"/>
  <c r="K345" i="2"/>
  <c r="K349" i="2"/>
  <c r="K362" i="2"/>
  <c r="K325" i="2"/>
  <c r="K302" i="2"/>
  <c r="K326" i="2"/>
  <c r="K375" i="2"/>
  <c r="K361" i="2"/>
  <c r="K291" i="2"/>
  <c r="K356" i="2"/>
  <c r="K336" i="2"/>
  <c r="K30" i="2"/>
  <c r="K298" i="2"/>
  <c r="K343" i="2"/>
  <c r="K293" i="2"/>
  <c r="K305" i="2"/>
  <c r="K383" i="2"/>
  <c r="K347" i="2"/>
  <c r="K334" i="2"/>
  <c r="K363" i="2"/>
  <c r="K344" i="2"/>
  <c r="K355" i="2"/>
  <c r="K301" i="2"/>
  <c r="K348" i="2"/>
  <c r="K346" i="2"/>
  <c r="K322" i="2"/>
  <c r="K297" i="2"/>
  <c r="K338" i="2"/>
  <c r="K353" i="2"/>
  <c r="K369" i="2"/>
  <c r="K389" i="2"/>
  <c r="K56" i="2"/>
  <c r="K61" i="2"/>
  <c r="K39" i="2"/>
  <c r="K73" i="2"/>
  <c r="K83" i="2"/>
  <c r="K50" i="2"/>
  <c r="K32" i="2"/>
  <c r="K47" i="2"/>
  <c r="K314" i="2"/>
  <c r="K332" i="2"/>
  <c r="K317" i="2"/>
  <c r="K323" i="2"/>
  <c r="K371" i="2"/>
  <c r="K286" i="2"/>
  <c r="K350" i="2"/>
  <c r="K328" i="2"/>
  <c r="K378" i="2"/>
  <c r="K299" i="2"/>
  <c r="K340" i="2"/>
  <c r="K97" i="2"/>
  <c r="K309" i="2"/>
  <c r="K388" i="2"/>
  <c r="K310" i="2"/>
  <c r="K364" i="2"/>
  <c r="K90" i="2"/>
  <c r="K281" i="2"/>
  <c r="K384" i="2"/>
  <c r="K306" i="2"/>
  <c r="K357" i="2"/>
  <c r="K11" i="2"/>
  <c r="K280" i="2"/>
  <c r="G314" i="2"/>
  <c r="G327" i="2"/>
  <c r="G13" i="2"/>
  <c r="G392" i="2"/>
  <c r="G14" i="2"/>
  <c r="G31" i="2"/>
  <c r="G59" i="2"/>
  <c r="G77" i="2"/>
  <c r="G48" i="2"/>
  <c r="G325" i="2"/>
  <c r="G58" i="2"/>
  <c r="G84" i="2"/>
  <c r="G30" i="2"/>
  <c r="G99" i="2"/>
  <c r="G36" i="2"/>
  <c r="G46" i="2"/>
  <c r="G64" i="2"/>
  <c r="G23" i="2"/>
  <c r="G22" i="2"/>
  <c r="G98" i="2"/>
  <c r="G24" i="2"/>
  <c r="G390" i="2"/>
  <c r="G322" i="2"/>
  <c r="G366" i="2"/>
  <c r="G289" i="2"/>
  <c r="G290" i="2"/>
  <c r="G365" i="2"/>
  <c r="G303" i="2"/>
  <c r="G291" i="2"/>
  <c r="G331" i="2"/>
  <c r="G385" i="2"/>
  <c r="G55" i="2"/>
  <c r="G298" i="2"/>
  <c r="G315" i="2"/>
  <c r="G344" i="2"/>
  <c r="G313" i="2"/>
  <c r="G351" i="2"/>
  <c r="G297" i="2"/>
  <c r="G25" i="2"/>
  <c r="G87" i="2"/>
  <c r="G75" i="2"/>
  <c r="G68" i="2"/>
  <c r="G60" i="2"/>
  <c r="G79" i="2"/>
  <c r="G106" i="2"/>
  <c r="G67" i="2"/>
  <c r="G35" i="2"/>
  <c r="G81" i="2"/>
  <c r="G28" i="2"/>
  <c r="G97" i="2"/>
  <c r="G26" i="2"/>
  <c r="G54" i="2"/>
  <c r="G41" i="2"/>
  <c r="G92" i="2"/>
  <c r="G80" i="2"/>
  <c r="G76" i="2"/>
  <c r="G51" i="2"/>
  <c r="G38" i="2"/>
  <c r="G82" i="2"/>
  <c r="G72" i="2"/>
  <c r="G21" i="2"/>
  <c r="G34" i="2"/>
  <c r="G93" i="2"/>
  <c r="G57" i="2"/>
  <c r="G103" i="2"/>
  <c r="G20" i="2"/>
  <c r="G95" i="2"/>
  <c r="G29" i="2"/>
  <c r="G91" i="2"/>
  <c r="G40" i="2"/>
  <c r="G16" i="2"/>
  <c r="G94" i="2"/>
  <c r="G17" i="2"/>
  <c r="G42" i="2"/>
  <c r="G44" i="2"/>
  <c r="G56" i="2"/>
  <c r="G293" i="2"/>
  <c r="G287" i="2"/>
  <c r="G62" i="2"/>
  <c r="G63" i="2"/>
  <c r="G349" i="2"/>
  <c r="G359" i="2"/>
  <c r="G342" i="2"/>
  <c r="G358" i="2"/>
  <c r="G380" i="2"/>
  <c r="G334" i="2"/>
  <c r="G335" i="2"/>
  <c r="G102" i="2"/>
  <c r="G52" i="2"/>
  <c r="G387" i="2"/>
  <c r="G360" i="2"/>
  <c r="G339" i="2"/>
  <c r="G85" i="2"/>
  <c r="G343" i="2"/>
  <c r="G321" i="2"/>
  <c r="G69" i="2"/>
  <c r="G307" i="2"/>
  <c r="G391" i="2"/>
  <c r="G96" i="2"/>
  <c r="G105" i="2"/>
  <c r="G305" i="2"/>
  <c r="G318" i="2"/>
  <c r="G326" i="2"/>
  <c r="G45" i="2"/>
  <c r="G354" i="2"/>
  <c r="G292" i="2"/>
  <c r="G346" i="2"/>
  <c r="G284" i="2"/>
  <c r="G71" i="2"/>
  <c r="G33" i="2"/>
  <c r="G88" i="2"/>
  <c r="G364" i="2"/>
  <c r="G301" i="2"/>
  <c r="G296" i="2"/>
  <c r="G347" i="2"/>
  <c r="G101" i="2"/>
  <c r="G66" i="2"/>
  <c r="G375" i="2"/>
  <c r="G362" i="2"/>
  <c r="G283" i="2"/>
  <c r="G78" i="2"/>
  <c r="G348" i="2"/>
  <c r="G373" i="2"/>
  <c r="G382" i="2"/>
  <c r="G70" i="2"/>
  <c r="G302" i="2"/>
  <c r="G377" i="2"/>
  <c r="G381" i="2"/>
  <c r="G361" i="2"/>
  <c r="G74" i="2"/>
  <c r="G370" i="2"/>
  <c r="G295" i="2"/>
  <c r="G288" i="2"/>
  <c r="G324" i="2"/>
  <c r="G308" i="2"/>
  <c r="G309" i="2"/>
  <c r="G50" i="2"/>
  <c r="G329" i="2"/>
  <c r="G32" i="2"/>
  <c r="G338" i="2"/>
  <c r="G319" i="2"/>
  <c r="G104" i="2"/>
  <c r="G83" i="2"/>
  <c r="G18" i="2"/>
  <c r="G389" i="2"/>
  <c r="G15" i="2"/>
  <c r="G300" i="2"/>
  <c r="G336" i="2"/>
  <c r="G49" i="2"/>
  <c r="G73" i="2"/>
  <c r="G330" i="2"/>
  <c r="G53" i="2"/>
  <c r="G61" i="2"/>
  <c r="G27" i="2"/>
  <c r="G86" i="2"/>
  <c r="G337" i="2"/>
  <c r="G333" i="2"/>
  <c r="G368" i="2"/>
  <c r="G89" i="2"/>
  <c r="G372" i="2"/>
  <c r="G369" i="2"/>
  <c r="G65" i="2"/>
  <c r="G341" i="2"/>
  <c r="G355" i="2"/>
  <c r="G19" i="2"/>
  <c r="G37" i="2"/>
  <c r="G376" i="2"/>
  <c r="G100" i="2"/>
  <c r="G90" i="2"/>
  <c r="G352" i="2"/>
  <c r="G323" i="2"/>
  <c r="G43" i="2"/>
  <c r="G345" i="2"/>
  <c r="G363" i="2"/>
  <c r="G312" i="2"/>
  <c r="G356" i="2"/>
  <c r="G304" i="2"/>
  <c r="G328" i="2"/>
  <c r="G285" i="2"/>
  <c r="G317" i="2"/>
  <c r="G299" i="2"/>
  <c r="G320" i="2"/>
  <c r="G294" i="2"/>
  <c r="G378" i="2"/>
  <c r="G47" i="2"/>
  <c r="G39" i="2"/>
  <c r="G379" i="2"/>
  <c r="G332" i="2"/>
  <c r="G286" i="2"/>
  <c r="G367" i="2"/>
  <c r="G310" i="2"/>
  <c r="G371" i="2"/>
  <c r="G357" i="2"/>
  <c r="G388" i="2"/>
  <c r="G386" i="2"/>
  <c r="G340" i="2"/>
  <c r="G383" i="2"/>
  <c r="G350" i="2"/>
  <c r="G311" i="2"/>
  <c r="G281" i="2"/>
  <c r="G11" i="2"/>
  <c r="G353" i="2"/>
  <c r="G316" i="2"/>
  <c r="G384" i="2"/>
  <c r="G278" i="2"/>
  <c r="H278" i="2"/>
  <c r="G282" i="2"/>
  <c r="G280" i="2"/>
  <c r="G257" i="2"/>
  <c r="G259" i="2" s="1"/>
  <c r="D26" i="8" l="1"/>
  <c r="H14" i="10"/>
  <c r="C12" i="10" l="1"/>
  <c r="H13" i="10"/>
  <c r="H12" i="10" s="1"/>
  <c r="C19" i="10" l="1"/>
  <c r="F19" i="10" l="1"/>
  <c r="E37" i="10" s="1"/>
  <c r="H16" i="10"/>
  <c r="H19" i="10" s="1"/>
  <c r="H11" i="10"/>
  <c r="H37" i="10" l="1"/>
  <c r="B26" i="8" l="1"/>
  <c r="F12" i="8"/>
  <c r="F26" i="8" s="1"/>
  <c r="A120" i="1" l="1"/>
  <c r="H36" i="1" l="1"/>
  <c r="H24" i="1"/>
  <c r="H18" i="1"/>
  <c r="H38" i="1"/>
  <c r="H45" i="1"/>
  <c r="H60" i="1"/>
  <c r="H19" i="1"/>
  <c r="H22" i="1"/>
  <c r="H52" i="1"/>
  <c r="H58" i="1"/>
  <c r="H34" i="1"/>
  <c r="H61" i="1"/>
  <c r="H26" i="1"/>
  <c r="H43" i="1"/>
  <c r="H33" i="1"/>
  <c r="H53" i="1"/>
  <c r="H30" i="1"/>
  <c r="H44" i="1"/>
  <c r="H63" i="1"/>
  <c r="H35" i="1"/>
  <c r="H48" i="1"/>
  <c r="H20" i="1"/>
  <c r="H56" i="1" l="1"/>
  <c r="H27" i="1"/>
  <c r="H59" i="1"/>
  <c r="H37" i="1"/>
  <c r="H25" i="1"/>
  <c r="H49" i="1"/>
  <c r="H62" i="1"/>
  <c r="H39" i="1"/>
  <c r="H15" i="1"/>
  <c r="H40" i="1"/>
  <c r="H31" i="1"/>
  <c r="H16" i="1"/>
  <c r="H14" i="1"/>
  <c r="H42" i="1"/>
  <c r="H51" i="1"/>
  <c r="H29" i="1"/>
  <c r="H64" i="1"/>
  <c r="H57" i="1"/>
  <c r="H23" i="1"/>
  <c r="H28" i="1"/>
  <c r="H32" i="1"/>
  <c r="H50" i="1"/>
  <c r="H13" i="1"/>
  <c r="H41" i="1" l="1"/>
  <c r="H55" i="1"/>
  <c r="H47" i="1"/>
  <c r="H21" i="1"/>
  <c r="H17" i="1"/>
  <c r="H54" i="1"/>
  <c r="H12" i="1" l="1"/>
  <c r="H46" i="1"/>
  <c r="H11" i="1" l="1"/>
  <c r="D119" i="1" l="1"/>
  <c r="D121" i="1" s="1"/>
  <c r="A119" i="1" l="1"/>
  <c r="F110" i="1"/>
  <c r="I110" i="1"/>
  <c r="H104" i="5" l="1"/>
  <c r="E134" i="7" l="1"/>
  <c r="G134" i="7" l="1"/>
  <c r="F134" i="7"/>
  <c r="H134" i="7" s="1"/>
  <c r="F135" i="7" l="1"/>
  <c r="F131" i="7"/>
  <c r="F130" i="7" s="1"/>
  <c r="E135" i="7"/>
  <c r="E131" i="7"/>
  <c r="G135" i="7"/>
  <c r="G131" i="7"/>
  <c r="G130" i="7" s="1"/>
  <c r="E130" i="7" l="1"/>
  <c r="H131" i="7"/>
  <c r="H130" i="7" s="1"/>
  <c r="H1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cnogueira</author>
  </authors>
  <commentList>
    <comment ref="A59" authorId="0" shapeId="0" xr:uid="{F9E765AD-C4DE-4898-AB59-CF6C73C4E05E}">
      <text>
        <r>
          <rPr>
            <b/>
            <sz val="8"/>
            <color indexed="81"/>
            <rFont val="Tahoma"/>
            <family val="2"/>
          </rPr>
          <t>cnogueira:</t>
        </r>
        <r>
          <rPr>
            <sz val="8"/>
            <color indexed="81"/>
            <rFont val="Tahoma"/>
            <family val="2"/>
          </rPr>
          <t xml:space="preserve">
Reexibir a linha acima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exão" type="5" refreshedVersion="6" saveData="1">
    <dbPr connection="Provider=MSOLAP.2;Integrated Security=SSPI;Persist Security Info=True;Data Source=http://172.27.115.44/msolap.asp?172.27.115.44;Initial Catalog=SGPDW;Client Cache Size=25;Auto Synch Period=10000;MDX Compatibility=1" command="CONTABILIDADE" commandType="1"/>
    <olapPr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<sst xmlns="http://schemas.openxmlformats.org/spreadsheetml/2006/main" count="2460" uniqueCount="1387">
  <si>
    <t>MUNICÍPIO DE CURITIBA</t>
  </si>
  <si>
    <t>RELATÓRIO RESUMIDO DA EXECUÇÃO ORÇAMENTÁRIA</t>
  </si>
  <si>
    <t>BALANÇO ORÇAMENTÁRIO</t>
  </si>
  <si>
    <t>ORÇAMENTOS FISCAL E DA SEGURIDADE SOCIAL</t>
  </si>
  <si>
    <t>RREO - ANEXO 1 (LRF,art.52,inciso I, - alíneas "a" e "b" do inciso II e § 1º)</t>
  </si>
  <si>
    <t xml:space="preserve">RECEITAS </t>
  </si>
  <si>
    <t>PREVISÃO INICIAL</t>
  </si>
  <si>
    <t xml:space="preserve">PREVISÃO ATUALIZADA </t>
  </si>
  <si>
    <t>RECEITAS REALIZADAS</t>
  </si>
  <si>
    <t>SALDO A REALIZAR</t>
  </si>
  <si>
    <t>NO BIMESTRE</t>
  </si>
  <si>
    <t>%</t>
  </si>
  <si>
    <t>(A)</t>
  </si>
  <si>
    <t>(B)</t>
  </si>
  <si>
    <t>(B/A)</t>
  </si>
  <si>
    <t>( C )</t>
  </si>
  <si>
    <t>( C/A )</t>
  </si>
  <si>
    <t>(A-C)</t>
  </si>
  <si>
    <t>RECEITAS (EXCETO INTRA-ORÇAMENTÁRIAS) (I)</t>
  </si>
  <si>
    <t>RECEITAS CORRENTES</t>
  </si>
  <si>
    <t>RECEITA TRIBUTÁRIA</t>
  </si>
  <si>
    <t>RECEITA DE CONTRIBUIÇÕES</t>
  </si>
  <si>
    <t>CONTRIBUIÇÕES SOCIAIS</t>
  </si>
  <si>
    <t>CONTRIBUIÇÕES ECONÔMICAS</t>
  </si>
  <si>
    <t>CONTRIBUIÇÕES DE ILUMINAÇÃO PÚBLICA</t>
  </si>
  <si>
    <t xml:space="preserve">RECEITA PATRIMONIAL </t>
  </si>
  <si>
    <t>RECEITAS IMOBILIÁRIAS</t>
  </si>
  <si>
    <t>RECEITAS DE VALORES MOBILIÁRIOS</t>
  </si>
  <si>
    <t>RECEITA DE CONCESSÃO E PERMISSÕES</t>
  </si>
  <si>
    <t>EXPLORAÇÃO DE RECURSOS NATURAIS</t>
  </si>
  <si>
    <t>RECEITA DE CESSÃO DE DIREITOS</t>
  </si>
  <si>
    <t>OUTRAS RECEITAS PATRIMONIAIS</t>
  </si>
  <si>
    <t>RECEITA DE SERVIÇOS</t>
  </si>
  <si>
    <t>SERVIÇOS ADMINISTRATIVOS E COMERCIAIS GERAIS</t>
  </si>
  <si>
    <t>SERVIÇOS E ATIVIDADES REFERENTE À NAV. E TRANSPORTE</t>
  </si>
  <si>
    <t>OUTROS SERVIÇOS</t>
  </si>
  <si>
    <t>TRANSFERÊNCIAS CORRENTES</t>
  </si>
  <si>
    <t>TRANSFERÊNCIAS DOS MUNICÍPIOS E DE SUAS ENTIDADES</t>
  </si>
  <si>
    <t xml:space="preserve">TRANSFERÊNCIAS DE INSTITUIÇÕES PRIVADAS </t>
  </si>
  <si>
    <t xml:space="preserve">TRANSFERÊNCIAS DE OUTRAS INSTITUIÇÕES PÚBLICAS </t>
  </si>
  <si>
    <t xml:space="preserve">TRANSFERÊNCIAS DO EXTERIOR </t>
  </si>
  <si>
    <t xml:space="preserve">TRANSFERÊNCIAS DE PESSOAS FÍSICAS </t>
  </si>
  <si>
    <t xml:space="preserve">TRANSFERÊNCIAS PROVENIENTES DE DEPÓSITOS NÃO IDENTIFICADOS </t>
  </si>
  <si>
    <t>OUTRAS RECEITAS CORRENTES</t>
  </si>
  <si>
    <t xml:space="preserve">INDENIZAÇÕES, RESTITUIÇÕES E RESSARCIMENTOS </t>
  </si>
  <si>
    <t xml:space="preserve">BENS, DIREITOS E VALORES INCORPORADOS AO PATRIMÔNIO PÚBLICO </t>
  </si>
  <si>
    <t>DEMAIS RECEITAS CORRENTES</t>
  </si>
  <si>
    <t>RECEITAS DE CAPITAL</t>
  </si>
  <si>
    <t>OPERAÇÕES DE CRÉDITO</t>
  </si>
  <si>
    <t>OPERAÇÕES DE CRÉDITO - MERCADO INTERNO</t>
  </si>
  <si>
    <t>OPERAÇÕES DE CRÉDITO - MERCADO EXTERNO</t>
  </si>
  <si>
    <t>ALIENAÇÃO DE BENS</t>
  </si>
  <si>
    <t>ALIENAÇÃO DE BENS MÓVEIS</t>
  </si>
  <si>
    <t>ALIENAÇÃO DE BENS IMÓVEIS</t>
  </si>
  <si>
    <t>ALIENAÇÃO DE BENS INTANGÍVEIS</t>
  </si>
  <si>
    <t>AMORTIZAÇÕES DE EMPRÉSTIMOS</t>
  </si>
  <si>
    <t>TRANSFERÊNCIAS DE CAPITAL</t>
  </si>
  <si>
    <t>TRANSFERÊNCIAS DA UNIÃO E DE SUAS ENTIDADES</t>
  </si>
  <si>
    <t xml:space="preserve">TRANSFERÊNCIAS DOS ESTADOS E DE SUAS ENTIDADES </t>
  </si>
  <si>
    <t>DEMAIS RECEITAS DE CAPITAL</t>
  </si>
  <si>
    <t>RECEITAS (INTRA-ORÇAMENTÁRIAS) (II)</t>
  </si>
  <si>
    <t>Receita Tributária</t>
  </si>
  <si>
    <t>Receita de Contribuições</t>
  </si>
  <si>
    <t>Receita Patrimonial</t>
  </si>
  <si>
    <t>Receita de Serviços</t>
  </si>
  <si>
    <t>Demais Receitas Correntes</t>
  </si>
  <si>
    <t>SUBTOTAL DAS RECEITAS (III) = (I + II)</t>
  </si>
  <si>
    <t>OPER.DE CRÉDITO - REFIN. (IV)</t>
  </si>
  <si>
    <t>SUBTOTAL COM REFIN. (V) = (III + IV)</t>
  </si>
  <si>
    <t>DÉFICIT (VI)</t>
  </si>
  <si>
    <t>TOTAL COM DÉFICIT (VII) = (V + VI)</t>
  </si>
  <si>
    <t xml:space="preserve">SALDOS DE EXERCÍCIOS ANTERIORES </t>
  </si>
  <si>
    <t>Superávit Financeiro Utilizado para Créditos Adicionais</t>
  </si>
  <si>
    <t>Recursos Arrecadados em Exercícios Anteriores - RPPS</t>
  </si>
  <si>
    <t>IPTU</t>
  </si>
  <si>
    <t>ITBI</t>
  </si>
  <si>
    <t>ISS</t>
  </si>
  <si>
    <t>FUNDEB</t>
  </si>
  <si>
    <t>Despesa Liquidada</t>
  </si>
  <si>
    <t>Total</t>
  </si>
  <si>
    <t>DESPESAS</t>
  </si>
  <si>
    <t>DOTAÇÃO INICIAL</t>
  </si>
  <si>
    <t>DOTAÇÃO ATUALIZADA</t>
  </si>
  <si>
    <t>DESPESAS EMPENHADAS</t>
  </si>
  <si>
    <t>SALDO  (G)</t>
  </si>
  <si>
    <t>DESPESAS LIQUIDADAS</t>
  </si>
  <si>
    <t>SALDO  (I)</t>
  </si>
  <si>
    <t>DESPESAS PAGAS</t>
  </si>
  <si>
    <r>
      <t xml:space="preserve">INSCRIÇÃO DE RESTOS A PAGAR </t>
    </r>
    <r>
      <rPr>
        <b/>
        <vertAlign val="superscript"/>
        <sz val="8"/>
        <rFont val="Arial"/>
        <family val="2"/>
      </rPr>
      <t>3</t>
    </r>
  </si>
  <si>
    <t>ATÉ BIMESTRE</t>
  </si>
  <si>
    <t>(D)</t>
  </si>
  <si>
    <t>(E)</t>
  </si>
  <si>
    <t>(F)</t>
  </si>
  <si>
    <t>(E-F)</t>
  </si>
  <si>
    <t>(H)</t>
  </si>
  <si>
    <t>(E-H)</t>
  </si>
  <si>
    <t>(J)</t>
  </si>
  <si>
    <t>NÃO PROCESSADOS</t>
  </si>
  <si>
    <t>DESPESAS (EXCETO INTRA-ORÇAMENTÁRIAS) (VIII)</t>
  </si>
  <si>
    <t>DESPESAS CORRENTES</t>
  </si>
  <si>
    <t>PESSOAL E ENCARGOS SOCIAIS</t>
  </si>
  <si>
    <t>JUROS E ENCARGOS DA DÍVIDA</t>
  </si>
  <si>
    <t>OUTRAS DESPESAS CORRENTES</t>
  </si>
  <si>
    <t>DESPESAS DE CAPITAL</t>
  </si>
  <si>
    <t>INVESTIMENTOS</t>
  </si>
  <si>
    <t>INVERSÕES FINANCEIRAS</t>
  </si>
  <si>
    <t>AMORTIZAÇÕES DA DÍVIDA</t>
  </si>
  <si>
    <t>RESERVA DE CONTINGÊNCIA</t>
  </si>
  <si>
    <t>DESPESAS ( INTRA-ORÇAMENTÁRIAS) (IX)</t>
  </si>
  <si>
    <t>SUBTOTAL DAS DESPESAS (X) = (VIII + IX)</t>
  </si>
  <si>
    <t>AMORTIZAÇÃO DA DÍV. - REFIN.(XI)</t>
  </si>
  <si>
    <t>SUBTOTAL COM REFIN. (XII) = (X + XI)</t>
  </si>
  <si>
    <r>
      <t xml:space="preserve">SUPERÁVIT (XIII) </t>
    </r>
    <r>
      <rPr>
        <b/>
        <vertAlign val="superscript"/>
        <sz val="8"/>
        <rFont val="Arial"/>
        <family val="2"/>
      </rPr>
      <t>(1)</t>
    </r>
  </si>
  <si>
    <t>TOTAL (XIV) = (XII + XIII)</t>
  </si>
  <si>
    <r>
      <t xml:space="preserve">RESERVA DO RPPS </t>
    </r>
    <r>
      <rPr>
        <b/>
        <vertAlign val="superscript"/>
        <sz val="8"/>
        <rFont val="Arial"/>
        <family val="2"/>
      </rPr>
      <t>(1)</t>
    </r>
  </si>
  <si>
    <t>FONTE:  Sistema de Gestão Pública</t>
  </si>
  <si>
    <t/>
  </si>
  <si>
    <t xml:space="preserve">NOTAS: </t>
  </si>
  <si>
    <t>Despesa Empenhada</t>
  </si>
  <si>
    <t>Superávit Demais Entidades</t>
  </si>
  <si>
    <t xml:space="preserve">2) Foram  abertos  créditos  com  base  no  superávit  financeiro  de  exercícios anteriores  no  valor  de </t>
  </si>
  <si>
    <t>(apresentado na linha SALDO DE EXERCÍCIO ANTERIORES), sendo executados  o valor de</t>
  </si>
  <si>
    <t>.</t>
  </si>
  <si>
    <t xml:space="preserve"> Estes recursos foram fonte para abertura de créditos adicionais, que por motivo legal, não podem ser demonstrado como parte dos itens do Balanço Orçamentário que integram o cálculo do resultado orçamentário. O superávit financeiro não é receita do exercício de referência, pois já o foi no exercício anterior, mas constitui disponibilidade para utilização no exercício atual. Por outro lado, as despesas executadas à conta do superávit financeiro são despesas do exercício de referência, tendo em vista o disposto na Lei 4.320/64. Com base no exposto, segue quadro explicativo do resultado orçamentário do período:</t>
  </si>
  <si>
    <t>Resultado Orçamentário</t>
  </si>
  <si>
    <t>Previsão Atualizada</t>
  </si>
  <si>
    <t>Receita Realizada</t>
  </si>
  <si>
    <t>Receitas</t>
  </si>
  <si>
    <t>Dotação Atualizada</t>
  </si>
  <si>
    <t>Despesa Executada</t>
  </si>
  <si>
    <t>Despesas</t>
  </si>
  <si>
    <t>Resultado do Balanço Orçamentário</t>
  </si>
  <si>
    <r>
      <t xml:space="preserve">(+) Saldo de Exercício Anteriores </t>
    </r>
    <r>
      <rPr>
        <vertAlign val="superscript"/>
        <sz val="8"/>
        <rFont val="Arial"/>
        <family val="2"/>
      </rPr>
      <t>(2)</t>
    </r>
  </si>
  <si>
    <t>Resultado Orçamentário Ajustado</t>
  </si>
  <si>
    <t>3)  A coluna de inscrição em restos a pagar não processados apresentará valor somente no último bimestre do exercício.</t>
  </si>
  <si>
    <t>4) A Reserva do RPPS registra somente valores para as colunas da dotação inicial e da dotação atualizada, sendo apresentada nesse demonstrativo por constar no orçamento e visando também o equilíbrio entre a receita e a despesa orçamentária. A reserva do RPPS corresponde ao superávit gerado pela diferença entre as Receitas Previdenciárias Previstas (incluindo as receitas Intra-Orçamentárias recebidas pelo RPPS) e as Despesas Previdenciárias fixadas na Lei Orçamentária Anual, que será utilizado para pagamentos previdenciários futuros.</t>
  </si>
  <si>
    <t>5) A Reserva de Contingência é constituída sob a forma de dotação global, não especificamente destinada a determinado órgão, unidade orçamentária, programa ou categoria econômica, sendo destinada ao atendimento de passivos contingentes e outros riscos e eventos fiscais imprevistos. Estes últimos incluem as alterações e adequações orçamentárias que se identificam com o disposto no § 1º do inciso III do art. 43 da Lei nº 4.320/64, que permite a abertura de créditos adicionais com o cancelamento de dotações orçamentárias, inclusive da reserva de contingência incluída na Lei Orçamentária Anual. A forma de utilização e o montante dessa reserva serão definidos na Lei de Diretrizes Orçamentárias de cada ente da Federação. A Reserva de Contigência registra somente valores para as colunas da dotação inicial e da dotação atualizada.</t>
  </si>
  <si>
    <t>DEMONSTRATIVO DA EXECUÇÃO DAS DESPESAS POR FUNÇÃO/SUBFUNÇÃO</t>
  </si>
  <si>
    <t>RREO - ANEXO 2 (LRF,art.52,inciso II, - alíneas "c")</t>
  </si>
  <si>
    <t>FUNÇÃO/SUBFUNÇÃO</t>
  </si>
  <si>
    <t>SALDO</t>
  </si>
  <si>
    <r>
      <t>INSCRITAS EM RESTOS A PAGAR NÃO PROCESSADOS</t>
    </r>
    <r>
      <rPr>
        <b/>
        <vertAlign val="superscript"/>
        <sz val="7"/>
        <rFont val="Arial"/>
        <family val="2"/>
      </rPr>
      <t>1</t>
    </r>
  </si>
  <si>
    <t>(B/TOTAL B)</t>
  </si>
  <si>
    <t>(C)  = (A-B)</t>
  </si>
  <si>
    <t>(D/TOTAL D)</t>
  </si>
  <si>
    <t>(E)  = (A-D)</t>
  </si>
  <si>
    <t>DESPESAS (EXCETO INTRA-ORÇAMENTÁRIAS) (I)</t>
  </si>
  <si>
    <t>01</t>
  </si>
  <si>
    <t>LEGISLATIVA</t>
  </si>
  <si>
    <t>01031</t>
  </si>
  <si>
    <t>AÇÃO LEGISLATIVA</t>
  </si>
  <si>
    <t>ESSENCIAL À JUSTIÇA</t>
  </si>
  <si>
    <t>DEFESA DO INT. PUB. NO PROC. JUDIC.</t>
  </si>
  <si>
    <t>REPRESENTAÇÃO JUDICIAL E EXTRAJUDICIAL</t>
  </si>
  <si>
    <t>ADMINISTRAÇÃO GERAL</t>
  </si>
  <si>
    <t>04</t>
  </si>
  <si>
    <t>ADMINISTRAÇÃO</t>
  </si>
  <si>
    <t>04121</t>
  </si>
  <si>
    <t>PLANEJAMENTO E ORÇAMENTO</t>
  </si>
  <si>
    <t>04122</t>
  </si>
  <si>
    <t>04123</t>
  </si>
  <si>
    <t>ADMINISTRAÇÃO FINANCEIRA</t>
  </si>
  <si>
    <t>04124</t>
  </si>
  <si>
    <t>CONTROLE INTERNO</t>
  </si>
  <si>
    <t>04125</t>
  </si>
  <si>
    <t>NORMATIZAÇÃO E FISCALIZAÇÃO</t>
  </si>
  <si>
    <t>04126</t>
  </si>
  <si>
    <t>TECNOLOGIA DA INFORMAÇÃO</t>
  </si>
  <si>
    <t>04128</t>
  </si>
  <si>
    <t>FORMAÇÃO DE RECURSOS HUMANOS</t>
  </si>
  <si>
    <t>04129</t>
  </si>
  <si>
    <t>ADMINISTRAÇÃO DE RECEITAS</t>
  </si>
  <si>
    <t>04131</t>
  </si>
  <si>
    <t>COMUNICAÇÃO SOCIAL</t>
  </si>
  <si>
    <t>04243</t>
  </si>
  <si>
    <t>ASSISTÊNCIA À CRIANÇA E AO ADOLESCENTE</t>
  </si>
  <si>
    <t>05</t>
  </si>
  <si>
    <t>DEFESA NACIONAL</t>
  </si>
  <si>
    <t>05153</t>
  </si>
  <si>
    <t>DEFESA TERRESTRE</t>
  </si>
  <si>
    <t>06</t>
  </si>
  <si>
    <t>SEGURANÇA PÚBLICA</t>
  </si>
  <si>
    <t>06122</t>
  </si>
  <si>
    <t>06181</t>
  </si>
  <si>
    <t>POLICIAMENTO</t>
  </si>
  <si>
    <t>06182</t>
  </si>
  <si>
    <t>DEFESA CIVIL</t>
  </si>
  <si>
    <t>06183</t>
  </si>
  <si>
    <t>INFORMAÇÃO E INTELIGÊNCIA</t>
  </si>
  <si>
    <t>06243</t>
  </si>
  <si>
    <t>06244</t>
  </si>
  <si>
    <t>ASSISTÊNCIA COMUNITÁRIA</t>
  </si>
  <si>
    <t>08</t>
  </si>
  <si>
    <t>ASSISTÊNCIA SOCIAL</t>
  </si>
  <si>
    <t>08122</t>
  </si>
  <si>
    <t>08131</t>
  </si>
  <si>
    <t>08241</t>
  </si>
  <si>
    <t>ASSISTÊNCIA AO IDOSO</t>
  </si>
  <si>
    <t>08242</t>
  </si>
  <si>
    <t>ASSISTÊNCIA AO PORTADOR DE DEFICIÊNCIA</t>
  </si>
  <si>
    <t>08243</t>
  </si>
  <si>
    <t>08244</t>
  </si>
  <si>
    <t>08331</t>
  </si>
  <si>
    <t>PROTEÇÃO E BENEFÍCIO AO TRABALHADOR</t>
  </si>
  <si>
    <t>09</t>
  </si>
  <si>
    <t>PREVIDÊNCIA SOCIAL</t>
  </si>
  <si>
    <t>09122</t>
  </si>
  <si>
    <t>09272</t>
  </si>
  <si>
    <t>PREVIDÊNCIA DO ESTATUTÁRIO</t>
  </si>
  <si>
    <t>SAÚDE</t>
  </si>
  <si>
    <t>10301</t>
  </si>
  <si>
    <t>ATENÇÃO BÁSICA</t>
  </si>
  <si>
    <t>10302</t>
  </si>
  <si>
    <t>ASSISTÊNCIA HOSPITALAR E AMBULATORIAL</t>
  </si>
  <si>
    <t>10304</t>
  </si>
  <si>
    <t>VIGILÂNCIA SANITÁRIA</t>
  </si>
  <si>
    <t>10305</t>
  </si>
  <si>
    <t>VIGILÂNCIA EPIDEMIOLÓGIA</t>
  </si>
  <si>
    <t>10846</t>
  </si>
  <si>
    <t>TRABALHO</t>
  </si>
  <si>
    <t>11122</t>
  </si>
  <si>
    <t>11243</t>
  </si>
  <si>
    <t>11331</t>
  </si>
  <si>
    <t>11334</t>
  </si>
  <si>
    <t>FOMENTO AO TRABALHO</t>
  </si>
  <si>
    <t>EDUCAÇÃO</t>
  </si>
  <si>
    <t>12361</t>
  </si>
  <si>
    <t>ENSINO FUNDAMENTAL</t>
  </si>
  <si>
    <t>12365</t>
  </si>
  <si>
    <t>EDUCAÇÃO INFANTIL</t>
  </si>
  <si>
    <t>12367</t>
  </si>
  <si>
    <t>EDUCAÇÃO ESPECIAL</t>
  </si>
  <si>
    <t>CULTURA</t>
  </si>
  <si>
    <t>13122</t>
  </si>
  <si>
    <t>13131</t>
  </si>
  <si>
    <t>13243</t>
  </si>
  <si>
    <t>13391</t>
  </si>
  <si>
    <t>PAT. HISTÓRICO, ARTÍSTICO E ARQUEOLÓGICO</t>
  </si>
  <si>
    <t>13392</t>
  </si>
  <si>
    <t>DIFUSÃO CULTURAL</t>
  </si>
  <si>
    <t>DIREITO DA CIDADANIA</t>
  </si>
  <si>
    <t>14422</t>
  </si>
  <si>
    <t>DIREITOS INDIVIDUAIS, COLETIVOS E DIFUSOS</t>
  </si>
  <si>
    <t>URBANISMO</t>
  </si>
  <si>
    <t>15122</t>
  </si>
  <si>
    <t>15125</t>
  </si>
  <si>
    <t>15131</t>
  </si>
  <si>
    <t>15392</t>
  </si>
  <si>
    <t>15451</t>
  </si>
  <si>
    <t>INFRA-ESTRUTURA URBANA</t>
  </si>
  <si>
    <t>15452</t>
  </si>
  <si>
    <t>SERVIÇOS URBANOS</t>
  </si>
  <si>
    <t>15453</t>
  </si>
  <si>
    <t>TRANSPORTES COLETIVOS URBANOS</t>
  </si>
  <si>
    <t>15542</t>
  </si>
  <si>
    <t>CONTROLE AMBIENTAL</t>
  </si>
  <si>
    <t>15543</t>
  </si>
  <si>
    <t>RECUPERAÇÃO DE ÁREAS DEGRADADAS</t>
  </si>
  <si>
    <t>HABITAÇÃO</t>
  </si>
  <si>
    <t>16482</t>
  </si>
  <si>
    <t>HABITAÇÃO URBANA</t>
  </si>
  <si>
    <t>SANEAMENTO</t>
  </si>
  <si>
    <t>SANEAMENTO BÁSICO URBANO</t>
  </si>
  <si>
    <t>GESTÃO AMBIENTAL</t>
  </si>
  <si>
    <t>18122</t>
  </si>
  <si>
    <t>18131</t>
  </si>
  <si>
    <t>18304</t>
  </si>
  <si>
    <t>18451</t>
  </si>
  <si>
    <t>18541</t>
  </si>
  <si>
    <t>PRESERVAÇÃO E CONS. AMBIENTAL</t>
  </si>
  <si>
    <t>18542</t>
  </si>
  <si>
    <t>18543</t>
  </si>
  <si>
    <t>18601</t>
  </si>
  <si>
    <t>PROMOÇÃO DA PRODUÇÃO VEGETAL</t>
  </si>
  <si>
    <t>18846</t>
  </si>
  <si>
    <t>OUTROS ENCARGOS ESPECIAIS</t>
  </si>
  <si>
    <t>CIÊNCIA E TECNOLOGIA</t>
  </si>
  <si>
    <t>19572</t>
  </si>
  <si>
    <t>DESENVOLVIMENTO TECNOLÓGICO E ENGENHARIA</t>
  </si>
  <si>
    <t>INDÚSTRIA</t>
  </si>
  <si>
    <t>22661</t>
  </si>
  <si>
    <t>PROMOÇÃO INDUSTRIAL</t>
  </si>
  <si>
    <t>COMÉRCIO E SERVIÇOS</t>
  </si>
  <si>
    <t>23122</t>
  </si>
  <si>
    <t>23131</t>
  </si>
  <si>
    <t>23691</t>
  </si>
  <si>
    <t>PROMOÇÃO COMERCIAL</t>
  </si>
  <si>
    <t>23692</t>
  </si>
  <si>
    <t>COMERCIALIZAÇÃO</t>
  </si>
  <si>
    <t>23695</t>
  </si>
  <si>
    <t>TURISMO</t>
  </si>
  <si>
    <t>DESPORTO E LAZER</t>
  </si>
  <si>
    <t>27122</t>
  </si>
  <si>
    <t>27243</t>
  </si>
  <si>
    <t>27811</t>
  </si>
  <si>
    <t>DESPORTO DE RENDIMENTO</t>
  </si>
  <si>
    <t>27812</t>
  </si>
  <si>
    <t>DESPORTO COMUNITÁRIO</t>
  </si>
  <si>
    <t>27813</t>
  </si>
  <si>
    <t>LAZER</t>
  </si>
  <si>
    <t>ENCARGOS ESPECIAIS</t>
  </si>
  <si>
    <t>28841</t>
  </si>
  <si>
    <t>REFINANCIAMENTO DA DÍVIDA INTERNA</t>
  </si>
  <si>
    <t>28843</t>
  </si>
  <si>
    <t>SERVIÇO DA DÍVIDA INTERNA</t>
  </si>
  <si>
    <t>28844</t>
  </si>
  <si>
    <t>SERVIÇO DA DÍVIDA EXTERNA</t>
  </si>
  <si>
    <t>28846</t>
  </si>
  <si>
    <t>RESERVAS</t>
  </si>
  <si>
    <t>99997</t>
  </si>
  <si>
    <t>RESERVA DO RPPS</t>
  </si>
  <si>
    <t>99999</t>
  </si>
  <si>
    <t>DESPESAS ( INTRA-ORÇAMENTÁRIAS) (II)</t>
  </si>
  <si>
    <t xml:space="preserve">TOTAL </t>
  </si>
  <si>
    <t xml:space="preserve">Continua </t>
  </si>
  <si>
    <t>Continuação</t>
  </si>
  <si>
    <t>TABELA DAS DESPESAS INTRA-ORÇAMENTÁRIAS</t>
  </si>
  <si>
    <r>
      <t>INSCRITAS EM RESTOS A PAGAR NÃO PROCESSADOS</t>
    </r>
    <r>
      <rPr>
        <b/>
        <vertAlign val="superscript"/>
        <sz val="6"/>
        <rFont val="Arial"/>
        <family val="2"/>
      </rPr>
      <t>1</t>
    </r>
  </si>
  <si>
    <t>DESPESAS ( INTRA-ORÇAMENTÁRIAS)</t>
  </si>
  <si>
    <t>10331</t>
  </si>
  <si>
    <t>QUADRO RESUMO</t>
  </si>
  <si>
    <t>RESUMO</t>
  </si>
  <si>
    <t>DESPESAS (EXCETO INTRA-ORÇAMENTÁRIAS)</t>
  </si>
  <si>
    <t>NOTA:</t>
  </si>
  <si>
    <t>(1) A coluna de inscrição em restos a pagar não processados apresentará valor somente no último bimestre do exercício.</t>
  </si>
  <si>
    <t>2) A Reserva do RPPS registra somente valores para as colunas da dotação inicial e da dotação atualizada, sendo apresentada nesse demonstrativo por constar no orçamento e visando também o equilíbrio entre a receita e a despesa orçamentária. A reserva do RPPS corresponde ao superávit gerado pela diferença entre as Receitas Previdenciárias Previstas (incluindo as receitas Intra-Orçamentárias recebidas pelo RPPS) e as Despesas Previdenciárias fixadas na Lei Orçamentária Anual, que será utilizado para pagamentos previdenciários futuros.</t>
  </si>
  <si>
    <t>3) A Reserva de Contingência é constituída sob a forma de dotação global, não especificamente destinada a determinado órgão, unidade orçamentária, programa ou categoria econômica, sendo destinada ao atendimento de passivos contingentes e outros riscos e eventos fiscais imprevistos. Estes últimos incluem as alterações e adequações orçamentárias que se identificam com o disposto no § 1º do inciso III do art. 43 da Lei nº 4.320/64, que permite a abertura de créditos adicionais com o cancelamento de dotações orçamentárias, inclusive da reserva de contingência incluída na Lei Orçamentária Anual. A forma de utilização e o montante dessa reserva serão definidos na Lei de Diretrizes Orçamentárias de cada ente da Federação. A Reserva de Contigência registra somente valores para as colunas da dotação inicial e da dotação atualizada.</t>
  </si>
  <si>
    <t>TABELA CONSOLIDADA DAS DESPESAS POR FUNÇÃO/SUBFUNÇÃO (EXCETO INTRA-ORÇAMENTÁRIA + INTRA-ORÇAMENTÁRIA)</t>
  </si>
  <si>
    <t>SALDO  A LIQUIDAR</t>
  </si>
  <si>
    <t>(C)</t>
  </si>
  <si>
    <t>(A-E)</t>
  </si>
  <si>
    <t>DESPESAS (CONSOLIDADA)</t>
  </si>
  <si>
    <t>DEMONSTRATIVOS  DA RECEITA CORRENTE LÍQUIDA</t>
  </si>
  <si>
    <t>ORÇAMENTOS FISCAL E DA SECURIDADE SOCIAL</t>
  </si>
  <si>
    <t>RREO - ANEXO 3 (LRF. Art.53. Inciso I)</t>
  </si>
  <si>
    <t>ESPECIFICAÇÃO</t>
  </si>
  <si>
    <t>RECEITAS CORRENTES (I)</t>
  </si>
  <si>
    <t>IMPOSTOS, TAXAS E CONT. DE MELHORIAS</t>
  </si>
  <si>
    <t>IRRF</t>
  </si>
  <si>
    <t>Outros Impostos, Taxas e Cont. de Melhoria</t>
  </si>
  <si>
    <t>CONTRIBUIÇÕES</t>
  </si>
  <si>
    <t>RECEITA PATRIMONIAL</t>
  </si>
  <si>
    <t xml:space="preserve">      Rendimentos de Aplicação Financeira </t>
  </si>
  <si>
    <t xml:space="preserve">      Outras Receitas Patrimoniais </t>
  </si>
  <si>
    <t>RECEITA INDUSTRIAL</t>
  </si>
  <si>
    <t>RECEITA AGROPECUÁRIA</t>
  </si>
  <si>
    <t>Cota-Parte do FPM</t>
  </si>
  <si>
    <t>Cota-Parte do ICMS</t>
  </si>
  <si>
    <t>Cota-Parte do IPVA</t>
  </si>
  <si>
    <t>Conta-Parte do ITR</t>
  </si>
  <si>
    <t>Transferência da LC 61/1989</t>
  </si>
  <si>
    <t>Transferências do FUNDEB</t>
  </si>
  <si>
    <r>
      <t xml:space="preserve">Outras Transferências Correntes </t>
    </r>
    <r>
      <rPr>
        <vertAlign val="superscript"/>
        <sz val="8"/>
        <rFont val="Arial"/>
        <family val="2"/>
      </rPr>
      <t>(1)</t>
    </r>
  </si>
  <si>
    <t>DEDUÇÕES (II)</t>
  </si>
  <si>
    <t>CONTR. PLANO SEG.SOCIAL SERVIDOR.</t>
  </si>
  <si>
    <t>COMPENS. FINANC. ENTRE REG. DE PREVIDÊNCIA</t>
  </si>
  <si>
    <t>DEDUÇÃO DA REC. P/ FORMAÇÃO DO FUNDEB</t>
  </si>
  <si>
    <t>RECEITA CORRENTE LÍQUIDA (I - II)</t>
  </si>
  <si>
    <t>( - ) Transferências obrigatórias da União relativas às emendas individuais (art. 166-A, § 1º, da CF) (IV)</t>
  </si>
  <si>
    <t>RECEITA CORRENTE LÍQUIDA AJUSTADA PARA CÁLCULO DOS LIMITES DE ENDIVIDAMENTO (V) = (III - IV)</t>
  </si>
  <si>
    <t>( - ) serviço do sistema de transporte coletivo - FUC - §3º do Art. 14 da Lei Complementar Municipal n° 101/17 - LRFM</t>
  </si>
  <si>
    <t xml:space="preserve">( - ) Transferências obrigatórias da União relativas às emendas de bancada (art. 166, § 16, da CF) (VI) </t>
  </si>
  <si>
    <t>RECEITA CORRENTE LÍQUIDA AJUSTADA PARA CÁLCULO DOS LIMITES DA DESPESA COM PESSOAL (VII) = (V - VI)</t>
  </si>
  <si>
    <t>TOTAL                (ÚLT. 12 M)</t>
  </si>
  <si>
    <t>DEMONSTRATIVO DAS RECEITAS E DESPESAS PREVIDENCIÁRIAS DO REGIME PRÓPRIO DOS SERVIDORES PÚBLICOS</t>
  </si>
  <si>
    <t>ORÇAMENTO DA SEGURIDADE SOCIAL</t>
  </si>
  <si>
    <t>RREO - ANEXO 4 (LRF, Art. 53, inciso II)</t>
  </si>
  <si>
    <t xml:space="preserve">RECEITAS REALIZADAS </t>
  </si>
  <si>
    <t xml:space="preserve">  RECEITAS CORRENTES (I) </t>
  </si>
  <si>
    <t xml:space="preserve">    Receita de Contribuições dos Segurados </t>
  </si>
  <si>
    <t xml:space="preserve">    Receita de Contribuições Patronais </t>
  </si>
  <si>
    <t xml:space="preserve">    Receita Patrimonial </t>
  </si>
  <si>
    <t xml:space="preserve">    Receita de Serviços </t>
  </si>
  <si>
    <t xml:space="preserve">    Outras Receitas Correntes </t>
  </si>
  <si>
    <t xml:space="preserve">  RECEITAS DE CAPITAL (III) </t>
  </si>
  <si>
    <t xml:space="preserve">DOTAÇÃO ATUALIZADA </t>
  </si>
  <si>
    <t xml:space="preserve">DESPESAS EMPENHADAS </t>
  </si>
  <si>
    <t xml:space="preserve">DESPESAS LIQUIDADAS </t>
  </si>
  <si>
    <t xml:space="preserve">INSCRITAS EM RESTOS A PAGAR NÃO PROCESSADOS </t>
  </si>
  <si>
    <t xml:space="preserve">      Aposentadorias </t>
  </si>
  <si>
    <t xml:space="preserve">    Outras Despesas Previdenciárias </t>
  </si>
  <si>
    <t xml:space="preserve">      Compensação Previdenciária do RPPS para o RGPS </t>
  </si>
  <si>
    <t xml:space="preserve">      Demais Despesas Previdenciárias </t>
  </si>
  <si>
    <t xml:space="preserve">Previsão Orçamentária </t>
  </si>
  <si>
    <t xml:space="preserve">Recursos RPPS Arrecadados em Exercícios Anteriores </t>
  </si>
  <si>
    <t xml:space="preserve">Reserva Orçamentária do RPPS </t>
  </si>
  <si>
    <t xml:space="preserve">Aportes Realizados </t>
  </si>
  <si>
    <t xml:space="preserve">  Plano de Amortização - Contribuição Patronal Suplementar </t>
  </si>
  <si>
    <t xml:space="preserve">  Plano de Amortização - Aporte Periódico de Valores Predefinidos </t>
  </si>
  <si>
    <t xml:space="preserve">  Outros Aportes para o RPPS </t>
  </si>
  <si>
    <t xml:space="preserve">  Recursos para Cobertura de Déficit Financeiro </t>
  </si>
  <si>
    <t xml:space="preserve">Bens e Direitos do RPPS - Plano Previdenciário </t>
  </si>
  <si>
    <t>(Continua)</t>
  </si>
  <si>
    <t>(Continuação)</t>
  </si>
  <si>
    <t xml:space="preserve">  RECEITAS CORRENTES (VII) </t>
  </si>
  <si>
    <t xml:space="preserve">  Recursos para Cobertura de Insuficiências Financeiras </t>
  </si>
  <si>
    <t xml:space="preserve">  Recursos para Formação de Reserva </t>
  </si>
  <si>
    <t>Receitas da Adminstração - RPPS</t>
  </si>
  <si>
    <r>
      <t>INTERFERÊNCIAS FINANCEIRAS RECEBIDAS</t>
    </r>
    <r>
      <rPr>
        <vertAlign val="superscript"/>
        <sz val="9"/>
        <color theme="1"/>
        <rFont val="LucidaSansRegular"/>
      </rPr>
      <t>3</t>
    </r>
  </si>
  <si>
    <t>TOTAL DAS RECEITAS DA ADMINISTRAÇÃO RPPS - (XII)</t>
  </si>
  <si>
    <t>Despesas da Adminstração - RPPS</t>
  </si>
  <si>
    <t>DESPESAS CORRENTES (XIII)</t>
  </si>
  <si>
    <t>DESPESAS DE CAPITAL (XIV)</t>
  </si>
  <si>
    <t>TOTAL DAS DESPESAS DA ADMINISTRAÇÃO RPPS (XV) = (XIII + XIV)</t>
  </si>
  <si>
    <t>RESULTADO DA ADMINISTRAÇÃO RPPS (XVI) = (XII – XV)</t>
  </si>
  <si>
    <t>DEMONSTRATIVO DO RESULTADO PRIMÁRIO E NOMINAL</t>
  </si>
  <si>
    <t>ORÇAMENTO FISCAL E DA SEGURIDADE SOCIAL</t>
  </si>
  <si>
    <t>RREO - ANEXO 6 (LRF,art.53,inciso III)</t>
  </si>
  <si>
    <t>ACIMA DA LINHA</t>
  </si>
  <si>
    <t>RECEITAS PRIMÁRIAS</t>
  </si>
  <si>
    <t>PREVISÃO ATUALIZADA</t>
  </si>
  <si>
    <t xml:space="preserve">IMPOSTOS, TAXAS E CONTRIBUIÇÕES DE MELHORIA </t>
  </si>
  <si>
    <t>OUTROS IMPOSTOS, TAXAS E CONTRIBUIÇÕES DE MELHORIA</t>
  </si>
  <si>
    <t>APLICAÇÕES FINANCEIRAS (II)</t>
  </si>
  <si>
    <t>COTA-PARTE DO FPM</t>
  </si>
  <si>
    <t>COTA-PARTE DO ICMS</t>
  </si>
  <si>
    <t>COTA-PARTE DO IPVA</t>
  </si>
  <si>
    <t>COTA-PARTE DO ITR</t>
  </si>
  <si>
    <t xml:space="preserve">TRANSFERÊNCIAS DA LC 61/1989 </t>
  </si>
  <si>
    <t xml:space="preserve">TRANSFERÊNCIAS DO FUNDEB </t>
  </si>
  <si>
    <t>OUTRAS TRANSF.CORRENTES</t>
  </si>
  <si>
    <t>OUTRAS RECEITAS FINANCEIRAS (III)</t>
  </si>
  <si>
    <t>DIVERSAS RECEITAS CORRENTES</t>
  </si>
  <si>
    <t>OUTRAS ALIENAÇÕES DE BENS</t>
  </si>
  <si>
    <t>CONVÊNIOS</t>
  </si>
  <si>
    <t>OUTRAS TRANSF. DE CAPITAL</t>
  </si>
  <si>
    <t>OUTRAS RECEITAS DE CAPITAL</t>
  </si>
  <si>
    <t>OUTRAS RECEITAS DE CAPITAL PRIMÁRIAS</t>
  </si>
  <si>
    <t>DESPESAS PRIMÁRIAS</t>
  </si>
  <si>
    <t>RESTOS A PAGAR NÃO PROCESSADOS</t>
  </si>
  <si>
    <t>LIQUIDADOS</t>
  </si>
  <si>
    <t>DEMAIS INVERSÕES FINANCEIRAS</t>
  </si>
  <si>
    <t>META FISCAL PARA O RESULTADO PRIMÁRIO</t>
  </si>
  <si>
    <t>VALOR CORRENTE</t>
  </si>
  <si>
    <t>JUROS NOMINAIS</t>
  </si>
  <si>
    <t>VALOR INCORRIDO</t>
  </si>
  <si>
    <t>META FISCAL PARA O RESULTADO NOMINAL</t>
  </si>
  <si>
    <t>ABAIXO DA LINHA</t>
  </si>
  <si>
    <t>CÁLCULO DO RESULTADO NOMINAL</t>
  </si>
  <si>
    <t>(a)</t>
  </si>
  <si>
    <t>(b)</t>
  </si>
  <si>
    <t xml:space="preserve">    Disponibilidade de Caixa</t>
  </si>
  <si>
    <t xml:space="preserve">           Disponibilidade de Caixa Bruta</t>
  </si>
  <si>
    <t xml:space="preserve">    Demais Haveres Financeiros</t>
  </si>
  <si>
    <t>AJUSTE METODOLÓGICO</t>
  </si>
  <si>
    <t>INFORMAÇÕES ADICIONAIS</t>
  </si>
  <si>
    <t>PREVISÃO ORÇAMENTÁRIA</t>
  </si>
  <si>
    <t>SALDO DE EXERCÍCIOS ANTERIORES</t>
  </si>
  <si>
    <t xml:space="preserve">    Recursos Arrecadados em Exercícios Anteriores - RPPS</t>
  </si>
  <si>
    <t xml:space="preserve">   Superávit Financeiro Utilizado para Abertura e Reabertura de Créditos Adicionais</t>
  </si>
  <si>
    <t>RESERVA ORÇAMENTÁRIA DO RPPS</t>
  </si>
  <si>
    <t>1) A Reserva do RPPS registra somente valores para a coluna da dotação atualizada, sendo apresentada nesse demonstrativo por constar no orçamento e visando também o equilíbrio entre a receita e a despesa orçamentária. A reserva do RPPS corresponde ao superávit gerado pela diferença entre as Receitas Previdenciárias Previstas (incluindo as receitas Intra-Orçamentárias recebidas pelo RPPS) e as Despesas Previdenciárias fixadas na Lei Orçamentária Anual, que será utilizado para pagamentos previdenciários futuros.</t>
  </si>
  <si>
    <t>2) A Reserva de Contingência é constituída sob a forma de dotação global, não especificamente destinada a determinado órgão, unidade orçamentária, programa ou categoria econômica, sendo destinada ao atendimento de passivos contingentes e outros riscos e eventos fiscais imprevistos. Estes últimos incluem as alterações e adequações orçamentárias que se identificam com o disposto no § 1º do inciso III do art. 43 da Lei nº 4.320/64, que permite a abertura de créditos adicionais com o cancelamento de dotações orçamentárias, inclusive da reserva de contingência incluída na Lei Orçamentária Anual. A forma de utilização e o montante dessa reserva serão definidos na Lei de Diretrizes Orçamentárias de cada ente da Federação. A Reserva de Contigência registra somente valores para a coluna da dotação atualizada.</t>
  </si>
  <si>
    <t>Outros Ajustes</t>
  </si>
  <si>
    <t>Valor</t>
  </si>
  <si>
    <t>a) Variação de valores Extra Orçamentários</t>
  </si>
  <si>
    <t>Total de Ajustes que variam a Disp. de Caixa e Demais Valores Financeiros (XXXIX)</t>
  </si>
  <si>
    <t>DEMONSTRATIVO DE RESTOS A PAGAR POR PODER E ÓRGÃO</t>
  </si>
  <si>
    <t>Inscritos</t>
  </si>
  <si>
    <t>Liquidados</t>
  </si>
  <si>
    <t>Pagos</t>
  </si>
  <si>
    <t>Cancelados</t>
  </si>
  <si>
    <t>A Pagar</t>
  </si>
  <si>
    <t>RREO - ANEXO 7 (LRF, art. 53, inciso V)</t>
  </si>
  <si>
    <t>PODER / ÓRGÃO</t>
  </si>
  <si>
    <t>RESTOS A PAGAR PROCESSADOS</t>
  </si>
  <si>
    <t>RESTOS A PAGAR NÃO-PROCESSADOS</t>
  </si>
  <si>
    <t>Saldo Total</t>
  </si>
  <si>
    <t>Exercicios</t>
  </si>
  <si>
    <t>Anteriores</t>
  </si>
  <si>
    <t>RESTOS A PAGAR (EXCETO INTRA-ORÇAMENTÁRIOS) (I)</t>
  </si>
  <si>
    <t>PODER EXECUTIVO</t>
  </si>
  <si>
    <t>Saldo a Pagar</t>
  </si>
  <si>
    <t>PODER LEGISLATIVO</t>
  </si>
  <si>
    <t>RESTOS A PAGAR (INTRA-ORÇAMENTÁRIOS) (II)</t>
  </si>
  <si>
    <t>TOTAL (III) = (I + II)</t>
  </si>
  <si>
    <t>DEMONSTRATIVO DAS RECEITAS E DESPESAS COM MANUTENÇÃO E DESENVOLVIMENTO DO ENSINO - MDE</t>
  </si>
  <si>
    <t>RREO - ANEXO 8 (Lei nº 9.394/1996 -LDB, art. 72)</t>
  </si>
  <si>
    <t>Até o Bimestre</t>
  </si>
  <si>
    <t>1 - RECEITAS DE IMPOSTOS</t>
  </si>
  <si>
    <t>1.1 - Receita Resultante do Imposto Sobre a Propriedade Predial e Territorial Urbana - IPTU</t>
  </si>
  <si>
    <r>
      <t xml:space="preserve">1.2 - Receita Resultante do Imposto Sobre Transmissão </t>
    </r>
    <r>
      <rPr>
        <i/>
        <sz val="8"/>
        <rFont val="Arial"/>
        <family val="2"/>
      </rPr>
      <t>Inter Vivos</t>
    </r>
    <r>
      <rPr>
        <sz val="8"/>
        <rFont val="Arial"/>
        <family val="2"/>
      </rPr>
      <t xml:space="preserve"> - ITBI</t>
    </r>
  </si>
  <si>
    <t>1.3 - Receita Resultante do Imposto Sobre Serviços de Qualquer Naturesa - ISS</t>
  </si>
  <si>
    <t>1.4 - Receita Resultante do Imposto de Renda Retido na Fonte - IRRF</t>
  </si>
  <si>
    <t>2 - RECEITAS DE TRANSFERÊNCIAS CONSTITUCIONAIS E LEGAIS</t>
  </si>
  <si>
    <t>2.1 - Cota-Parte FPM</t>
  </si>
  <si>
    <t>2.1.1 - Parcela referênte à CF. art. 159, I, alínea b</t>
  </si>
  <si>
    <t>2.2 - Cota-Parte ICMS</t>
  </si>
  <si>
    <t>RECEITAS ADICIONAIS PARA FINANCIAMENTO DO ENSINO</t>
  </si>
  <si>
    <r>
      <t>INSCRITOS EM RESTOS A PAGAR NÃO PROCESSADOS</t>
    </r>
    <r>
      <rPr>
        <b/>
        <vertAlign val="superscript"/>
        <sz val="6"/>
        <rFont val="Arial"/>
        <family val="2"/>
      </rPr>
      <t>7</t>
    </r>
  </si>
  <si>
    <t>(d)</t>
  </si>
  <si>
    <t>(e)</t>
  </si>
  <si>
    <t>(g)</t>
  </si>
  <si>
    <t>(i)</t>
  </si>
  <si>
    <t>VALOR</t>
  </si>
  <si>
    <t>INDICADORES DO FUNDEB</t>
  </si>
  <si>
    <t>OUTRAS INFORMAÇÕES PARA CONTROLE</t>
  </si>
  <si>
    <t>SALÁRIO EDUCAÇÃO</t>
  </si>
  <si>
    <t>FONTE: SGP - Sistema de Gestão Pública</t>
  </si>
  <si>
    <t>NOTAS:</t>
  </si>
  <si>
    <t>DEMONSTRATIVO DAS RECEITAS DE OPERAÇÕES DE CRÉDITO E DESPESAS DE CAPITAL</t>
  </si>
  <si>
    <t>RREO - ANEXO 9 (LRF, art. 53, Par. 1º, Inciso I)</t>
  </si>
  <si>
    <t>RECEITAS</t>
  </si>
  <si>
    <t>SALDO NÃO REALIZADO</t>
  </si>
  <si>
    <t>( c ) = ( a - b )</t>
  </si>
  <si>
    <r>
      <t>RECEITA DE OPERAÇÕES DE CRÉDITO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(I)</t>
    </r>
  </si>
  <si>
    <t>SALDO NÃO EXECUTADO</t>
  </si>
  <si>
    <t>(f) = (d - e)</t>
  </si>
  <si>
    <t>Investimento</t>
  </si>
  <si>
    <t>Inversões Financeiras</t>
  </si>
  <si>
    <t>Amortização de Dívida</t>
  </si>
  <si>
    <t>(-) Incentivos Fiscais a Contribuinte</t>
  </si>
  <si>
    <t>(-) Incentivos Fiscais a Contribuinte por Instituições Financeiras</t>
  </si>
  <si>
    <t>DESPESA DE CAPITAL LÍQUIDA (II)</t>
  </si>
  <si>
    <t>RESULTADO PARA APURAÇÃO DA REGRA DE OURO (III) = ( II - I )</t>
  </si>
  <si>
    <t>1) Operações de Crédito descritas na CF, art. 167, inciso III</t>
  </si>
  <si>
    <t>DEMONSTRATIVO DA PROJEÇÃO ATUARIAL DO REGIME PRÓPRIO DE PREVIDÊNCIA SOCIAL DOS SERVIDORES PÚBLICOS</t>
  </si>
  <si>
    <t>RREO - ANEXO 10 (LRF, art. 53, Par. 1º, inciso II)</t>
  </si>
  <si>
    <t>PLANO PREVIDÊNCIÁRIO</t>
  </si>
  <si>
    <t>EXERCÍCIO</t>
  </si>
  <si>
    <t>RECEITAS PREVIDENCIÁRIAS</t>
  </si>
  <si>
    <t>DESPESAS PREVIDENCIÁRIAS</t>
  </si>
  <si>
    <t>RESULTADO PREVIDENCIÁRIO</t>
  </si>
  <si>
    <t>SALDO FINANCEIRO DO EXERCÍCIO</t>
  </si>
  <si>
    <t>(c) = (a-b)</t>
  </si>
  <si>
    <t>(d) = ("d" Exerc.Anterior)+(c)</t>
  </si>
  <si>
    <t>Data Base dos Dados da Avaliação</t>
  </si>
  <si>
    <t>Nº de Servidores Ativos</t>
  </si>
  <si>
    <t>Folha Salarial de Ativos</t>
  </si>
  <si>
    <t>Idade Média de Ativos</t>
  </si>
  <si>
    <t>Nº de Servidores Inativos</t>
  </si>
  <si>
    <t>Folha dos Inativos</t>
  </si>
  <si>
    <t>Idade Média de Inativos</t>
  </si>
  <si>
    <t>Crescimento Real de Remunerações de Ativos</t>
  </si>
  <si>
    <t>Crescimento Real de Proventos de Inativos</t>
  </si>
  <si>
    <t>Taxa Média de Inflação</t>
  </si>
  <si>
    <t>Taxa de Crescimento do PIB</t>
  </si>
  <si>
    <t>Taxa de Juros Real</t>
  </si>
  <si>
    <t>Experiência de Mortalidade e Sobrevivência de Válidos e Inválidos</t>
  </si>
  <si>
    <t>Experiência de Entrada em Invalidez</t>
  </si>
  <si>
    <t>Gerações Futuras ou Novos Entrados</t>
  </si>
  <si>
    <t>DEMONSTRATIVO DA RECEITA DE ALIENAÇÃO DE ATIVOS E APLICAÇÃO DOS RECURSOS</t>
  </si>
  <si>
    <t>RREO - ANEXO 11 (LRF, art. 53 Par. 1º, inciso III)</t>
  </si>
  <si>
    <t>RECEITA</t>
  </si>
  <si>
    <t xml:space="preserve"> (a - b)</t>
  </si>
  <si>
    <t>RECEITAS DE ALIENAÇÃO DE ATIVOS (I)</t>
  </si>
  <si>
    <t>ALIENAÇÃO DE ATIVOS</t>
  </si>
  <si>
    <t>Receita de Alienação de Bens Móveis</t>
  </si>
  <si>
    <t>Receita de Alienação de Bens Imóveis</t>
  </si>
  <si>
    <t>Receita de Alienação de Bens Intangíveis</t>
  </si>
  <si>
    <t>Receita de Rendimentos de Aplicações Financeiras</t>
  </si>
  <si>
    <t>TOTAL</t>
  </si>
  <si>
    <t>DESPESAS INSCRITAS EM RESTOS A PAGAR NÃO PROCESSADOS</t>
  </si>
  <si>
    <t>PAGAMENTO DE RESTO A PAGAR</t>
  </si>
  <si>
    <t>SALDO A PAGAR</t>
  </si>
  <si>
    <t>DESPESAS (APLICAÇÃO DOS RECURSOS DA ALIENAÇÃO DE ATIVOS)</t>
  </si>
  <si>
    <t>(f)</t>
  </si>
  <si>
    <t>(h) = (d - e)</t>
  </si>
  <si>
    <t>Despesas de Capital</t>
  </si>
  <si>
    <t>Investimentos</t>
  </si>
  <si>
    <t>Inversões</t>
  </si>
  <si>
    <t>Amortização Da Dívida</t>
  </si>
  <si>
    <t>Despesas Correntes dos regimes de Previdência</t>
  </si>
  <si>
    <t>Regime Geral da Previdência Social</t>
  </si>
  <si>
    <t>Regime Próprio dos Servidores Públicos</t>
  </si>
  <si>
    <t>SALDO FINANCEIRO A APLICAR</t>
  </si>
  <si>
    <t>EXERCÍCIO ANTERIOR</t>
  </si>
  <si>
    <t xml:space="preserve">DO EXERCÍCIO     </t>
  </si>
  <si>
    <t>SALDO ATUAL</t>
  </si>
  <si>
    <t>(h)</t>
  </si>
  <si>
    <t>(i) = (b) - (e+f)</t>
  </si>
  <si>
    <t>(j) = (h+i)</t>
  </si>
  <si>
    <t>1) Incluido as receitas de aplicações financeiras do período, nos termos do parágrafo único do art. 8º da Lei Complementar 101/00.</t>
  </si>
  <si>
    <t>2) Durante o exercício, somente as despesas liquidadas são consideradas executadas. No encerramento do exercício, as despesas não liquidadas inscritas em restos a pagar não processados são também consideradas executadas. Desta forma, para maior Transparência, as despesas executadas estão segregadas em:</t>
  </si>
  <si>
    <t>a) Despesas liquidadas, consideradas aquelas em que houve a entrega do material ou serviço, nos termos do art. 63 da Lei 4.320/64;</t>
  </si>
  <si>
    <t>b) Despesas empenhadas mas não liquidadas, inscritas em restos a pagar não processados, consideradas liquidadas no encerramento do exercício, por força do art. 35, inciso II da Lei 4.320/64.</t>
  </si>
  <si>
    <t>PREFEITURA MUNICIPAL DE CURITIBA</t>
  </si>
  <si>
    <t>DEMONSTRATIVO DA RECEITA DE IMPOSTOS E DAS DESPESAS PRÓPRIAS COM SAÚDE</t>
  </si>
  <si>
    <t>RREO - ANEXO 12 (LC 141/2012, art. 35))</t>
  </si>
  <si>
    <t>(b / a) * 100</t>
  </si>
  <si>
    <t>RECEITAS DE IMPOSTOS LÍQUIDAS (I)</t>
  </si>
  <si>
    <t>Receita Resultante do Imposto Predial e Territorial Urbano - IPTU</t>
  </si>
  <si>
    <t>Receita Resultante do Imposto sobre Transmissão Inter Vivos - ITBI</t>
  </si>
  <si>
    <t>Receita Resultante do Imposto sobre Serviços de Qualquer Natureza - ISS</t>
  </si>
  <si>
    <t>Receita Resultante do Imp. sobre a Renda e Proventos de Qualquer Natureza Retido na Fonte – IRRF</t>
  </si>
  <si>
    <t>RECEITA DE TRANSFERÊNCIAS CONSTITUCIONAIS E LEGAIS (II)</t>
  </si>
  <si>
    <t>Cota-Parte FPM</t>
  </si>
  <si>
    <t>Cota-Parte ITR</t>
  </si>
  <si>
    <t>Cota-Parte IPVA</t>
  </si>
  <si>
    <t>Cota-Parte ICMS</t>
  </si>
  <si>
    <t>Cota-Parte IPI-Exportação</t>
  </si>
  <si>
    <t>TOTAL DAS RECEITAS PARA APURAÇÃO DA APLICAÇÃO EM AÇÕES E SERVIÇOS PÚBLICOS DE SAÚDE (III) = I + II</t>
  </si>
  <si>
    <t>DESPESAS COM AÇÕES E SERVIÇOS PÚBLICOS DE SAÚDE (ASPS) – POR SUBFUNÇÃO E CATEGORIA ECONÔMICA</t>
  </si>
  <si>
    <t>(c)</t>
  </si>
  <si>
    <t>(d / c) x 100</t>
  </si>
  <si>
    <t>(e / c) x 100</t>
  </si>
  <si>
    <t>(f / c) x 100</t>
  </si>
  <si>
    <t>ATENÇÃO BÁSICA (IV)</t>
  </si>
  <si>
    <t>Despesa Corrente</t>
  </si>
  <si>
    <t>Despesa de Capital</t>
  </si>
  <si>
    <t>ASSISTÊNCIA HOSPITALAR E AMBULATORIAL (V)</t>
  </si>
  <si>
    <t>SUPORTE PROFILÁTICO E TERAPÊUTICO (VI)</t>
  </si>
  <si>
    <t>VIGILÂNCIA SANITÁRIA (VII)</t>
  </si>
  <si>
    <t>VIGILÂNCIA EPIDEMIOLÓGICA (VIII)</t>
  </si>
  <si>
    <t>ALIMENTAÇÃO E NUTRIÇÃO (IX)</t>
  </si>
  <si>
    <t>OUTRAS SUBFUNÇÕES (X)</t>
  </si>
  <si>
    <t>TOTAL (XI) = (IV + V + VI + VII + VIII + IX + X)</t>
  </si>
  <si>
    <t>APURAÇÃO DO CUMPRIMENTO DO LIMITE MÍNIMO PARA APLICAÇÃO EM ASPS</t>
  </si>
  <si>
    <t>Total das Despesas com ASPS (XII) = (XI)</t>
  </si>
  <si>
    <t>(-) Restos a Pagar Não Processados Inscritos Indevidamente no Exercício sem Disponibilidade Financeira (XIII)</t>
  </si>
  <si>
    <t>(-) Despesas Custeadas com Recursos Vinculados à Parcela do Percentual Mínimo que não foi Aplicada em ASPS em Exercícios Anteriores (XIV)</t>
  </si>
  <si>
    <t>(-) Despesas Custeadas com Disponibilidade de Caixa Vinculada aos Restos a Pagar Cancelados (XV)</t>
  </si>
  <si>
    <t>(=) VALOR APLICADO EM ASPS (XVI) = (XII - XIII - XIV - XV)</t>
  </si>
  <si>
    <t>Despesa Mínima a ser Aplicada em ASPS (XVII) = (III) x 15% (LC 141/2012)</t>
  </si>
  <si>
    <t>Despesa Mínima a ser Aplicada em ASPS (XVII) = (III) x % (Lei Orgânica Municipal)</t>
  </si>
  <si>
    <r>
      <t>Diferença entre o Valor Aplicado e a Despesa Mínima a ser Aplicada (XVIII) = (XVI (d ou e) - XVII)</t>
    </r>
    <r>
      <rPr>
        <vertAlign val="superscript"/>
        <sz val="8"/>
        <rFont val="Arial"/>
        <family val="2"/>
      </rPr>
      <t>1</t>
    </r>
  </si>
  <si>
    <t>Limite não Cumprido (XIX) = (XVIII) (Quando valor for inferior a zero)</t>
  </si>
  <si>
    <t>PERCENTUAL DA RECEITA DE IMPOSTOS E TRANSFERÊNCIAS CONSTITUCIONAIS E LEGAIS APLICADO EM ASPS (XVI / III)*100 (mínimo de 15% conforme LC n° 141/2012 ou % da Lei Orgânica Municipal)</t>
  </si>
  <si>
    <t>CONTROLE DO VALOR REFERENTE AO PERCENTUAL MÍNIMO NÃO CUMPRIDO EM EXERCÍCIOS ANTERIORES PARA FINS DE APLICAÇÃO DOS RECURSOS VINCULADOS CONFORME ARTIGOS 25 E 26 DA LC 141/2012</t>
  </si>
  <si>
    <t>LIMITE NÃO CUMPRIDO</t>
  </si>
  <si>
    <t xml:space="preserve">Saldo Inicial </t>
  </si>
  <si>
    <t>Despesas Custeadas no Exercício de Referência</t>
  </si>
  <si>
    <t xml:space="preserve">Saldo Final </t>
  </si>
  <si>
    <t>(no exercicio atual)</t>
  </si>
  <si>
    <t>Empenhadas</t>
  </si>
  <si>
    <t>Liquidadas</t>
  </si>
  <si>
    <t>Pagas</t>
  </si>
  <si>
    <r>
      <t>(não aplicado)</t>
    </r>
    <r>
      <rPr>
        <b/>
        <vertAlign val="superscript"/>
        <sz val="8"/>
        <rFont val="Arial"/>
        <family val="2"/>
      </rPr>
      <t>1</t>
    </r>
  </si>
  <si>
    <t>(j)</t>
  </si>
  <si>
    <t>(k)</t>
  </si>
  <si>
    <t>(l) = (h - (i ou j))</t>
  </si>
  <si>
    <t>TOTAL DA DIFERENÇA DE LIMITE NÃO CUMPRIDO EM EXERCÍCIOS ANTERIORES (XX)</t>
  </si>
  <si>
    <t>EXECUÇÃO DE RESTOS A PAGAR</t>
  </si>
  <si>
    <r>
      <t>EXERCÍCIO DO EMPENHO</t>
    </r>
    <r>
      <rPr>
        <b/>
        <vertAlign val="superscript"/>
        <sz val="8"/>
        <rFont val="Arial"/>
        <family val="2"/>
      </rPr>
      <t>2</t>
    </r>
  </si>
  <si>
    <t>Valor Mínimo para aplicação em ASPS</t>
  </si>
  <si>
    <t>Valor aplicado em ASPS no exercício</t>
  </si>
  <si>
    <t>Valor aplicado além do limite mínimo</t>
  </si>
  <si>
    <t>Total inscrito em RP no exercício</t>
  </si>
  <si>
    <t>RPNP Inscritos Indevidamente no Exercício sem Disponibilidade Financeira</t>
  </si>
  <si>
    <t>Valor inscrito em RP considerado no Limite</t>
  </si>
  <si>
    <t>Total de RP pagos</t>
  </si>
  <si>
    <t>Total de RP a pagar</t>
  </si>
  <si>
    <t>Total de RP cancelados ou prescritos</t>
  </si>
  <si>
    <t>Diferença entre o valor aplicado além do limite e o total de RP cancelados</t>
  </si>
  <si>
    <t>(m)</t>
  </si>
  <si>
    <t>(n)</t>
  </si>
  <si>
    <t>(o) = (n - m), se &lt; 0, então (o) = 0</t>
  </si>
  <si>
    <t>(p)</t>
  </si>
  <si>
    <t>(q) = (XIIId)</t>
  </si>
  <si>
    <t>(r) = (p - (o + q)) se &lt; 0, então (r) = (0)</t>
  </si>
  <si>
    <t>(s)</t>
  </si>
  <si>
    <t>(t)</t>
  </si>
  <si>
    <t>(u)</t>
  </si>
  <si>
    <t>(v) = ((o + q) - u))</t>
  </si>
  <si>
    <t>TOTAL DOS RESTOS A PAGAR CANCELADOS OU PRESCRITOS ATÉ O FINAL DO EXERCÍCIO ATUAL QUE AFETARAM O CUMPRIMENTO DO LIMITE (XXI) (soma dos saldos negativos da coluna "v")</t>
  </si>
  <si>
    <t>TOTAL DOS RESTOS A PAGAR CANCELADOS OU PRESCRITOS ATÉ O FINAL DO EXERCÍCIO ANTERIOR QUE AFETARAM O CUMPRIMENTO DO LIMITE (XXII) (valor informado no demonstrativo do exercício anterior)</t>
  </si>
  <si>
    <t>TOTAL DOS RESTOS A PAGAR CANCELADOS OU PRESCRITOS NO EXERCÍCIO ATUAL QUE AFETARAM O CUMPRIMENTO DO LIMITE (XXIII) = (XXI - XXII) (Artigo 24 § 1º e 2º da LC 141/2012)</t>
  </si>
  <si>
    <t>CONTROLE DE RESTOS A PAGAR CANCELADOS OU PRESCRITOS CONSIDERADOS PARA FINS DE APLICAÇÃO DA DISPONIBILIDADE DE CAIXA CONFORME ARTIGO 24§ 1º e 2º DA LC 141/2012</t>
  </si>
  <si>
    <t>RESTOS A PAGAR CANCELADOS OU PRESCRITOS</t>
  </si>
  <si>
    <t>(w)</t>
  </si>
  <si>
    <t>(x)</t>
  </si>
  <si>
    <t>(y)</t>
  </si>
  <si>
    <t>(z)</t>
  </si>
  <si>
    <t>(aa) = (w - (x ou y))</t>
  </si>
  <si>
    <t>TOTAL DE RESTOS A PAGAR CANCELADOS OU PRESCRITOS A COMPENSAR (XXVII)</t>
  </si>
  <si>
    <t>RECEITAS ADICIONAIS PARA O FINANCIAMENTO DA SAÚDE NÃO COMPUTADAS NO CÁLCULO DO MÍNIMO</t>
  </si>
  <si>
    <t>(b / a)</t>
  </si>
  <si>
    <t>RECEITAS DE TRANSFERÊNCIAS PARA A SAÚDE (XXVIII)</t>
  </si>
  <si>
    <t>Provenientes da União</t>
  </si>
  <si>
    <t>Provenientes dos Estados</t>
  </si>
  <si>
    <t>Provenientes de Outros Municípios</t>
  </si>
  <si>
    <t>RECEITA DE OPERAÇÕES DE CRÉDITO INTERNAS E EXTERNAS VINCULADAS A SAÚDE (XXIX)</t>
  </si>
  <si>
    <t>OUTRAS RECEITAS (XXX)</t>
  </si>
  <si>
    <t>TOTAL DE RECEITAS ADICIONAIS PARA FINANCIAMENTO DA SAÚDE (XXXI) = (XXVIII + XXIX + XXX)</t>
  </si>
  <si>
    <t>DESPESAS COM SAUDE POR SUBFUNÇÕES E CATEGORIA ECONÔMICA NÃO COMPUTADAS NO CÁLCULO DO MÍNIMO</t>
  </si>
  <si>
    <t>ATENÇÃO BÁSICA (XXXII)</t>
  </si>
  <si>
    <t>ASSISTÊNCIA HOSPITALAR E AMBULATORIAL (XXXIII)</t>
  </si>
  <si>
    <t>SUPORTE PROFILÁTICO E TERAPÊUTICO (XXXIV)</t>
  </si>
  <si>
    <t>VIGILÂNCIA SANITÁRIA (XXXV)</t>
  </si>
  <si>
    <t>VIGILÂNCIA EPIDEMIOLÓGICA (XXXVI)</t>
  </si>
  <si>
    <t>ALIMENTAÇÃO E NUTRIÇÃO (XXXVII)</t>
  </si>
  <si>
    <t>OUTRAS SUBFUNÇÕES (XXXVIII)</t>
  </si>
  <si>
    <t>TOTAL DAS DESPESAS NÃO COMPUTADAS NO CÁLCULO DO MÍNIMO (XXXIX) = (XXXII + XXXIII + XXXIV + XXXV + XXXVI + XXXVII + XXXVIII)</t>
  </si>
  <si>
    <t>ATENÇÃO BÁSICA (XL) = (IV + XXXII)</t>
  </si>
  <si>
    <t>ASSISTÊNCIA HOSPITALAR E AMBULATORIAL (XLI) = (V + XXXIII)</t>
  </si>
  <si>
    <t>SUPORTE PROFILÁTICO E TERAPÊUTICO (XLII) = (VI + XXXIV)</t>
  </si>
  <si>
    <t>VIGILÂNCIA SANITÁRIA (XLIII) = (VII + XXXV)</t>
  </si>
  <si>
    <t>VIGILÂNCIA EPIDEMIOLÓGICA (XLIV) = (VIII + XXXVI)</t>
  </si>
  <si>
    <t>ALIMENTAÇÃO E NUTRIÇÃO (XLV) = (XIX + XXXVII)</t>
  </si>
  <si>
    <t>OUTRAS SUBFUNÇÕES (XLVI) = (X + XXXVIII)</t>
  </si>
  <si>
    <t>TOTAL DAS DESPESAS COM SAÚDE (XLVII) = (XI + XXXIX)</t>
  </si>
  <si>
    <t>(2)  Até o exercício de 2018, o controle da execução de restos a pagar considerava apenas os valores dos restos a pagar não processados (regra antiga). A partir do exercício de 2019, o controle da execução dos restos a pagar considera os restos a Pagar processados e não processados (regra nova).</t>
  </si>
  <si>
    <t>(3) Essas despesas são consideradas executadas pelo ente transferidor.</t>
  </si>
  <si>
    <t>Inscrição</t>
  </si>
  <si>
    <t>DEMONSTRATIVO DAS PARCERIAS PÚBLICO-PRIVADAS</t>
  </si>
  <si>
    <t>RREO - ANEXO 13 (Lei nº 11.079, de 30/12/2004, arts. 22, 15 e 28)</t>
  </si>
  <si>
    <t>IMPACTOS DAS CONTRATAÇÕES DE PPP</t>
  </si>
  <si>
    <t xml:space="preserve">SALDO TOTAL EM 31 DE </t>
  </si>
  <si>
    <t>REGISTROS EFETUADOS EM</t>
  </si>
  <si>
    <t>SALDO TOTAL</t>
  </si>
  <si>
    <t>No bimestre</t>
  </si>
  <si>
    <t>(c) = (a + b)</t>
  </si>
  <si>
    <t>TOTAL DE ATIVOS</t>
  </si>
  <si>
    <t>Ativos Constituidos pela SPE</t>
  </si>
  <si>
    <t>TOTAL DE PASSIVOS (I)</t>
  </si>
  <si>
    <t>Obrigações decorrentes de Ativos Constituídos pela SPE</t>
  </si>
  <si>
    <t>Provisões de PPP</t>
  </si>
  <si>
    <t>outros Passivos</t>
  </si>
  <si>
    <t>ATOS POTENCIAIS PASSIVOS</t>
  </si>
  <si>
    <t>Obrigações Contratuais</t>
  </si>
  <si>
    <t>Riscos não Provisionados</t>
  </si>
  <si>
    <t>Garantias Concedidas</t>
  </si>
  <si>
    <t>Outros Passivos Contingentes</t>
  </si>
  <si>
    <t>DESPESAS DE PPP</t>
  </si>
  <si>
    <t>Do Ente Federado (I)</t>
  </si>
  <si>
    <t>Das Estatais Não-Dependentes (II)</t>
  </si>
  <si>
    <t>TOTAL DAS DESPESAS DE PPP (III) = (I + II)</t>
  </si>
  <si>
    <t>RECEITA CORRENTE LÍQUIDA (RCL) (IV)</t>
  </si>
  <si>
    <t>TOTAL DAS DESPESAS CONSIDERADAS PARA O LIMITE (I)</t>
  </si>
  <si>
    <t>TOTAL DAS DESPESAS CONSIDERADAS PARA O LIMITE / RCL (%) (V) = (I / IV)</t>
  </si>
  <si>
    <t>Fonte: Sistema de Gestão Pública.</t>
  </si>
  <si>
    <t>Nota:</t>
  </si>
  <si>
    <t>ANO</t>
  </si>
  <si>
    <t>Crescimento do PIB</t>
  </si>
  <si>
    <t>DEMONSTRATIVO SIMPLIFICADO DO RELATÓRIO RESUMIDO DA EXECUÇÃO ORÇAMENTÁRIA</t>
  </si>
  <si>
    <t>RREO - ANEXO 14 (LRF, art. 48)</t>
  </si>
  <si>
    <t>Previsão Inicial</t>
  </si>
  <si>
    <t>Receitas Realizadas</t>
  </si>
  <si>
    <t>Déficit Orçamentário</t>
  </si>
  <si>
    <t>Saldos de Exercícios Anteriores (Utilizado para Créditos Adicionais)</t>
  </si>
  <si>
    <t>Dotação Inicial</t>
  </si>
  <si>
    <t>Despesas Empenhadas</t>
  </si>
  <si>
    <t>Despesas Liquidadas</t>
  </si>
  <si>
    <t>Despesas Pagas</t>
  </si>
  <si>
    <t>DESPESA POR FUNÇÃO/SUBFUNÇÃO</t>
  </si>
  <si>
    <t>RECEITA CORRENTE LÍQUIDA - RCL</t>
  </si>
  <si>
    <t>Receita Corrente Líquida</t>
  </si>
  <si>
    <t xml:space="preserve">Receita Corrente Líquida Ajustada para Cálculo dos Limites de Endividamento </t>
  </si>
  <si>
    <t xml:space="preserve">Receita Corrente Líquida Ajustada para Cálculo dos Limites da Despesa com Pessoal </t>
  </si>
  <si>
    <t>RECEITAS E DESPESAS DO REGIME PRÓPRIO DE PREVIDÊNCIA DOS SERVIDORES</t>
  </si>
  <si>
    <t>Regime Próprio de Previdência dos Servidores -PLANO PREVIDENCIÁRIO</t>
  </si>
  <si>
    <t>Receitas Previdenciárias Realizadas</t>
  </si>
  <si>
    <t xml:space="preserve">Despesas Previdenciárias Empenhada </t>
  </si>
  <si>
    <t>Despesas Previdenciárias Liquidadas</t>
  </si>
  <si>
    <t>Resultado Previdenciárioas (III - IV)</t>
  </si>
  <si>
    <t>Regime Próprio de Previdência dos Servidores -PLANO FINANCEIRO</t>
  </si>
  <si>
    <t>RESULTADO NOMINAL E PRIMÁRIO</t>
  </si>
  <si>
    <t>Meta Fixada no Anexo de Metas Fiscais da LDO</t>
  </si>
  <si>
    <t>Resultado Apurado Até o Bimestre</t>
  </si>
  <si>
    <t>% em Relação à Meta</t>
  </si>
  <si>
    <t>(b/a)</t>
  </si>
  <si>
    <t>Resultado Nominal</t>
  </si>
  <si>
    <t>Resultado Primário</t>
  </si>
  <si>
    <t>MOVIMENTAÇÃO  DOS RESTOS A PAGAR</t>
  </si>
  <si>
    <t>Cancelamento Até o Bimestre</t>
  </si>
  <si>
    <t>Pagamento Até o Bimestre</t>
  </si>
  <si>
    <t>POR PODER</t>
  </si>
  <si>
    <t>Poder Executivo</t>
  </si>
  <si>
    <t>Poder Legislativo</t>
  </si>
  <si>
    <t>DESPESAS COM MANUTENÇÃO E DESENVOLVIMENTO DO ENSINO - MDE</t>
  </si>
  <si>
    <t>Valor Apurado Até o Bimestre</t>
  </si>
  <si>
    <t>Limites Constitucionais Anuais</t>
  </si>
  <si>
    <t>% Mínimo a Aplicar no Exercício</t>
  </si>
  <si>
    <t>% Aplicado Até o Bimestre</t>
  </si>
  <si>
    <t>Mínimo Anual de 25% das Receitas de Impostos na Manutenção e Desenvolvimento do Ensino - MDE</t>
  </si>
  <si>
    <t>RECEITAS DE OPERAÇÕES DE CRÉDITO E DESPESAS DE CAPITAL</t>
  </si>
  <si>
    <t>Saldo a Realizar</t>
  </si>
  <si>
    <t>Receita de Operações de Crédito</t>
  </si>
  <si>
    <t>Despesas de Capital Líquida</t>
  </si>
  <si>
    <t>PROJEÇÃO ATUARIAL DOS REGIMES DE PREVIDÊNCIAS</t>
  </si>
  <si>
    <t>Exercício</t>
  </si>
  <si>
    <t>10º Exercício</t>
  </si>
  <si>
    <t>20º Exercício</t>
  </si>
  <si>
    <t>35º Exercício</t>
  </si>
  <si>
    <t>Plano Previdenciário</t>
  </si>
  <si>
    <t>Receitas Previdenciárias (IV)</t>
  </si>
  <si>
    <t>Despesas Previdenciárias (V)</t>
  </si>
  <si>
    <t>Resultado Previdenciário (IV - V)</t>
  </si>
  <si>
    <t>Plano Financeiro</t>
  </si>
  <si>
    <t>RECEITA DA ALIENAÇÃO DE ATIVOS E APLICAÇÃO DOS RECURSOS</t>
  </si>
  <si>
    <t>Receita de Capital Resultantes da Alienação de Ativos</t>
  </si>
  <si>
    <t>Aplicação dos Recursos da Alienação de Ativos</t>
  </si>
  <si>
    <t>DESPESAS COM AÇÕES E SERVIÇOS PÚBLICOS DE SAÚDE</t>
  </si>
  <si>
    <t>Despesas com Ações e Serviços Públicos de Saúde executadas com recursos de impostos</t>
  </si>
  <si>
    <t>Inscritas em Restos a Pagar Não-Processados</t>
  </si>
  <si>
    <t>DESPESAS DE CARATER CONTINUADO DERIVADAS DE PPP CONTRATADAS</t>
  </si>
  <si>
    <t>VALOR APURADO NO EXERCÍCIO CORRENTE</t>
  </si>
  <si>
    <t>Total das Despesas/RCL (%)</t>
  </si>
  <si>
    <t>REGIME PRÓPRIO DE PREVIDÊNCIA DOS SERVIDORES - RPPS</t>
  </si>
  <si>
    <t>FUNDO EM CAPITALIZAÇÃO (PLANO PREVIDENCIÁRIO)</t>
  </si>
  <si>
    <t>RECEITAS PREVIDENCIÁRIAS - RPPS (FUNDO EM CAPITALIZAÇÃO)</t>
  </si>
  <si>
    <t xml:space="preserve">Ativo </t>
  </si>
  <si>
    <t xml:space="preserve">Inativo </t>
  </si>
  <si>
    <t xml:space="preserve">Pensionista </t>
  </si>
  <si>
    <t xml:space="preserve">Receitas Imobiliárias </t>
  </si>
  <si>
    <t xml:space="preserve">Receitas de Valores Mobiliários </t>
  </si>
  <si>
    <t xml:space="preserve">Outras Receitas Patrimoniais </t>
  </si>
  <si>
    <t>Compensação Previdenciária entre os Regimes</t>
  </si>
  <si>
    <r>
      <t xml:space="preserve">Aportes Periódicos para Amortização de Déficit Atuarial do RPPS (II) </t>
    </r>
    <r>
      <rPr>
        <vertAlign val="superscript"/>
        <sz val="9"/>
        <color theme="1"/>
        <rFont val="LucidaSansRegular"/>
      </rPr>
      <t>1</t>
    </r>
  </si>
  <si>
    <t xml:space="preserve">Demais Receitas Correntes </t>
  </si>
  <si>
    <t xml:space="preserve">Alienação de Bens, Direitos e Ativos </t>
  </si>
  <si>
    <t xml:space="preserve">Amortização de Empréstimos </t>
  </si>
  <si>
    <t xml:space="preserve">Outras Receitas de Capital </t>
  </si>
  <si>
    <t>TOTAL DAS RECEITAS DO FUNDO EM CAPITALIZAÇÃO - (IV) = (I + III - II)</t>
  </si>
  <si>
    <t>DESPESAS PREVIDENCIÁRIAS - RPPS (FUNDO EM CAPITALIZAÇÃO)</t>
  </si>
  <si>
    <t xml:space="preserve">DESPESAS PAGAS </t>
  </si>
  <si>
    <t>No Exercício</t>
  </si>
  <si>
    <t xml:space="preserve">    Benefícios</t>
  </si>
  <si>
    <t xml:space="preserve">      Pensões  por Morte</t>
  </si>
  <si>
    <t>TOTAL DAS DESPESAS DO FUNDO EM CAPITALIZAÇÃO (V)</t>
  </si>
  <si>
    <r>
      <t>RESULTADO PREVIDENCIÁRIO - FUNDO EM CAPITALIZAÇÃO (VI) = (IV – V)</t>
    </r>
    <r>
      <rPr>
        <vertAlign val="superscript"/>
        <sz val="9"/>
        <color theme="1"/>
        <rFont val="LucidaSansRegular"/>
      </rPr>
      <t>2</t>
    </r>
  </si>
  <si>
    <t>Recursos do RPPS Arrecadados em Exercícios Anteriores</t>
  </si>
  <si>
    <t>Reserva Orçamentária do RPPS</t>
  </si>
  <si>
    <t>APORTES DE RECURSOS PARA O FUNDO EM CAPITALIZAÇÃO DO RPPS</t>
  </si>
  <si>
    <t xml:space="preserve">Caixa e Equivalentes de Caixa </t>
  </si>
  <si>
    <t xml:space="preserve">Investimentos e Aplicações </t>
  </si>
  <si>
    <t xml:space="preserve">Outros Bens e Direitos </t>
  </si>
  <si>
    <t>FUNDO EM REPARTIÇÃO (PLANO FINANCEIRO)</t>
  </si>
  <si>
    <t>RECEITAS PREVIDENCIÁRIAS - RPPS (FUNDO EM REPARTIÇÃO)</t>
  </si>
  <si>
    <t xml:space="preserve">  RECEITAS DE CAPITAL (VIII) </t>
  </si>
  <si>
    <t>TOTAL DAS RECEITAS DO FUNDO EM REPARTIÇÃO (IX) = (VII + VIII)</t>
  </si>
  <si>
    <t>DESPESAS PREVIDENCIÁRIAS - RPPS (FUNDO EM REPARTIÇÃO)</t>
  </si>
  <si>
    <t>Compensação Previdenciária entre os regimes</t>
  </si>
  <si>
    <t xml:space="preserve">Demais Despesas Previdenciárias </t>
  </si>
  <si>
    <t>TOTAL DAS DESPESAS DO FUNDO EM REPARTIÇÃO (X)</t>
  </si>
  <si>
    <r>
      <t>RESULTADO PREVIDENCIÁRIO - FUNDO EM REPARTIÇÃO (XI) = (IX – X)</t>
    </r>
    <r>
      <rPr>
        <vertAlign val="superscript"/>
        <sz val="9"/>
        <color theme="1"/>
        <rFont val="LucidaSansRegular"/>
      </rPr>
      <t>2</t>
    </r>
  </si>
  <si>
    <t>ExercícioAPORTES DE RECURSOS PARA O FUNDO EM REPARTIÇÃO DO RPPS</t>
  </si>
  <si>
    <t>ADMINISTRAÇÃO DO REGIME PRÓPRIO DE PREVIDÊNCIA DOS SERVIDORES - RPPS</t>
  </si>
  <si>
    <t>Pessoal e Encargos Sociais</t>
  </si>
  <si>
    <t>Demais Despesas Correntes</t>
  </si>
  <si>
    <t>BENEFÍCIOS PREVIDENCIÁRIOS MANTIDOS PELO TESOURO</t>
  </si>
  <si>
    <t>Contribuições dos Servidores</t>
  </si>
  <si>
    <t>Demais Receitas Previdenciárias</t>
  </si>
  <si>
    <t>Aposentadorias</t>
  </si>
  <si>
    <t>Pensões</t>
  </si>
  <si>
    <t>Outras Despesas Previdenciárias</t>
  </si>
  <si>
    <t>RECEITA RESULTANTE DE IMPOSTOS (Arts. 212 e 212-A da Constituição Federal)</t>
  </si>
  <si>
    <t>RECEITA RESULTANTE DE IMPOSTOS</t>
  </si>
  <si>
    <t>2.3 - Cota-Parte IPI-Exportação</t>
  </si>
  <si>
    <t>2.4 - Cota-Parte ITR</t>
  </si>
  <si>
    <t>2.5 - Cota-Parte IPVA</t>
  </si>
  <si>
    <t>2.6 - Cota-Parte IOF-Ouro</t>
  </si>
  <si>
    <t>3- TOTAL DA RECEITA RESULTANTE DE IMPOSTOS (1 + 2)</t>
  </si>
  <si>
    <t>5- VALOR MÍNIMO A SER APLICADO ALÉM DO VALOR DESTINADO AO FUNDEB - 5% DE ((2.1.1) + (2.2) + (2.3) + (2.4) + (2.5)) + 25% DE ((1.1) + (1.2) + (1.3) + (1.4) + (2.1.2) + (2.6)+ (2.7))</t>
  </si>
  <si>
    <t>6.1- FUNDEB - Impostos e Transferências de Impostos</t>
  </si>
  <si>
    <t>6.1.1- Principal</t>
  </si>
  <si>
    <t>6.1.2- Rendimentos de Aplicação Financeira</t>
  </si>
  <si>
    <t>6.2- FUNDEB - Complementação da União - VAAF</t>
  </si>
  <si>
    <t>6.2.1- Principal</t>
  </si>
  <si>
    <t>6.2.2- Rendimentos de Aplicação Financeira</t>
  </si>
  <si>
    <t>6.3- FUNDEB - Complementação da União - VAAT</t>
  </si>
  <si>
    <t>6.3.1- Principal</t>
  </si>
  <si>
    <t>6.3.2- Rendimentos de Aplicação Financeira</t>
  </si>
  <si>
    <r>
      <t>7- RESULTADO LÍQUIDO DAS TRANSFERÊNCIAS DO FUNDEB (6.1.1 – 4)</t>
    </r>
    <r>
      <rPr>
        <b/>
        <vertAlign val="superscript"/>
        <sz val="8"/>
        <rFont val="Arial"/>
        <family val="2"/>
      </rPr>
      <t>1</t>
    </r>
  </si>
  <si>
    <t>RECURSOS RECEBIDOS EM EXERCÍCIOS ANTERIORES E NÃO UTILIZADOS (SUPERÁVIT)</t>
  </si>
  <si>
    <t>8- TOTAL DOS RECURSOS DE SUPERÁVIT</t>
  </si>
  <si>
    <t>8.1- SUPERÁVIT DO EXERCÍCIO IMEDIATAMENTE ANTERIOR</t>
  </si>
  <si>
    <t>8.2- SUPERÁVIT RESIDUAL DE OUTROS EXERCÍCIOS</t>
  </si>
  <si>
    <t>9- TOTAL DOS RECURSOS DO FUNDEB DISPONÍVEIS PARA UTILIZAÇÃO (6 + 8)</t>
  </si>
  <si>
    <t>INSCRITAS EM RESTOS A PAGAR NÃO PROCESSADOS</t>
  </si>
  <si>
    <r>
      <t>(Por Área de Atuação)</t>
    </r>
    <r>
      <rPr>
        <b/>
        <vertAlign val="superscript"/>
        <sz val="8"/>
        <rFont val="Arial"/>
        <family val="2"/>
      </rPr>
      <t>6</t>
    </r>
  </si>
  <si>
    <t>DESPESAS CUSTEADAS COM RECEITAS DO FUNDEB RECEBIDAS NO EXERCÍCIO</t>
  </si>
  <si>
    <r>
      <t>INSCRITAS EM RESTOS A PAGAR NÃO PROCESSADOS (SEM DISPONIBILIDADE DE CAIXA)</t>
    </r>
    <r>
      <rPr>
        <b/>
        <vertAlign val="superscript"/>
        <sz val="8"/>
        <rFont val="Arial"/>
        <family val="2"/>
      </rPr>
      <t>7</t>
    </r>
  </si>
  <si>
    <r>
      <t>INDICADORES - Art. 212-A, inciso XI e § 3º - Constituição Federal</t>
    </r>
    <r>
      <rPr>
        <b/>
        <vertAlign val="superscript"/>
        <sz val="8"/>
        <rFont val="Arial"/>
        <family val="2"/>
      </rPr>
      <t>2</t>
    </r>
  </si>
  <si>
    <t>VALOR EXIGIDO</t>
  </si>
  <si>
    <t>VALOR APLICADO</t>
  </si>
  <si>
    <t>VALOR CONSIDERADO APÓS DEDUÇÕES</t>
  </si>
  <si>
    <t>% APLICADO</t>
  </si>
  <si>
    <t>(l)</t>
  </si>
  <si>
    <r>
      <t>INDICADOR - Art.25, § 3º - Lei nº 14.113, de 2020 - (Máximo de 10% de Superávit)</t>
    </r>
    <r>
      <rPr>
        <b/>
        <vertAlign val="superscript"/>
        <sz val="8"/>
        <rFont val="Arial"/>
        <family val="2"/>
      </rPr>
      <t>3</t>
    </r>
  </si>
  <si>
    <t>VALOR MÁXIMO PERMITIDO</t>
  </si>
  <si>
    <t>VALOR NÃO APLICADO</t>
  </si>
  <si>
    <t>VALOR NÃO APLICADO APÓS AJUSTE</t>
  </si>
  <si>
    <t>% NÃO APLICADO</t>
  </si>
  <si>
    <t>(o)</t>
  </si>
  <si>
    <r>
      <t>INDICADOR - Art.25, § 3º - Lei nº 14.113, de 2020 - (Aplicação do Superávit de Exercício Anterior)</t>
    </r>
    <r>
      <rPr>
        <b/>
        <vertAlign val="superscript"/>
        <sz val="8"/>
        <rFont val="Arial"/>
        <family val="2"/>
      </rPr>
      <t>3</t>
    </r>
  </si>
  <si>
    <t>VALOR DE SUPERÁVIT PERMITIDO NO EXERCÍCIO ANTERIOR</t>
  </si>
  <si>
    <t>VALOR NÃO APLICADO NO EXERCÍCIO ANTERIOR</t>
  </si>
  <si>
    <t>VALOR DE SUPERÁVIT APLICADO ATÉ O PRIMEIRO QUADRIMESTRE</t>
  </si>
  <si>
    <t>VALOR APLICADO APÓS O PRIMEIRO QUADRIMESTRE</t>
  </si>
  <si>
    <t>(q)</t>
  </si>
  <si>
    <t>(r)</t>
  </si>
  <si>
    <t>(v)</t>
  </si>
  <si>
    <t>DESPESAS COM MANUTENÇÃO E DESENVOLVIMENTO DO ENSINO - MDE - CUSTEADAS COM RECEITAS DE IMPOSTOS (EXCETO FUNDEB)</t>
  </si>
  <si>
    <t>26- TOTAL DAS DESPESAS COM AÇÕES TÍPICAS DE MDE (24 + 25)</t>
  </si>
  <si>
    <t>APURAÇÃO DAS DESPESAS PARA FINS DE LIMITE MÍNIMO CONSTITUCIONAL</t>
  </si>
  <si>
    <r>
      <t>APURAÇÃO DO LIMITE MÍNIMO CONSTITUCIONAL</t>
    </r>
    <r>
      <rPr>
        <b/>
        <vertAlign val="superscript"/>
        <sz val="8"/>
        <rFont val="Arial"/>
        <family val="2"/>
      </rPr>
      <t>2 e 5</t>
    </r>
  </si>
  <si>
    <t>SALDO INICIAL</t>
  </si>
  <si>
    <t>RP LIQUIDADOS</t>
  </si>
  <si>
    <t>RP PAGOS</t>
  </si>
  <si>
    <t>RP CANCELADOS</t>
  </si>
  <si>
    <t>SALDO FINAL</t>
  </si>
  <si>
    <t>(aa)</t>
  </si>
  <si>
    <t>(ab)</t>
  </si>
  <si>
    <t>(ac)</t>
  </si>
  <si>
    <t>(ad)</t>
  </si>
  <si>
    <t>TOTAL GERAL DAS DESPESAS COM EDUCAÇÃO</t>
  </si>
  <si>
    <t>CONTROLE DA DISPONIBILIDADE FINANCEIRA E CONCILIAÇÃO BANCÁRIA</t>
  </si>
  <si>
    <t>(ae)</t>
  </si>
  <si>
    <t>(af)</t>
  </si>
  <si>
    <t>1) Se resultado líquido da transferência (7) &gt; 0 = acréscimo resultante das transferências do fundeb, se resultado líquido da transferência (7) &lt; 0 = decréscimo resultante das transferências do fundeb</t>
  </si>
  <si>
    <t>2) Limites mínimos anuais a serem cumpridos no encerramento do exercício.</t>
  </si>
  <si>
    <t>3) Art. 25, § 3º, Lei 14.113/2020: “Até 10% (dez por cento) dos recursos recebidos à conta dos Fundos, inclusive relativos à complementação da União, nos termos do § 2º do art. 16 desta Lei, poderão ser utilizados no primeiro quadrimestre do exercício imediatamente subsequente, mediante abertura de crédito adicional.”</t>
  </si>
  <si>
    <t>6) As linhas representam áreas de atuação e não correspondem exatamente às subfunções da Função Educação. As despesas classificadas nas demais subfunções típicas e nas subfunções atípicas deverão ser rateadas para essas áreas de atuação.</t>
  </si>
  <si>
    <t>7) Valor inscrito em RPNP sem disponibilidade de caixa, que não deve ser considerado na apuração dos indicadores e limites</t>
  </si>
  <si>
    <t>8) Controle da execução de restos a pagar considerados no cumprimento do limite mínimo dos exercícios anteriores.</t>
  </si>
  <si>
    <t>Mínimo Anual de 70% do FUNDEB na Remuneração dos Profissionais da Educação Básica</t>
  </si>
  <si>
    <t>Percentual de 50% da Complementação da União ao FUNDEB (VAAT) na Educação Infantil</t>
  </si>
  <si>
    <t>Mínimo de 15% da Complementação da União ao FUNDEB (VAAT) em Despesas de Capital</t>
  </si>
  <si>
    <t>IMPOSTOS</t>
  </si>
  <si>
    <t>TAXAS</t>
  </si>
  <si>
    <t>CONTRIBUIÇÃO DE MELHORIA</t>
  </si>
  <si>
    <t>MULTAS ADMINISTRATIVAS, CONTRATUAIS E JUDICIAIS</t>
  </si>
  <si>
    <t>2.1.2 - Parcela referênte à CF. art. 159, I, alínea d e e</t>
  </si>
  <si>
    <t>Superávit Orçamentário (Liquidado)</t>
  </si>
  <si>
    <t>RENDIMENTO DE APLICAÇÃO DE RECURSOS PREVIDÊNCIÁRIOS</t>
  </si>
  <si>
    <t>Bens e Direitos do RPPS - Administração do RPPS</t>
  </si>
  <si>
    <t xml:space="preserve">           (-) Depósitos Restituíveis e Valores Vinculados</t>
  </si>
  <si>
    <t>23306</t>
  </si>
  <si>
    <t>ALIMENTAÇÃO E NUTRIÇÃO</t>
  </si>
  <si>
    <t>3) Composição da linha "Outros Ajustes":</t>
  </si>
  <si>
    <t>Despesas Previdenciárias Paga</t>
  </si>
  <si>
    <t>RECEITAS CORRENTES (EXCETO FONTES RPPS) ( I )</t>
  </si>
  <si>
    <t>RECEITAS PRIMÁRIAS CORRENTES (EXCETO FONTES RPPS) (IV) = (I - II - III)</t>
  </si>
  <si>
    <t>RECEITAS PRIMÁRIAS CORRENTES (COM FONTES RPPS) (V)</t>
  </si>
  <si>
    <t>RECEITAS NÃO PRIMÁRIAS CORRENTES (COM FONTES RPPS) (VI)</t>
  </si>
  <si>
    <t>RECEITAS DE CAPITAL ( VII )</t>
  </si>
  <si>
    <t>OPERAÇÕES DE CRÉDITO ( VIII )</t>
  </si>
  <si>
    <t>AMORTIZAÇÃO DE EMPRÉSTIMOS ( IX )</t>
  </si>
  <si>
    <t>RECEITAS DE ALIENAÇÃO DE INVESTIMENTOS TEMPORÁRIOS (X)</t>
  </si>
  <si>
    <t>RECEITAS DE ALIENAÇÃO DE INVESTIMENTOS PERMANENTES (XI)</t>
  </si>
  <si>
    <t>OUTRAS RECEITAS DE CAPITAL NÃO PRIMÁRIAS (XII)</t>
  </si>
  <si>
    <t>RECEITAS PRIMÁRIAS DE CAPITAL (EXCETO FONTES RPPS) (XIII) = [(VII - (VIII + IX + X + XI + XII)]</t>
  </si>
  <si>
    <t xml:space="preserve">RECEITAS PRIMÁRIAS DE CAPITAL (COM FONTES RPPS) (XIV) </t>
  </si>
  <si>
    <t xml:space="preserve">RECEITAS NÃO PRIMÁRIAS DE CAPITAL (COM FONTES RPPS) (XV) </t>
  </si>
  <si>
    <t>RECEITA PRIMÁRIA TOTAL (XVI) = (IV + V + XIII + XIV)</t>
  </si>
  <si>
    <t>RECEITA PRIMÁRIA TOTAL (EXCETO FONTES RPPS) (XVII) = (IV + XIII)</t>
  </si>
  <si>
    <t>RESTOS A PAGAR PROC. PAGOS</t>
  </si>
  <si>
    <t xml:space="preserve"> (a)</t>
  </si>
  <si>
    <t>Pagos
(c)</t>
  </si>
  <si>
    <t>DESPESAS CORRENTES (EXCETO FONTES RPPS) ( XVIII )</t>
  </si>
  <si>
    <t>JUROS E ENCARGOS DA DÍVIDA ( XIX )</t>
  </si>
  <si>
    <t>DESPESAS PRIMÁRIAS CORRENTES (EXCETO FONTES RPPS) (XX) = (XVIII - XIX)</t>
  </si>
  <si>
    <t>DESPESAS PRIMÁRIAS CORRENTES (COM FONTES RPPS) (XXI)</t>
  </si>
  <si>
    <t>DESPESAS NÃO PRIMÁRIAS CORRENTES (COM FONTES RPPS) (XXII)</t>
  </si>
  <si>
    <t>DESPESAS DE CAPITAL EXCETO FONTES RPPS ( XXIII )</t>
  </si>
  <si>
    <t>CONCESSÃO DE EMPRÉSTIMOS E FINANCIAMENTOS (XXIV)</t>
  </si>
  <si>
    <t>AQUISIÇÃO DE TÍTULO DE CAPITAL JÁ INTEGRALIZADO (XXV)</t>
  </si>
  <si>
    <t>AQUISIÇÃO DE TÍTULO DE CRÉDITO (XXVI)</t>
  </si>
  <si>
    <t>AMORTIZAÇÃO DA DÍVIDA ( XXVII )</t>
  </si>
  <si>
    <t>DESPESAS PRIMÁRIAS DE CAPITAL (EXCETO FONTES RPPS) (XXVIII) = XXIII - (XXIV + XXV + XXVI + XXVII)</t>
  </si>
  <si>
    <t>RESERVA DE CONTINGÊNCIA ( XXIX )</t>
  </si>
  <si>
    <t>DESPESAS PRIMÁRIAS DE CAPITAL (COM FONTES RPPS) (XXX)</t>
  </si>
  <si>
    <t>DESPESAS NÃO PRIMÁRIAS DE CAPITAL (COM FONTES RPPS) (XXXI)</t>
  </si>
  <si>
    <t>DESPESA PRIMÁRIA TOTAL (XXXII) = (XX + XXI + XXVIII + XXIX + XXX)</t>
  </si>
  <si>
    <t>DESPESA PRIMÁRIA TOTAL (EXCETO FONTES RPPS) (XXXIII) = (XX + XXVIII + XXIX)</t>
  </si>
  <si>
    <t>RESULTADO PRIMÁRIO (COM RPPS) - Acima da Linha (XXXIV) = [XVIa - (XXXIIa +XXXIIb + XXXIIc)]</t>
  </si>
  <si>
    <t>RESULTADO PRIMÁRIO (SEM RPPS) - Acima da Linha (XXXV) = [XVIIa - (XXXIIIa +XXXIIIb + XXXIIIc)]</t>
  </si>
  <si>
    <t>Juros, Encargos e Variações Monetárias Ativos (Exceto RPPS) (XXXVI)</t>
  </si>
  <si>
    <t>Juros, Encargos e Variações Monetárias Passivos (Exceto RPPS) (XXXVII)</t>
  </si>
  <si>
    <t>RESULTADO NOMINAL (SEM RPPS) - Acima da Linha (XXXVIII) =  XXXV + (XXXVI - XXXVII)</t>
  </si>
  <si>
    <t>DÍVIDA CONSOLIDADA (XXXIX)</t>
  </si>
  <si>
    <t>DEDUÇÕES (XL)</t>
  </si>
  <si>
    <t xml:space="preserve">           (-) Restos a Pagar Processados (XLI)  </t>
  </si>
  <si>
    <t>DÍVIDA CONSOLIDADA LÍQUIDA (XLII) = (XXXIX - XL)</t>
  </si>
  <si>
    <t>RESULTADO NOMINAL (SEM RPPS) - Abaixo da Linha (XLIII) = (XLIIa - XLIIb)</t>
  </si>
  <si>
    <t>VARIAÇÃO DO SALDO DE RPP (XLIV) = (XLIa - XLIb)</t>
  </si>
  <si>
    <t>RECEITA DE ALIENAÇÃO DE INVESTIMENTOS PERMANENTES (XLV) = (XI)</t>
  </si>
  <si>
    <t>VARIAÇÃO CAMBIAL (XLVI)</t>
  </si>
  <si>
    <t>VARIAÇÃO DO SALDO DE PRECATÓRIOS INTEGRANTES DA DC (XLVII)</t>
  </si>
  <si>
    <t>VARIAÇÃO DO SALDO DAS DEMAIS OBRIGAÇÕES INTEGRANTES DA DC (XLVIII)</t>
  </si>
  <si>
    <t>RESULTADO NOMINAL (SEM RPPS) AJUSTADO - Abaixo da Linha (L) = [XLIII + (XLIV - XLV + XLVI + XLVII + XLVIIIXI) +/- (XLIX)]</t>
  </si>
  <si>
    <t>RESULTADO PRIMÁRIO (SEM RPPS) - Abaixo da Linha (LI) =  (L) - (XXXVI - XXXVII)</t>
  </si>
  <si>
    <t>e) Perdas Financeiras</t>
  </si>
  <si>
    <t>f) Outras Variações</t>
  </si>
  <si>
    <t>OUTROS AJUSTES (XLIX) 4</t>
  </si>
  <si>
    <t>2.7 - Outras Transferências ou Compensações Financeiras Provenientes de Impostos e Transferências Constitucionais</t>
  </si>
  <si>
    <t>4- TOTAL DESTINADO AO FUNDEB - equivalente a 20% DE ((2.1.1) + (2.2) + (2.3) + (2.4) + (2.5))</t>
  </si>
  <si>
    <t>RECEITAS DO FUNDEB RECEBIDAS NO EXERCÍCIO</t>
  </si>
  <si>
    <t>6- TOTAL DAS RECEITAS DO FUNDEB RECEBIDAS</t>
  </si>
  <si>
    <t>6.1.3- Ressarcimento de recursos do Fundeb</t>
  </si>
  <si>
    <t>6.2.3- Ressarcimento de recursos do Fundeb</t>
  </si>
  <si>
    <t>6.3.3- Ressarcimento de recursos do Fundeb</t>
  </si>
  <si>
    <t>6.4- FUNDEB - Complementação da União - VAAR</t>
  </si>
  <si>
    <t>6.4.1- Principal</t>
  </si>
  <si>
    <t>6.4.2- Rendimentos de Aplicação Financeira</t>
  </si>
  <si>
    <t>6.4.3- Ressarcimento de recursos do Fundeb</t>
  </si>
  <si>
    <t>DESPESAS COM RECUROS DO FUNDEB</t>
  </si>
  <si>
    <t>(Por SUBFUNÇÃO)</t>
  </si>
  <si>
    <t>10- TOTAL DAS DESPESAS COM RECURSOS DO FUNDEB</t>
  </si>
  <si>
    <t>10.1- PROFISSIONAIS DA EDUCAÇÃO BÁSICA</t>
  </si>
  <si>
    <t>10.1.1- Educação Infantil</t>
  </si>
  <si>
    <t xml:space="preserve">10.1.2- Ensino Fundamental </t>
  </si>
  <si>
    <t>10.1.3- Educação de Jovens e Adultos</t>
  </si>
  <si>
    <t>10.1.4- Educação Especial</t>
  </si>
  <si>
    <t>10.1.5- Administração Geral</t>
  </si>
  <si>
    <t>10.2- OUTRAS DESPESAS</t>
  </si>
  <si>
    <t>10.2.1- Educação Infantil</t>
  </si>
  <si>
    <t xml:space="preserve">10.2.2- Ensino Fundamental </t>
  </si>
  <si>
    <t>10.2.3- Educação de Jovens e Adultos</t>
  </si>
  <si>
    <t>10.2.4- Educação Especial</t>
  </si>
  <si>
    <t>10.2.5- Administração Geral</t>
  </si>
  <si>
    <t>10.2.6- Transporte (Escolar)</t>
  </si>
  <si>
    <t>10.2.7- Outras</t>
  </si>
  <si>
    <r>
      <t>DESPESAS EMPENHADAS EM VALOR SUPERIOR AO TOTAL DAS RECEITAS RECEBIDAS NO EXERCÍCIO</t>
    </r>
    <r>
      <rPr>
        <b/>
        <vertAlign val="superscript"/>
        <sz val="7"/>
        <rFont val="Arial"/>
        <family val="2"/>
      </rPr>
      <t>9</t>
    </r>
  </si>
  <si>
    <t>11- TOTAL DAS DESPESAS CUSTEADAS COM RECURSOS DO FUNDEB RECEBIDAS NO EXERCÍCIO</t>
  </si>
  <si>
    <t xml:space="preserve">   11.1- Total das Despesas custeadas com FUNDEB - Impostos e Transferências de Impostos</t>
  </si>
  <si>
    <t xml:space="preserve">   11.2- Total das Despesas custeadas com FUNDEB - Complementação da União - VAAF</t>
  </si>
  <si>
    <t xml:space="preserve">   11.3- Total das Despesas custeadas com FUNDEB - Complementação da União - VAAT</t>
  </si>
  <si>
    <t xml:space="preserve">   11.4- Total das Despesas custeadas com FUNDEB - Complementação da União - VAAR</t>
  </si>
  <si>
    <t>12- TOTAL DAS DESPESAS DO FUNDEB COM PROFISSIONAIS DA EDUCAÇÃO BÁSICA</t>
  </si>
  <si>
    <t>13- TOTAL DAS DESPESAS CUSTEADAS COM FUNDEB - COMPLEMENTAÇÃO DA UNIÃO - VAAT APLICADAS NA EDUCAÇÃO INFANTIL</t>
  </si>
  <si>
    <t>14- TOTAL DAS DESPESAS CUSTEADAS COM FUNDEB - COMPLEMENTAÇÃO DA UNIÃO - VAAT APLICADAS EM DESPESA DE CAPITAL</t>
  </si>
  <si>
    <t>15- Mínimo de 70% do FUNDEB na Remuneração dos Profissionais da Educação Básica</t>
  </si>
  <si>
    <t>16 - Percentual de 50% da Complementação da União ao FUNDEB (VAAT) na Educação Infantil</t>
  </si>
  <si>
    <t>17- Mínimo de 15% da Complementação da União ao FUNDEB - VAAT em Despesas de Capital</t>
  </si>
  <si>
    <t>VALOR NÃO APLICADO EXCEDENTE AO MÁXIMO PERMITIDO</t>
  </si>
  <si>
    <t>18- Total da Receita Recebida e não Aplicada no Exercício</t>
  </si>
  <si>
    <t>VALOR TOTAL DE SUPERÁVIT NÃO APLICADO ATÉ O FINAL DO EXERCÍCIO</t>
  </si>
  <si>
    <t>VALOR DE SUPERÁVIT PERMITIDO NO EXERCÍCIO ANTERIOR NÃO APLICADO NO EXERCÍCIO ATUAL</t>
  </si>
  <si>
    <t>19- Total das Despesas custeadas com Superávit do FUNDEB</t>
  </si>
  <si>
    <t>19.1- Total das Despesas custeadas com FUNDEB - Impostos e Transferências de Impostos</t>
  </si>
  <si>
    <t>19.2- Total das Despesas custeadas com FUNDEB - Complementação da União (VAAF + VAAT)</t>
  </si>
  <si>
    <t xml:space="preserve"> DESPESAS COM AÇÕES TÍPICAS DE MDE - RECEITAS DE IMPOSTOS - EXCETO FUNDEB  </t>
  </si>
  <si>
    <t>(Por Subfunção)</t>
  </si>
  <si>
    <t>20-TOTAL DAS DESPESAS COM AÇÕES TÍPICAS DE MDE CUSTEADAS COM RECEITAS DE IMPOSTOS</t>
  </si>
  <si>
    <t>20.1- Educação Infantil</t>
  </si>
  <si>
    <t>20.2- Ensino Fundamental</t>
  </si>
  <si>
    <t>20.3- Educação de Jovens e Adultos</t>
  </si>
  <si>
    <t>20.4- Educação Especial</t>
  </si>
  <si>
    <t>20.5- Administração Geral</t>
  </si>
  <si>
    <t>20.6- Transporte (Escolar)</t>
  </si>
  <si>
    <t>20.7- Outras</t>
  </si>
  <si>
    <t>21- TOTAL DAS DESPESAS COM AÇÕES TÍPICAS DE MDE CUSTEADAS COM RECEITAS DE IMPOSTOS E FUNDEB</t>
  </si>
  <si>
    <t>21.1- EDUCAÇÃO INFANTIL</t>
  </si>
  <si>
    <t>21.1.1- Creche</t>
  </si>
  <si>
    <t>21.2.2- Pré-escola</t>
  </si>
  <si>
    <t>21.2- ENSINO FUNDAMENTAL</t>
  </si>
  <si>
    <t>22- TOTAL DAS DESPESAS DE MDE CUSTEADAS COM RECURSOS DE IMPOSTOS L20(d ou e)</t>
  </si>
  <si>
    <t>23- TOTAL DAS RECEITAS TRANSFERIDAS AO FUNDEB = (L4)</t>
  </si>
  <si>
    <t>24- (-) RECEITAS DO FUNDEB NÃO UTILIZADAS NO EXERCÍCIO, EM VALOR SUPERIOR A 10% = L18(q)</t>
  </si>
  <si>
    <t>25- (-) SUPERÁVIT PERMITIDO NO EXERCÍCIO IMEDIATAMENTE ANTERIOR NÃO APLICADO NO EXERCÍCIO ATUAL = L19.1(x)</t>
  </si>
  <si>
    <r>
      <t>26- (-) RESTOS A PAGAR NÃO PROCESSADOS INSCRITOS NO EXERCÍCIO SEM DISPONIBILIDADE FINANCEIRA DE RECURSOS DE IMPOSTOS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</t>
    </r>
  </si>
  <si>
    <t xml:space="preserve">27- (-) CANCELAMENTO, NO EXERCÍCIO, DE RESTOS A PAGAR INSCRITOS COM DISPONIBILIDADE FINANCEIRA DE RECURSOS DE IMPOSTOS VINCULADOS AO ENSINO = (L30.1(af) + L30.2(af)) </t>
  </si>
  <si>
    <t>28- TOTAL DAS DESPESAS PARA FINS DE LIMITE ( 22 + 23 ) - (24 + 25 + 26 + 27)</t>
  </si>
  <si>
    <t>29- APLIACAÇÃO EM MDE SOBRE A RECEITA LÍQUIDA RESULTANTE DE IMPOSTOS</t>
  </si>
  <si>
    <r>
      <t>RESTOS A PAGAR INSCRITOS EM EXERCÍCIOS ANTERIORES DE DESPESAS CONSIDERADAS PARA CUMPRIMENTO DO LIMITE</t>
    </r>
    <r>
      <rPr>
        <vertAlign val="superscript"/>
        <sz val="8"/>
        <rFont val="Arial"/>
        <family val="2"/>
      </rPr>
      <t>8</t>
    </r>
  </si>
  <si>
    <t>(ag) = (ac) - (ae) - (af)</t>
  </si>
  <si>
    <t>30- RESTOS A PAGAR DE DESPESAS COM MDE</t>
  </si>
  <si>
    <t>30.1- Executadas com Recursos de Impostos e Transferências de Impostos</t>
  </si>
  <si>
    <t>30.2- Executadas com Recursos do FUNDEB - Impostos</t>
  </si>
  <si>
    <t>30.3- Executados com Recursos do FUNDEB - Complementação da União (VAAT + VAAF + VAAR)</t>
  </si>
  <si>
    <t>31- TOTAL DAS RECEITAS ADICIONAIS PARA FINANCIAMENTO DO ENSINO</t>
  </si>
  <si>
    <t>31.1- RECEITA DE TRANSFERÊNCIAS DO FNDE (INCLUIDO RENDIMENTO DE APLICAÇÃO FINANCEIRA)</t>
  </si>
  <si>
    <t>31.1- Salário Educação</t>
  </si>
  <si>
    <t>31.2- PDDE</t>
  </si>
  <si>
    <t>31.3- PNAE</t>
  </si>
  <si>
    <t>31.4- PNATE</t>
  </si>
  <si>
    <t>31.5- Outras Transferências do FNDE</t>
  </si>
  <si>
    <t>31.2- RECEITA DE TRANSFERÊNCIA DE CONVÊNIOS</t>
  </si>
  <si>
    <t>31.3- RECEITA DE ROYALTIES DESTINADOS À EDUCAÇÃO</t>
  </si>
  <si>
    <t>31.4- RECEITA DE OPERAÇÕES DE CRÉDITO VINCULADA À EDUCAÇÃO</t>
  </si>
  <si>
    <t>31.5- OUTRAS RECEITAS PARA FINANCIAMENTO DO ENSINO</t>
  </si>
  <si>
    <t xml:space="preserve"> OUTRAS DESPESAS COM EDUCAÇÃO</t>
  </si>
  <si>
    <r>
      <t>(Por Subfunção)</t>
    </r>
    <r>
      <rPr>
        <b/>
        <vertAlign val="superscript"/>
        <sz val="8"/>
        <rFont val="Arial"/>
        <family val="2"/>
      </rPr>
      <t>6</t>
    </r>
  </si>
  <si>
    <t>32- TOTAL DAS DESPESAS COM AÇÕES TÍPICAS DE MDE CUSTEADAS COM DEMAIS RECEITAS</t>
  </si>
  <si>
    <t>32.1- EDUCAÇÃO INFANTIL</t>
  </si>
  <si>
    <t xml:space="preserve">32.2- ENSINO FUNDAMENTAL </t>
  </si>
  <si>
    <t xml:space="preserve">32.3- ENSINO MÉDIO </t>
  </si>
  <si>
    <t>32.4- ENSINO SUPERIOR</t>
  </si>
  <si>
    <t>32.5- ENSINO PROFISSIONAL</t>
  </si>
  <si>
    <t>32.6- EDUCAÇÃO DE JOVENS E ADULTOS</t>
  </si>
  <si>
    <t>32.7- EDUCAÇÃO ESPECIAL</t>
  </si>
  <si>
    <t>32.8- OUTRAS</t>
  </si>
  <si>
    <t>33- TOTAL GERAL DAS DESPESAS COM EDUCAÇÃO (10 + 20 + 32)</t>
  </si>
  <si>
    <t>33.1- Despesas Correntes</t>
  </si>
  <si>
    <t>33.1.1- Pessoal Ativo</t>
  </si>
  <si>
    <t>33.1.2- Pessoal Inativo</t>
  </si>
  <si>
    <t>33.1.3- Transferências às instituições comunitárias, confessionais ou filantrópicas sem fins lucrativos</t>
  </si>
  <si>
    <t>33.1.4- Outras Despesas Correntes</t>
  </si>
  <si>
    <t>33.2- Despesas de Capital</t>
  </si>
  <si>
    <t>33.2.1- Transferências às instituições comunitárias, confessionais ou filantrópicas sem fins lucrativos</t>
  </si>
  <si>
    <t>33.2.2- Outras Despesas de Capital</t>
  </si>
  <si>
    <t>(ah)</t>
  </si>
  <si>
    <t>(ai)</t>
  </si>
  <si>
    <t>35 - (+) INGRESSOS DE RECURSOS ATÉ O BIMESTRE (orçamentário)</t>
  </si>
  <si>
    <t>36- (-) PAGAMENTOS EFETUADOS ATÉ O BIMESTRE (orçamentário e restos a pagar)</t>
  </si>
  <si>
    <t>37- (=) DISPONIBILIDADE FINANCEIRA ATÉ O BIMESTRE</t>
  </si>
  <si>
    <t>38- (+) AJUSTES POSITIVOS ( retenções e outros valores extraorçamentários)</t>
  </si>
  <si>
    <t>39- (-) AJUSTES NEGATIVOS (outros valores extraorçamentários)</t>
  </si>
  <si>
    <t>40- (=) SALDO FINANCEIRO CONCILIADO (Saldo Bancário)</t>
  </si>
  <si>
    <t xml:space="preserve">4) Os valores referentes à parcela dos Restos a Pagar inscritos sem disponibilidade financeira vinculada à educação deverão ser informados somente no RREO do último bimestre do exercício. </t>
  </si>
  <si>
    <t>5) Nos cinco primeiros bimestres do exercício o acompanhamento será feito com base na despesa liquidada. No último bimestre do exercício, o valor deverá corresponder ao total da despesa empenhada.  Índice Empenhado:</t>
  </si>
  <si>
    <t>Outras Transferências ou Compensações Financeiras Provenientes de Impostos e Transferências Constitucionais</t>
  </si>
  <si>
    <t>Diferença de limite não cumprido em 2023 (saldo final = XIXd)</t>
  </si>
  <si>
    <t>Diferença de limite não cumprido em 2021 (saldo inicial igual ao saldo final do demonstrativo do exercício anterior)</t>
  </si>
  <si>
    <t>Diferença de limite não cumprido em Exercícios Anteriores (saldo inicial igual ao saldo final do demonstrativo do exercício anterior)</t>
  </si>
  <si>
    <t>DESPESAS TOTAIS COM SAÚDE</t>
  </si>
  <si>
    <t>NOTA: (1) Nos cinco primeiros bimestres do exercício, o acompanhamento será feito com base na despesas liquidada. No último bimestre do exercício, o valor deverá corresponder ao total da despesa empenhada.</t>
  </si>
  <si>
    <t>JANEIRO A ABRIL 2023 - BIMESTRE MARÇO - ABRIL</t>
  </si>
  <si>
    <t>JAN a ABR  / 2023</t>
  </si>
  <si>
    <t>1) O Superávit  do  RPPS está incluído  na linha  SUPERÁVIT (XIII), conforme Portaria n° 1447 - STN, de 14 de junho de 2022. Segue discriminação abaixo:</t>
  </si>
  <si>
    <t>Prefeito Municipal: RAFAEL VALDOMIRO GRECA DE MACEDO</t>
  </si>
  <si>
    <t>Sec. Mun. de Planejamento, Finanças e Orçamento: CRISTIANO HOTZ</t>
  </si>
  <si>
    <t>Contador: CLAUDINEI NOGUEIRA - CRC Nº 042.556/O-2</t>
  </si>
  <si>
    <t>Controlador Geral do Município: DANIEL CONDE FALCÃO RIBEIRO</t>
  </si>
  <si>
    <t>MAIO/2022 À ABRIL/2023</t>
  </si>
  <si>
    <t>PREVISÃO ATUALIZADA 2023</t>
  </si>
  <si>
    <t>MAI/22</t>
  </si>
  <si>
    <t>JUN/22</t>
  </si>
  <si>
    <t>JUL/22</t>
  </si>
  <si>
    <t>AGO/22</t>
  </si>
  <si>
    <t>SET/22</t>
  </si>
  <si>
    <t>OUT/22</t>
  </si>
  <si>
    <t>NOV/22</t>
  </si>
  <si>
    <t>DEZ/22</t>
  </si>
  <si>
    <t>JAN/23</t>
  </si>
  <si>
    <t>FEV/23</t>
  </si>
  <si>
    <t>MAR/23</t>
  </si>
  <si>
    <t>ABR/23</t>
  </si>
  <si>
    <t>3) Para fins da Receita Corrente Líquida Ajustada para o cálculo dos limites da despesa com pessoal estão deduzidos os valores pertencentes ao Fundo de Urbanização de Curitiba - FUC e que sejam destinados ao pagamento dos contratos de concessão do serviço público de transporte, conforme §3º do Art. 14 da Lei Complementar Municipal n° 101/17 - LRFM.</t>
  </si>
  <si>
    <t xml:space="preserve"> </t>
  </si>
  <si>
    <t>1) Como a Portaria MPS 746/2011 determina que os recursos provenientes desses aportes devem permanecer aplicados, no mínimo, por 5 (cinco) anos, essa receita não deverá compor o total das receitas previdenciárias do período de apuração.</t>
  </si>
  <si>
    <t>2) O resultado previdenciário poderá ser apresentada por meio da diferença entre previsão da receita e a dotação da despesa e entre a receita realizada e a despesa liquidada (do 1º ao 5º bimestre) e a despesa empenhada (no 6º bimestre).</t>
  </si>
  <si>
    <t>3) Incluidas as Interferência Financeiras recebidas da Prefeitura Municipal de Curitiba referente a taxa de administração.</t>
  </si>
  <si>
    <t>META FIXADA NO ANEXO DE METAS FISCAIS DA LDO P/ O EXERCÍCIO DE 2023</t>
  </si>
  <si>
    <t>Em 30 Abr 2023</t>
  </si>
  <si>
    <t>Em 31 de Dezembro de 2022</t>
  </si>
  <si>
    <t>1.665.315.972,72</t>
  </si>
  <si>
    <t>1.497.998.574,61</t>
  </si>
  <si>
    <t>123.984.093,60</t>
  </si>
  <si>
    <t>1.962.430.450,47</t>
  </si>
  <si>
    <t>1.765.426.823,96</t>
  </si>
  <si>
    <t>819.842.392,49</t>
  </si>
  <si>
    <t>2021 A 2096</t>
  </si>
  <si>
    <t>1.655.277.117,29</t>
  </si>
  <si>
    <t>1.818.523.476,09</t>
  </si>
  <si>
    <t>(163.246.358,80)</t>
  </si>
  <si>
    <t>1.491.321.750,81</t>
  </si>
  <si>
    <t>1.648.606.967,76</t>
  </si>
  <si>
    <t>1.808.353.630,54</t>
  </si>
  <si>
    <t>(159.746.662,78)</t>
  </si>
  <si>
    <t>1.331.575.088,03</t>
  </si>
  <si>
    <t>1.640.938.175,02</t>
  </si>
  <si>
    <t>1.803.741.094,27</t>
  </si>
  <si>
    <t>(162.802.919,25)</t>
  </si>
  <si>
    <t>1.168.772.168,78</t>
  </si>
  <si>
    <t>1.627.685.952,39</t>
  </si>
  <si>
    <t>1.815.950.310,29</t>
  </si>
  <si>
    <t>(188.264.357,90)</t>
  </si>
  <si>
    <t>980.507.810,88</t>
  </si>
  <si>
    <t>1.683.856.576,97</t>
  </si>
  <si>
    <t>1.839.444.343,91</t>
  </si>
  <si>
    <t>(155.587.766,94)</t>
  </si>
  <si>
    <t>824.920.043,94</t>
  </si>
  <si>
    <t>1.666.485.840,82</t>
  </si>
  <si>
    <t>1.872.513.566,02</t>
  </si>
  <si>
    <t>(206.027.725,20)</t>
  </si>
  <si>
    <t>618.892.318,74</t>
  </si>
  <si>
    <t>1.647.487.695,40</t>
  </si>
  <si>
    <t>1.905.550.815,23</t>
  </si>
  <si>
    <t>(258.063.119,83)</t>
  </si>
  <si>
    <t>360.829.198,91</t>
  </si>
  <si>
    <t>1.648.955.427,28</t>
  </si>
  <si>
    <t>1.936.262.575,47</t>
  </si>
  <si>
    <t>(287.307.148,19)</t>
  </si>
  <si>
    <t>73.522.050,72</t>
  </si>
  <si>
    <t>1.650.756.744,77</t>
  </si>
  <si>
    <t>1.952.787.142,82</t>
  </si>
  <si>
    <t>(302.030.398,05)</t>
  </si>
  <si>
    <t>-</t>
  </si>
  <si>
    <t>(297.114.477,75)</t>
  </si>
  <si>
    <t>1.678.753.523,67</t>
  </si>
  <si>
    <t>1.972.566.484,73</t>
  </si>
  <si>
    <t>(293.812.961,06)</t>
  </si>
  <si>
    <t>1.659.049.568,44</t>
  </si>
  <si>
    <t>1.976.724.271,03</t>
  </si>
  <si>
    <t>(317.674.702,59)</t>
  </si>
  <si>
    <t>1.650.542.600,16</t>
  </si>
  <si>
    <t>1.964.393.380,61</t>
  </si>
  <si>
    <t>(313.850.780,45)</t>
  </si>
  <si>
    <t>1.667.196.302,16</t>
  </si>
  <si>
    <t>1.950.118.124,29</t>
  </si>
  <si>
    <t>(282.921.822,13)</t>
  </si>
  <si>
    <t>1.644.921.350,28</t>
  </si>
  <si>
    <t>1.930.682.601,30</t>
  </si>
  <si>
    <t>(285.761.251,02)</t>
  </si>
  <si>
    <t>1.623.327.682,33</t>
  </si>
  <si>
    <t>1.901.038.215,70</t>
  </si>
  <si>
    <t>(277.710.533,37)</t>
  </si>
  <si>
    <t>1.594.348.731,07</t>
  </si>
  <si>
    <t>1.877.960.712,15</t>
  </si>
  <si>
    <t>(283.611.981,08)</t>
  </si>
  <si>
    <t>1.570.928.493,75</t>
  </si>
  <si>
    <t>1.845.295.178,40</t>
  </si>
  <si>
    <t>(274.366.684,65)</t>
  </si>
  <si>
    <t>1.545.760.413,20</t>
  </si>
  <si>
    <t>1.811.704.660,90</t>
  </si>
  <si>
    <t>(265.944.247,70)</t>
  </si>
  <si>
    <t>(267.428.249,35)</t>
  </si>
  <si>
    <t>1.451.884.066,47</t>
  </si>
  <si>
    <t>1.713.609.745,07</t>
  </si>
  <si>
    <t>(261.725.678,60)</t>
  </si>
  <si>
    <t>1.404.643.117,83</t>
  </si>
  <si>
    <t>1.660.166.969,58</t>
  </si>
  <si>
    <t>(255.523.851,75)</t>
  </si>
  <si>
    <t>1.354.697.288,80</t>
  </si>
  <si>
    <t>1.608.872.200,74</t>
  </si>
  <si>
    <t>(254.174.911,94)</t>
  </si>
  <si>
    <t>1.305.503.633,56</t>
  </si>
  <si>
    <t>1.554.404.515,16</t>
  </si>
  <si>
    <t>(248.900.881,60)</t>
  </si>
  <si>
    <t>1.261.717.447,98</t>
  </si>
  <si>
    <t>1.493.496.685,00</t>
  </si>
  <si>
    <t>(231.779.237,02)</t>
  </si>
  <si>
    <t>1.218.020.219,18</t>
  </si>
  <si>
    <t>1.431.857.508,01</t>
  </si>
  <si>
    <t>(213.837.288,83)</t>
  </si>
  <si>
    <t>1.175.337.474,53</t>
  </si>
  <si>
    <t>1.367.780.644,93</t>
  </si>
  <si>
    <t>(192.443.170,40)</t>
  </si>
  <si>
    <t>1.136.479.549,77</t>
  </si>
  <si>
    <t>1.299.980.665,63</t>
  </si>
  <si>
    <t>(163.501.115,86)</t>
  </si>
  <si>
    <t>1.100.068.482,70</t>
  </si>
  <si>
    <t>1.231.315.442,43</t>
  </si>
  <si>
    <t>(131.246.959,73)</t>
  </si>
  <si>
    <t>1.066.885.741,21</t>
  </si>
  <si>
    <t>1.160.605.906,83</t>
  </si>
  <si>
    <t>(93.720.165,62)</t>
  </si>
  <si>
    <t>1.035.501.879,31</t>
  </si>
  <si>
    <t>1.090.259.289,70</t>
  </si>
  <si>
    <t>(54.757.410,39)</t>
  </si>
  <si>
    <t>1.006.330.542,83</t>
  </si>
  <si>
    <t>1.020.418.731,30</t>
  </si>
  <si>
    <t>(14.088.188,47)</t>
  </si>
  <si>
    <t>978.369.314,40</t>
  </si>
  <si>
    <t>952.031.427,70</t>
  </si>
  <si>
    <t>26.337.886,70</t>
  </si>
  <si>
    <t>136.556.271,12</t>
  </si>
  <si>
    <t>884.878.942,03</t>
  </si>
  <si>
    <t>(748.322.670,91)</t>
  </si>
  <si>
    <t>(695.858.298,89)</t>
  </si>
  <si>
    <t>112.989.658,41</t>
  </si>
  <si>
    <t>757.372.120,40</t>
  </si>
  <si>
    <t>(644.382.461,99)</t>
  </si>
  <si>
    <t>102.965.316,55</t>
  </si>
  <si>
    <t>696.718.233,71</t>
  </si>
  <si>
    <t>(593.752.917,16)</t>
  </si>
  <si>
    <t>93.469.476,21</t>
  </si>
  <si>
    <t>638.536.744,43</t>
  </si>
  <si>
    <t>(545.067.268,22)</t>
  </si>
  <si>
    <t>84.406.542,66</t>
  </si>
  <si>
    <t>583.079.792,38</t>
  </si>
  <si>
    <t>(498.673.249,72)</t>
  </si>
  <si>
    <t>76.004.480,66</t>
  </si>
  <si>
    <t>530.250.188,90</t>
  </si>
  <si>
    <t>(454.245.708,24)</t>
  </si>
  <si>
    <t>68.172.541,04</t>
  </si>
  <si>
    <t>480.283.653,58</t>
  </si>
  <si>
    <t>(412.111.112,54)</t>
  </si>
  <si>
    <t>60.906.407,63</t>
  </si>
  <si>
    <t>433.317.080,40</t>
  </si>
  <si>
    <t>(372.410.672,77)</t>
  </si>
  <si>
    <t>54.252.060,61</t>
  </si>
  <si>
    <t>389.205.563,54</t>
  </si>
  <si>
    <t>(334.953.502,93)</t>
  </si>
  <si>
    <t>48.087.013,78</t>
  </si>
  <si>
    <t>348.078.435,98</t>
  </si>
  <si>
    <t>(299.991.422,20)</t>
  </si>
  <si>
    <t>42.388.283,70</t>
  </si>
  <si>
    <t>309.928.344,32</t>
  </si>
  <si>
    <t>(267.540.060,62)</t>
  </si>
  <si>
    <t>37.198.653,52</t>
  </si>
  <si>
    <t>274.642.134,71</t>
  </si>
  <si>
    <t>(237.443.481,19)</t>
  </si>
  <si>
    <t>32.473.033,79</t>
  </si>
  <si>
    <t>242.193.390,48</t>
  </si>
  <si>
    <t>(209.720.356,69)</t>
  </si>
  <si>
    <t>28.222.642,73</t>
  </si>
  <si>
    <t>212.465.876,17</t>
  </si>
  <si>
    <t>(184.243.233,44)</t>
  </si>
  <si>
    <t>24.400.857,92</t>
  </si>
  <si>
    <t>185.394.207,74</t>
  </si>
  <si>
    <t>(160.993.349,82)</t>
  </si>
  <si>
    <t>20.984.199,47</t>
  </si>
  <si>
    <t>160.872.237,25</t>
  </si>
  <si>
    <t>(139.888.037,78)</t>
  </si>
  <si>
    <t>17.947.283,51</t>
  </si>
  <si>
    <t>138.784.236,85</t>
  </si>
  <si>
    <t>(120.836.953,34)</t>
  </si>
  <si>
    <t>15.262.763,28</t>
  </si>
  <si>
    <t>119.002.755,26</t>
  </si>
  <si>
    <t>(103.739.991,98)</t>
  </si>
  <si>
    <t>12.902.580,50</t>
  </si>
  <si>
    <t>101.391.438,05</t>
  </si>
  <si>
    <t>(88.488.857,55)</t>
  </si>
  <si>
    <t>10.839.284,95</t>
  </si>
  <si>
    <t>85.809.330,88</t>
  </si>
  <si>
    <t>(74.970.045,93)</t>
  </si>
  <si>
    <t>9.046.016,26</t>
  </si>
  <si>
    <t>72.110.815,30</t>
  </si>
  <si>
    <t>(63.064.799,04)</t>
  </si>
  <si>
    <t>7.497.196,31</t>
  </si>
  <si>
    <t>60.150.632,94</t>
  </si>
  <si>
    <t>(52.653.436,63)</t>
  </si>
  <si>
    <t>6.168.757,13</t>
  </si>
  <si>
    <t>49.784.473,11</t>
  </si>
  <si>
    <t>(43.615.715,98)</t>
  </si>
  <si>
    <t>5.038.006,45</t>
  </si>
  <si>
    <t>40.869.717,98</t>
  </si>
  <si>
    <t>(35.831.711,53)</t>
  </si>
  <si>
    <t>4.083.358,87</t>
  </si>
  <si>
    <t>33.265.725,47</t>
  </si>
  <si>
    <t>(29.182.366,60)</t>
  </si>
  <si>
    <t>3.284.137,11</t>
  </si>
  <si>
    <t>26.834.954,40</t>
  </si>
  <si>
    <t>(23.550.817,29)</t>
  </si>
  <si>
    <t>2.620.769,70</t>
  </si>
  <si>
    <t>21.445.431,40</t>
  </si>
  <si>
    <t>(18.824.661,70)</t>
  </si>
  <si>
    <t>2.074.811,47</t>
  </si>
  <si>
    <t>16.971.119,98</t>
  </si>
  <si>
    <t>(14.896.308,51)</t>
  </si>
  <si>
    <t>1.629.309,83</t>
  </si>
  <si>
    <t>13.292.941,17</t>
  </si>
  <si>
    <t>(11.663.631,34)</t>
  </si>
  <si>
    <t>1.268.844,92</t>
  </si>
  <si>
    <t>10.299.120,90</t>
  </si>
  <si>
    <t>(9.030.275,98)</t>
  </si>
  <si>
    <t>979.449,97</t>
  </si>
  <si>
    <t>7.885.803,26</t>
  </si>
  <si>
    <t>(6.906.353,29)</t>
  </si>
  <si>
    <t>748.921,04</t>
  </si>
  <si>
    <t>5.959.713,97</t>
  </si>
  <si>
    <t>(5.210.792,93)</t>
  </si>
  <si>
    <t>566.911,94</t>
  </si>
  <si>
    <t>4.439.310,48</t>
  </si>
  <si>
    <t>(3.872.398,54)</t>
  </si>
  <si>
    <t>424.589,44</t>
  </si>
  <si>
    <t>3.253.392,38</t>
  </si>
  <si>
    <t>(2.828.802,94)</t>
  </si>
  <si>
    <t>314.470,46</t>
  </si>
  <si>
    <t>2.340.734,88</t>
  </si>
  <si>
    <t>(2.026.264,42)</t>
  </si>
  <si>
    <t>230.221,03</t>
  </si>
  <si>
    <t>1.649.065,72</t>
  </si>
  <si>
    <t>(1.418.844,69)</t>
  </si>
  <si>
    <t>166.539,73</t>
  </si>
  <si>
    <t>1.134.302,75</t>
  </si>
  <si>
    <t>(967.763,02)</t>
  </si>
  <si>
    <t>119.052,86</t>
  </si>
  <si>
    <t>759.378,44</t>
  </si>
  <si>
    <t>(640.325,58)</t>
  </si>
  <si>
    <t>84.098,43</t>
  </si>
  <si>
    <t>492.757,05</t>
  </si>
  <si>
    <t>(408.658,62)</t>
  </si>
  <si>
    <t>58.710,48</t>
  </si>
  <si>
    <t>308.483,56</t>
  </si>
  <si>
    <t>(249.773,08)</t>
  </si>
  <si>
    <t>FONTE: ACTUARIAL - Assessoria e Consultoria Atuarial Ltda / IPMC – Curitiba – PR – Base de Dados.</t>
  </si>
  <si>
    <t>Atuário Responsável: Luiz Cláudio Kogut – MIBA 1.308</t>
  </si>
  <si>
    <t xml:space="preserve"> 1) Projeção atuarial elaborada com base de dados de 31/12/2022 e oficialmente enviada para a Secretaria de Previdência.</t>
  </si>
  <si>
    <t xml:space="preserve">           2)  Este demonstrativo utiliza as seguintes hipóteses:</t>
  </si>
  <si>
    <t>47,8 anos</t>
  </si>
  <si>
    <t>66,4 anos</t>
  </si>
  <si>
    <t>1,00% ao ano</t>
  </si>
  <si>
    <t>0,00% ao ano</t>
  </si>
  <si>
    <t>Não considerada</t>
  </si>
  <si>
    <t>Capitalização</t>
  </si>
  <si>
    <t>5,04% ao ano</t>
  </si>
  <si>
    <t>IBGE 2020 separada por sexo</t>
  </si>
  <si>
    <t>Álvaro Vindas</t>
  </si>
  <si>
    <t>Empenhos de 2023</t>
  </si>
  <si>
    <t>Empenhos de 2022</t>
  </si>
  <si>
    <t>Empenhos de 2021</t>
  </si>
  <si>
    <t>Empenhos de 2020</t>
  </si>
  <si>
    <t>Empenhos de 2019 e anteriores</t>
  </si>
  <si>
    <t>Restos a pagar cancelados ou prescritos em 2023 a serem compensados (XXIV) (saldo inicial = XXIII)</t>
  </si>
  <si>
    <t>Restos a pagar cancelados ou prescritos em 2022 a serem compensados (XXV) (saldo inicial igual ao saldo final do demonstrativo do exercício anterior)</t>
  </si>
  <si>
    <t>Restos a pagar cancelados ou prescritos em exercícios anteriores a serem compensados (XXVI) (saldo inicial igual ao saldo final do demonstrativo do exercício anterior)</t>
  </si>
  <si>
    <t>Para acompanhamento bimestral o percentual executado pela despesa empenhada corresponde ao valor de:</t>
  </si>
  <si>
    <t>Fator de projeção (média geométrica)</t>
  </si>
  <si>
    <t>Taxa de crescimento equivalente</t>
  </si>
  <si>
    <t>Fonte: CNT/IBGE e MIP (Abr de 2023)</t>
  </si>
  <si>
    <t>Até o Bimestre / 2023</t>
  </si>
  <si>
    <t>Em 31 Dez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</si>
</sst>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_);[Red]\(&quot;R$ &quot;#,##0.00\)"/>
    <numFmt numFmtId="166" formatCode="_(* #,##0.00_);_(* \(#,##0.00\);_(* &quot;-&quot;_);_(@_)"/>
    <numFmt numFmtId="167" formatCode="_(* #,##0_);_(* \(#,##0\);_(* &quot;-&quot;_);_(@_)"/>
    <numFmt numFmtId="168" formatCode="00"/>
    <numFmt numFmtId="169" formatCode="00000"/>
    <numFmt numFmtId="170" formatCode="#,##0.00_ ;\-#,##0.00\ "/>
    <numFmt numFmtId="171" formatCode="0.000000000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vertAlign val="superscript"/>
      <sz val="8"/>
      <name val="Arial"/>
      <family val="2"/>
    </font>
    <font>
      <b/>
      <vertAlign val="superscript"/>
      <sz val="7"/>
      <name val="Arial"/>
      <family val="2"/>
    </font>
    <font>
      <b/>
      <sz val="6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vertAlign val="superscript"/>
      <sz val="6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  <font>
      <b/>
      <sz val="8"/>
      <color theme="0" tint="-0.14999847407452621"/>
      <name val="Arial"/>
      <family val="2"/>
    </font>
    <font>
      <b/>
      <sz val="2"/>
      <color indexed="10"/>
      <name val="Arial"/>
      <family val="2"/>
    </font>
    <font>
      <sz val="9"/>
      <color theme="1"/>
      <name val="Arial"/>
      <family val="2"/>
    </font>
    <font>
      <b/>
      <sz val="9"/>
      <color theme="1"/>
      <name val="LucidaSansRegular"/>
    </font>
    <font>
      <sz val="9"/>
      <color theme="1"/>
      <name val="LucidaSansRegular"/>
    </font>
    <font>
      <vertAlign val="superscript"/>
      <sz val="9"/>
      <color theme="1"/>
      <name val="LucidaSansRegular"/>
    </font>
    <font>
      <sz val="10"/>
      <color indexed="10"/>
      <name val="Arial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4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b/>
      <sz val="8"/>
      <color theme="1"/>
      <name val="LucidaSansRegular"/>
    </font>
    <font>
      <sz val="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125">
        <bgColor indexed="9"/>
      </patternFill>
    </fill>
  </fills>
  <borders count="8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hair">
        <color auto="1"/>
      </right>
      <top/>
      <bottom style="thin">
        <color indexed="9"/>
      </bottom>
      <diagonal/>
    </border>
    <border>
      <left style="thin">
        <color indexed="9"/>
      </left>
      <right style="hair">
        <color auto="1"/>
      </right>
      <top style="thin">
        <color indexed="9"/>
      </top>
      <bottom style="thin">
        <color indexed="9"/>
      </bottom>
      <diagonal/>
    </border>
    <border>
      <left style="hair">
        <color auto="1"/>
      </left>
      <right/>
      <top style="thin">
        <color indexed="9"/>
      </top>
      <bottom style="thin">
        <color indexed="9"/>
      </bottom>
      <diagonal/>
    </border>
    <border>
      <left/>
      <right style="hair">
        <color auto="1"/>
      </right>
      <top style="thin">
        <color indexed="9"/>
      </top>
      <bottom style="thin">
        <color indexed="9"/>
      </bottom>
      <diagonal/>
    </border>
    <border>
      <left style="hair">
        <color auto="1"/>
      </left>
      <right/>
      <top style="thin">
        <color indexed="9"/>
      </top>
      <bottom/>
      <diagonal/>
    </border>
    <border>
      <left/>
      <right style="hair">
        <color auto="1"/>
      </right>
      <top style="thin">
        <color indexed="9"/>
      </top>
      <bottom/>
      <diagonal/>
    </border>
    <border>
      <left style="thin">
        <color indexed="9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9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9"/>
      </right>
      <top style="hair">
        <color auto="1"/>
      </top>
      <bottom style="hair">
        <color auto="1"/>
      </bottom>
      <diagonal/>
    </border>
    <border>
      <left style="thin">
        <color indexed="9"/>
      </left>
      <right style="hair">
        <color auto="1"/>
      </right>
      <top style="hair">
        <color auto="1"/>
      </top>
      <bottom/>
      <diagonal/>
    </border>
    <border>
      <left style="thin">
        <color indexed="9"/>
      </left>
      <right/>
      <top style="hair">
        <color auto="1"/>
      </top>
      <bottom style="hair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hair">
        <color auto="1"/>
      </right>
      <top/>
      <bottom style="thin">
        <color indexed="9"/>
      </bottom>
      <diagonal/>
    </border>
    <border>
      <left style="hair">
        <color auto="1"/>
      </left>
      <right style="hair">
        <color auto="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thin">
        <color indexed="9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9"/>
      </left>
      <right style="thin">
        <color indexed="9"/>
      </right>
      <top/>
      <bottom style="hair">
        <color auto="1"/>
      </bottom>
      <diagonal/>
    </border>
    <border>
      <left style="thin">
        <color indexed="9"/>
      </left>
      <right/>
      <top/>
      <bottom style="hair">
        <color auto="1"/>
      </bottom>
      <diagonal/>
    </border>
    <border>
      <left style="thin">
        <color indexed="9"/>
      </left>
      <right style="hair">
        <color auto="1"/>
      </right>
      <top/>
      <bottom style="hair">
        <color auto="1"/>
      </bottom>
      <diagonal/>
    </border>
    <border>
      <left/>
      <right style="thin">
        <color indexed="9"/>
      </right>
      <top/>
      <bottom style="hair">
        <color auto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hair">
        <color auto="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9"/>
      </bottom>
      <diagonal/>
    </border>
    <border>
      <left style="thin">
        <color indexed="9"/>
      </left>
      <right style="hair">
        <color auto="1"/>
      </right>
      <top style="hair">
        <color indexed="64"/>
      </top>
      <bottom style="thin">
        <color indexed="9"/>
      </bottom>
      <diagonal/>
    </border>
    <border>
      <left style="hair">
        <color auto="1"/>
      </left>
      <right/>
      <top style="hair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hair">
        <color auto="1"/>
      </bottom>
      <diagonal/>
    </border>
    <border>
      <left/>
      <right style="hair">
        <color indexed="64"/>
      </right>
      <top style="thin">
        <color indexed="9"/>
      </top>
      <bottom style="hair">
        <color auto="1"/>
      </bottom>
      <diagonal/>
    </border>
    <border>
      <left style="hair">
        <color indexed="64"/>
      </left>
      <right/>
      <top style="thin">
        <color indexed="9"/>
      </top>
      <bottom style="hair">
        <color auto="1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9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indexed="9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71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43" fontId="2" fillId="2" borderId="0" xfId="1" applyFont="1" applyFill="1"/>
    <xf numFmtId="3" fontId="3" fillId="2" borderId="0" xfId="0" quotePrefix="1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right"/>
    </xf>
    <xf numFmtId="17" fontId="3" fillId="4" borderId="4" xfId="0" applyNumberFormat="1" applyFont="1" applyFill="1" applyBorder="1" applyAlignment="1">
      <alignment horizontal="center" vertical="center" wrapText="1"/>
    </xf>
    <xf numFmtId="17" fontId="3" fillId="4" borderId="12" xfId="0" applyNumberFormat="1" applyFont="1" applyFill="1" applyBorder="1" applyAlignment="1">
      <alignment horizontal="center" vertical="center" wrapText="1"/>
    </xf>
    <xf numFmtId="17" fontId="3" fillId="4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164" fontId="3" fillId="2" borderId="4" xfId="1" applyNumberFormat="1" applyFont="1" applyFill="1" applyBorder="1"/>
    <xf numFmtId="4" fontId="2" fillId="2" borderId="4" xfId="0" applyNumberFormat="1" applyFont="1" applyFill="1" applyBorder="1"/>
    <xf numFmtId="164" fontId="3" fillId="2" borderId="1" xfId="1" applyNumberFormat="1" applyFont="1" applyFill="1" applyBorder="1"/>
    <xf numFmtId="0" fontId="3" fillId="2" borderId="7" xfId="0" applyFont="1" applyFill="1" applyBorder="1"/>
    <xf numFmtId="164" fontId="3" fillId="2" borderId="8" xfId="1" applyNumberFormat="1" applyFont="1" applyFill="1" applyBorder="1"/>
    <xf numFmtId="4" fontId="2" fillId="2" borderId="8" xfId="0" applyNumberFormat="1" applyFont="1" applyFill="1" applyBorder="1"/>
    <xf numFmtId="164" fontId="3" fillId="2" borderId="6" xfId="1" applyNumberFormat="1" applyFont="1" applyFill="1" applyBorder="1"/>
    <xf numFmtId="0" fontId="3" fillId="2" borderId="7" xfId="0" applyFont="1" applyFill="1" applyBorder="1" applyAlignment="1">
      <alignment horizontal="left" indent="1"/>
    </xf>
    <xf numFmtId="0" fontId="2" fillId="2" borderId="7" xfId="0" applyFont="1" applyFill="1" applyBorder="1" applyAlignment="1">
      <alignment horizontal="left" indent="3"/>
    </xf>
    <xf numFmtId="164" fontId="2" fillId="2" borderId="8" xfId="1" applyNumberFormat="1" applyFont="1" applyFill="1" applyBorder="1"/>
    <xf numFmtId="164" fontId="2" fillId="2" borderId="6" xfId="1" applyNumberFormat="1" applyFont="1" applyFill="1" applyBorder="1"/>
    <xf numFmtId="164" fontId="7" fillId="2" borderId="8" xfId="1" applyNumberFormat="1" applyFont="1" applyFill="1" applyBorder="1"/>
    <xf numFmtId="4" fontId="7" fillId="2" borderId="8" xfId="0" applyNumberFormat="1" applyFont="1" applyFill="1" applyBorder="1"/>
    <xf numFmtId="164" fontId="7" fillId="2" borderId="6" xfId="1" applyNumberFormat="1" applyFont="1" applyFill="1" applyBorder="1"/>
    <xf numFmtId="164" fontId="2" fillId="2" borderId="0" xfId="0" applyNumberFormat="1" applyFont="1" applyFill="1"/>
    <xf numFmtId="0" fontId="3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indent="2"/>
    </xf>
    <xf numFmtId="0" fontId="3" fillId="2" borderId="0" xfId="0" applyFont="1" applyFill="1"/>
    <xf numFmtId="4" fontId="3" fillId="2" borderId="8" xfId="0" applyNumberFormat="1" applyFont="1" applyFill="1" applyBorder="1"/>
    <xf numFmtId="164" fontId="7" fillId="0" borderId="8" xfId="1" applyNumberFormat="1" applyFont="1" applyFill="1" applyBorder="1"/>
    <xf numFmtId="164" fontId="8" fillId="2" borderId="8" xfId="1" applyNumberFormat="1" applyFont="1" applyFill="1" applyBorder="1"/>
    <xf numFmtId="4" fontId="8" fillId="2" borderId="8" xfId="0" applyNumberFormat="1" applyFont="1" applyFill="1" applyBorder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2" borderId="13" xfId="0" applyFont="1" applyFill="1" applyBorder="1"/>
    <xf numFmtId="0" fontId="3" fillId="2" borderId="14" xfId="0" applyFont="1" applyFill="1" applyBorder="1"/>
    <xf numFmtId="164" fontId="3" fillId="2" borderId="5" xfId="1" applyNumberFormat="1" applyFont="1" applyFill="1" applyBorder="1"/>
    <xf numFmtId="4" fontId="2" fillId="2" borderId="5" xfId="0" applyNumberFormat="1" applyFont="1" applyFill="1" applyBorder="1"/>
    <xf numFmtId="164" fontId="3" fillId="2" borderId="15" xfId="1" applyNumberFormat="1" applyFont="1" applyFill="1" applyBorder="1"/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164" fontId="3" fillId="4" borderId="5" xfId="1" applyNumberFormat="1" applyFont="1" applyFill="1" applyBorder="1"/>
    <xf numFmtId="4" fontId="2" fillId="4" borderId="5" xfId="0" applyNumberFormat="1" applyFont="1" applyFill="1" applyBorder="1"/>
    <xf numFmtId="4" fontId="2" fillId="4" borderId="8" xfId="0" applyNumberFormat="1" applyFont="1" applyFill="1" applyBorder="1"/>
    <xf numFmtId="164" fontId="3" fillId="4" borderId="15" xfId="1" applyNumberFormat="1" applyFont="1" applyFill="1" applyBorder="1"/>
    <xf numFmtId="0" fontId="9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164" fontId="2" fillId="2" borderId="12" xfId="1" applyNumberFormat="1" applyFont="1" applyFill="1" applyBorder="1"/>
    <xf numFmtId="164" fontId="2" fillId="2" borderId="9" xfId="1" applyNumberFormat="1" applyFont="1" applyFill="1" applyBorder="1"/>
    <xf numFmtId="0" fontId="2" fillId="2" borderId="0" xfId="0" applyFont="1" applyFill="1" applyAlignment="1">
      <alignment vertical="center"/>
    </xf>
    <xf numFmtId="37" fontId="3" fillId="2" borderId="0" xfId="1" applyNumberFormat="1" applyFont="1" applyFill="1" applyBorder="1"/>
    <xf numFmtId="4" fontId="3" fillId="2" borderId="0" xfId="0" applyNumberFormat="1" applyFont="1" applyFill="1"/>
    <xf numFmtId="4" fontId="2" fillId="2" borderId="0" xfId="0" applyNumberFormat="1" applyFont="1" applyFill="1"/>
    <xf numFmtId="164" fontId="3" fillId="2" borderId="0" xfId="0" applyNumberFormat="1" applyFont="1" applyFill="1"/>
    <xf numFmtId="166" fontId="2" fillId="2" borderId="0" xfId="0" applyNumberFormat="1" applyFont="1" applyFill="1"/>
    <xf numFmtId="0" fontId="2" fillId="2" borderId="0" xfId="0" applyFont="1" applyFill="1" applyAlignment="1">
      <alignment horizontal="right"/>
    </xf>
    <xf numFmtId="3" fontId="2" fillId="2" borderId="0" xfId="0" applyNumberFormat="1" applyFont="1" applyFill="1"/>
    <xf numFmtId="4" fontId="3" fillId="2" borderId="5" xfId="0" applyNumberFormat="1" applyFont="1" applyFill="1" applyBorder="1"/>
    <xf numFmtId="0" fontId="3" fillId="3" borderId="7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left" indent="1"/>
    </xf>
    <xf numFmtId="0" fontId="3" fillId="2" borderId="7" xfId="0" applyFont="1" applyFill="1" applyBorder="1" applyAlignment="1">
      <alignment horizontal="center" vertical="center"/>
    </xf>
    <xf numFmtId="17" fontId="3" fillId="2" borderId="8" xfId="0" applyNumberFormat="1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vertical="center" wrapText="1"/>
    </xf>
    <xf numFmtId="17" fontId="3" fillId="4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8" xfId="0" applyNumberFormat="1" applyFont="1" applyFill="1" applyBorder="1"/>
    <xf numFmtId="166" fontId="3" fillId="2" borderId="6" xfId="0" applyNumberFormat="1" applyFont="1" applyFill="1" applyBorder="1"/>
    <xf numFmtId="43" fontId="3" fillId="2" borderId="6" xfId="1" applyFont="1" applyFill="1" applyBorder="1"/>
    <xf numFmtId="166" fontId="2" fillId="2" borderId="8" xfId="0" applyNumberFormat="1" applyFont="1" applyFill="1" applyBorder="1"/>
    <xf numFmtId="166" fontId="2" fillId="2" borderId="6" xfId="0" applyNumberFormat="1" applyFont="1" applyFill="1" applyBorder="1"/>
    <xf numFmtId="43" fontId="2" fillId="2" borderId="6" xfId="1" applyFont="1" applyFill="1" applyBorder="1"/>
    <xf numFmtId="43" fontId="2" fillId="2" borderId="8" xfId="1" applyFont="1" applyFill="1" applyBorder="1"/>
    <xf numFmtId="43" fontId="3" fillId="2" borderId="8" xfId="1" applyFont="1" applyFill="1" applyBorder="1"/>
    <xf numFmtId="166" fontId="3" fillId="2" borderId="5" xfId="0" applyNumberFormat="1" applyFont="1" applyFill="1" applyBorder="1"/>
    <xf numFmtId="166" fontId="3" fillId="2" borderId="15" xfId="0" applyNumberFormat="1" applyFont="1" applyFill="1" applyBorder="1"/>
    <xf numFmtId="43" fontId="3" fillId="2" borderId="15" xfId="1" applyFont="1" applyFill="1" applyBorder="1"/>
    <xf numFmtId="166" fontId="12" fillId="2" borderId="5" xfId="0" applyNumberFormat="1" applyFont="1" applyFill="1" applyBorder="1"/>
    <xf numFmtId="166" fontId="3" fillId="4" borderId="5" xfId="0" applyNumberFormat="1" applyFont="1" applyFill="1" applyBorder="1"/>
    <xf numFmtId="4" fontId="3" fillId="4" borderId="5" xfId="0" applyNumberFormat="1" applyFont="1" applyFill="1" applyBorder="1"/>
    <xf numFmtId="166" fontId="3" fillId="4" borderId="15" xfId="0" applyNumberFormat="1" applyFont="1" applyFill="1" applyBorder="1"/>
    <xf numFmtId="43" fontId="3" fillId="4" borderId="15" xfId="1" applyFont="1" applyFill="1" applyBorder="1"/>
    <xf numFmtId="164" fontId="2" fillId="4" borderId="0" xfId="0" applyNumberFormat="1" applyFont="1" applyFill="1" applyAlignment="1">
      <alignment horizontal="left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left" vertical="center" wrapText="1"/>
    </xf>
    <xf numFmtId="164" fontId="3" fillId="5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 indent="1"/>
    </xf>
    <xf numFmtId="43" fontId="2" fillId="2" borderId="0" xfId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justify" wrapText="1"/>
    </xf>
    <xf numFmtId="0" fontId="3" fillId="4" borderId="0" xfId="0" applyFont="1" applyFill="1"/>
    <xf numFmtId="0" fontId="15" fillId="4" borderId="0" xfId="0" applyFont="1" applyFill="1" applyAlignment="1">
      <alignment horizontal="center"/>
    </xf>
    <xf numFmtId="4" fontId="15" fillId="4" borderId="0" xfId="0" applyNumberFormat="1" applyFont="1" applyFill="1" applyAlignment="1">
      <alignment horizontal="center"/>
    </xf>
    <xf numFmtId="43" fontId="2" fillId="2" borderId="0" xfId="1" applyFont="1" applyFill="1" applyBorder="1"/>
    <xf numFmtId="0" fontId="3" fillId="5" borderId="0" xfId="0" applyFont="1" applyFill="1"/>
    <xf numFmtId="43" fontId="3" fillId="5" borderId="0" xfId="1" applyFont="1" applyFill="1"/>
    <xf numFmtId="37" fontId="2" fillId="2" borderId="0" xfId="0" applyNumberFormat="1" applyFont="1" applyFill="1"/>
    <xf numFmtId="39" fontId="2" fillId="2" borderId="0" xfId="0" applyNumberFormat="1" applyFont="1" applyFill="1"/>
    <xf numFmtId="16" fontId="2" fillId="2" borderId="0" xfId="0" applyNumberFormat="1" applyFont="1" applyFill="1" applyAlignment="1">
      <alignment horizontal="right"/>
    </xf>
    <xf numFmtId="44" fontId="2" fillId="2" borderId="0" xfId="2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" fontId="3" fillId="2" borderId="0" xfId="0" quotePrefix="1" applyNumberFormat="1" applyFont="1" applyFill="1" applyAlignment="1">
      <alignment horizontal="center" vertical="center" wrapText="1"/>
    </xf>
    <xf numFmtId="17" fontId="3" fillId="4" borderId="8" xfId="0" applyNumberFormat="1" applyFont="1" applyFill="1" applyBorder="1" applyAlignment="1">
      <alignment horizontal="center" vertical="center" wrapText="1"/>
    </xf>
    <xf numFmtId="17" fontId="18" fillId="4" borderId="12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right" vertical="center"/>
    </xf>
    <xf numFmtId="10" fontId="3" fillId="2" borderId="4" xfId="3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164" fontId="3" fillId="2" borderId="8" xfId="0" applyNumberFormat="1" applyFont="1" applyFill="1" applyBorder="1"/>
    <xf numFmtId="10" fontId="3" fillId="2" borderId="8" xfId="3" applyNumberFormat="1" applyFont="1" applyFill="1" applyBorder="1" applyAlignment="1">
      <alignment horizontal="center" vertical="center" wrapText="1"/>
    </xf>
    <xf numFmtId="17" fontId="3" fillId="2" borderId="6" xfId="0" applyNumberFormat="1" applyFont="1" applyFill="1" applyBorder="1" applyAlignment="1">
      <alignment horizontal="center" vertical="center" wrapText="1"/>
    </xf>
    <xf numFmtId="0" fontId="3" fillId="2" borderId="7" xfId="0" quotePrefix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0" fontId="3" fillId="2" borderId="8" xfId="3" applyNumberFormat="1" applyFont="1" applyFill="1" applyBorder="1"/>
    <xf numFmtId="4" fontId="3" fillId="2" borderId="6" xfId="0" applyNumberFormat="1" applyFont="1" applyFill="1" applyBorder="1"/>
    <xf numFmtId="164" fontId="3" fillId="2" borderId="6" xfId="0" applyNumberFormat="1" applyFont="1" applyFill="1" applyBorder="1"/>
    <xf numFmtId="4" fontId="2" fillId="2" borderId="7" xfId="0" quotePrefix="1" applyNumberFormat="1" applyFont="1" applyFill="1" applyBorder="1"/>
    <xf numFmtId="4" fontId="2" fillId="2" borderId="8" xfId="0" applyNumberFormat="1" applyFont="1" applyFill="1" applyBorder="1" applyAlignment="1">
      <alignment horizontal="left" indent="1"/>
    </xf>
    <xf numFmtId="164" fontId="2" fillId="2" borderId="8" xfId="0" applyNumberFormat="1" applyFont="1" applyFill="1" applyBorder="1"/>
    <xf numFmtId="10" fontId="2" fillId="2" borderId="8" xfId="3" applyNumberFormat="1" applyFont="1" applyFill="1" applyBorder="1"/>
    <xf numFmtId="4" fontId="2" fillId="2" borderId="6" xfId="0" applyNumberFormat="1" applyFont="1" applyFill="1" applyBorder="1"/>
    <xf numFmtId="164" fontId="2" fillId="2" borderId="6" xfId="0" applyNumberFormat="1" applyFont="1" applyFill="1" applyBorder="1"/>
    <xf numFmtId="168" fontId="3" fillId="2" borderId="7" xfId="0" quotePrefix="1" applyNumberFormat="1" applyFont="1" applyFill="1" applyBorder="1" applyAlignment="1">
      <alignment horizontal="left"/>
    </xf>
    <xf numFmtId="169" fontId="2" fillId="2" borderId="7" xfId="0" quotePrefix="1" applyNumberFormat="1" applyFont="1" applyFill="1" applyBorder="1" applyAlignment="1">
      <alignment horizontal="left"/>
    </xf>
    <xf numFmtId="4" fontId="20" fillId="2" borderId="8" xfId="0" applyNumberFormat="1" applyFont="1" applyFill="1" applyBorder="1" applyAlignment="1">
      <alignment horizontal="left" indent="1"/>
    </xf>
    <xf numFmtId="0" fontId="3" fillId="3" borderId="8" xfId="0" applyFont="1" applyFill="1" applyBorder="1" applyAlignment="1">
      <alignment horizontal="left"/>
    </xf>
    <xf numFmtId="4" fontId="2" fillId="3" borderId="8" xfId="0" applyNumberFormat="1" applyFont="1" applyFill="1" applyBorder="1" applyAlignment="1">
      <alignment horizontal="left" indent="1"/>
    </xf>
    <xf numFmtId="1" fontId="2" fillId="2" borderId="7" xfId="0" quotePrefix="1" applyNumberFormat="1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left" indent="1"/>
    </xf>
    <xf numFmtId="0" fontId="2" fillId="2" borderId="11" xfId="0" applyFont="1" applyFill="1" applyBorder="1" applyAlignment="1">
      <alignment horizontal="left"/>
    </xf>
    <xf numFmtId="164" fontId="2" fillId="2" borderId="12" xfId="0" applyNumberFormat="1" applyFont="1" applyFill="1" applyBorder="1"/>
    <xf numFmtId="10" fontId="2" fillId="2" borderId="12" xfId="3" applyNumberFormat="1" applyFont="1" applyFill="1" applyBorder="1"/>
    <xf numFmtId="4" fontId="2" fillId="2" borderId="9" xfId="0" applyNumberFormat="1" applyFont="1" applyFill="1" applyBorder="1"/>
    <xf numFmtId="164" fontId="2" fillId="2" borderId="9" xfId="0" applyNumberFormat="1" applyFont="1" applyFill="1" applyBorder="1"/>
    <xf numFmtId="0" fontId="3" fillId="3" borderId="7" xfId="0" applyFont="1" applyFill="1" applyBorder="1" applyAlignment="1">
      <alignment horizontal="left"/>
    </xf>
    <xf numFmtId="164" fontId="3" fillId="3" borderId="8" xfId="0" applyNumberFormat="1" applyFont="1" applyFill="1" applyBorder="1"/>
    <xf numFmtId="10" fontId="3" fillId="3" borderId="8" xfId="3" applyNumberFormat="1" applyFont="1" applyFill="1" applyBorder="1"/>
    <xf numFmtId="4" fontId="3" fillId="3" borderId="6" xfId="0" applyNumberFormat="1" applyFont="1" applyFill="1" applyBorder="1"/>
    <xf numFmtId="164" fontId="3" fillId="3" borderId="6" xfId="0" applyNumberFormat="1" applyFont="1" applyFill="1" applyBorder="1"/>
    <xf numFmtId="0" fontId="3" fillId="3" borderId="0" xfId="0" applyFont="1" applyFill="1"/>
    <xf numFmtId="167" fontId="2" fillId="3" borderId="0" xfId="0" applyNumberFormat="1" applyFont="1" applyFill="1"/>
    <xf numFmtId="4" fontId="2" fillId="3" borderId="7" xfId="0" quotePrefix="1" applyNumberFormat="1" applyFont="1" applyFill="1" applyBorder="1"/>
    <xf numFmtId="0" fontId="2" fillId="3" borderId="0" xfId="0" applyFont="1" applyFill="1"/>
    <xf numFmtId="164" fontId="2" fillId="3" borderId="0" xfId="0" applyNumberFormat="1" applyFont="1" applyFill="1"/>
    <xf numFmtId="4" fontId="2" fillId="3" borderId="11" xfId="0" quotePrefix="1" applyNumberFormat="1" applyFont="1" applyFill="1" applyBorder="1"/>
    <xf numFmtId="0" fontId="3" fillId="3" borderId="11" xfId="0" applyFont="1" applyFill="1" applyBorder="1" applyAlignment="1">
      <alignment horizontal="left"/>
    </xf>
    <xf numFmtId="164" fontId="3" fillId="3" borderId="12" xfId="0" applyNumberFormat="1" applyFont="1" applyFill="1" applyBorder="1"/>
    <xf numFmtId="10" fontId="3" fillId="3" borderId="12" xfId="3" applyNumberFormat="1" applyFont="1" applyFill="1" applyBorder="1"/>
    <xf numFmtId="4" fontId="3" fillId="3" borderId="9" xfId="0" applyNumberFormat="1" applyFont="1" applyFill="1" applyBorder="1"/>
    <xf numFmtId="164" fontId="3" fillId="3" borderId="9" xfId="0" applyNumberFormat="1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164" fontId="3" fillId="4" borderId="5" xfId="0" applyNumberFormat="1" applyFont="1" applyFill="1" applyBorder="1"/>
    <xf numFmtId="9" fontId="3" fillId="4" borderId="5" xfId="3" applyFont="1" applyFill="1" applyBorder="1"/>
    <xf numFmtId="4" fontId="3" fillId="4" borderId="15" xfId="0" applyNumberFormat="1" applyFont="1" applyFill="1" applyBorder="1"/>
    <xf numFmtId="164" fontId="3" fillId="4" borderId="15" xfId="0" applyNumberFormat="1" applyFont="1" applyFill="1" applyBorder="1"/>
    <xf numFmtId="0" fontId="2" fillId="2" borderId="3" xfId="0" applyFont="1" applyFill="1" applyBorder="1"/>
    <xf numFmtId="43" fontId="3" fillId="2" borderId="1" xfId="1" applyFont="1" applyFill="1" applyBorder="1" applyAlignment="1">
      <alignment horizontal="center" vertical="center" wrapText="1"/>
    </xf>
    <xf numFmtId="0" fontId="2" fillId="2" borderId="8" xfId="0" applyFont="1" applyFill="1" applyBorder="1"/>
    <xf numFmtId="169" fontId="2" fillId="2" borderId="7" xfId="0" quotePrefix="1" applyNumberFormat="1" applyFont="1" applyFill="1" applyBorder="1"/>
    <xf numFmtId="2" fontId="2" fillId="2" borderId="6" xfId="0" applyNumberFormat="1" applyFont="1" applyFill="1" applyBorder="1"/>
    <xf numFmtId="2" fontId="3" fillId="2" borderId="6" xfId="0" applyNumberFormat="1" applyFont="1" applyFill="1" applyBorder="1"/>
    <xf numFmtId="0" fontId="2" fillId="2" borderId="12" xfId="0" applyFont="1" applyFill="1" applyBorder="1" applyAlignment="1">
      <alignment horizontal="left"/>
    </xf>
    <xf numFmtId="2" fontId="2" fillId="2" borderId="9" xfId="0" applyNumberFormat="1" applyFont="1" applyFill="1" applyBorder="1"/>
    <xf numFmtId="10" fontId="3" fillId="4" borderId="5" xfId="3" applyNumberFormat="1" applyFont="1" applyFill="1" applyBorder="1"/>
    <xf numFmtId="164" fontId="3" fillId="3" borderId="0" xfId="0" applyNumberFormat="1" applyFont="1" applyFill="1"/>
    <xf numFmtId="10" fontId="3" fillId="3" borderId="0" xfId="3" applyNumberFormat="1" applyFont="1" applyFill="1" applyBorder="1"/>
    <xf numFmtId="4" fontId="3" fillId="3" borderId="0" xfId="0" applyNumberFormat="1" applyFont="1" applyFill="1"/>
    <xf numFmtId="0" fontId="3" fillId="3" borderId="2" xfId="0" applyFont="1" applyFill="1" applyBorder="1"/>
    <xf numFmtId="0" fontId="3" fillId="3" borderId="3" xfId="0" applyFont="1" applyFill="1" applyBorder="1"/>
    <xf numFmtId="164" fontId="3" fillId="3" borderId="4" xfId="0" applyNumberFormat="1" applyFont="1" applyFill="1" applyBorder="1"/>
    <xf numFmtId="10" fontId="3" fillId="3" borderId="4" xfId="3" applyNumberFormat="1" applyFont="1" applyFill="1" applyBorder="1"/>
    <xf numFmtId="4" fontId="3" fillId="3" borderId="1" xfId="0" applyNumberFormat="1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 wrapText="1" indent="2"/>
    </xf>
    <xf numFmtId="0" fontId="19" fillId="2" borderId="3" xfId="0" applyFont="1" applyFill="1" applyBorder="1" applyAlignment="1">
      <alignment horizontal="left" vertical="center"/>
    </xf>
    <xf numFmtId="0" fontId="2" fillId="2" borderId="7" xfId="0" quotePrefix="1" applyFont="1" applyFill="1" applyBorder="1"/>
    <xf numFmtId="2" fontId="2" fillId="2" borderId="8" xfId="0" applyNumberFormat="1" applyFont="1" applyFill="1" applyBorder="1"/>
    <xf numFmtId="9" fontId="3" fillId="2" borderId="8" xfId="3" applyFont="1" applyFill="1" applyBorder="1"/>
    <xf numFmtId="4" fontId="2" fillId="2" borderId="12" xfId="0" applyNumberFormat="1" applyFont="1" applyFill="1" applyBorder="1"/>
    <xf numFmtId="0" fontId="2" fillId="4" borderId="0" xfId="0" applyFont="1" applyFill="1"/>
    <xf numFmtId="164" fontId="3" fillId="4" borderId="0" xfId="0" applyNumberFormat="1" applyFont="1" applyFill="1"/>
    <xf numFmtId="0" fontId="5" fillId="2" borderId="0" xfId="0" applyFont="1" applyFill="1" applyAlignment="1">
      <alignment horizontal="center"/>
    </xf>
    <xf numFmtId="164" fontId="25" fillId="4" borderId="2" xfId="0" applyNumberFormat="1" applyFont="1" applyFill="1" applyBorder="1" applyAlignment="1">
      <alignment horizontal="center" vertical="center"/>
    </xf>
    <xf numFmtId="43" fontId="26" fillId="4" borderId="0" xfId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/>
    </xf>
    <xf numFmtId="164" fontId="3" fillId="2" borderId="4" xfId="0" applyNumberFormat="1" applyFont="1" applyFill="1" applyBorder="1"/>
    <xf numFmtId="164" fontId="3" fillId="2" borderId="1" xfId="0" applyNumberFormat="1" applyFont="1" applyFill="1" applyBorder="1"/>
    <xf numFmtId="0" fontId="3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left" wrapText="1" indent="1"/>
    </xf>
    <xf numFmtId="0" fontId="3" fillId="4" borderId="14" xfId="0" applyFont="1" applyFill="1" applyBorder="1" applyAlignment="1">
      <alignment horizontal="center"/>
    </xf>
    <xf numFmtId="0" fontId="2" fillId="3" borderId="0" xfId="0" applyFont="1" applyFill="1" applyAlignment="1">
      <alignment horizontal="justify" wrapText="1"/>
    </xf>
    <xf numFmtId="164" fontId="2" fillId="3" borderId="5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justify" wrapText="1"/>
    </xf>
    <xf numFmtId="164" fontId="3" fillId="4" borderId="5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justify" wrapText="1"/>
    </xf>
    <xf numFmtId="164" fontId="2" fillId="3" borderId="4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2" fillId="3" borderId="12" xfId="0" applyNumberFormat="1" applyFont="1" applyFill="1" applyBorder="1" applyAlignment="1">
      <alignment vertical="center"/>
    </xf>
    <xf numFmtId="0" fontId="27" fillId="3" borderId="0" xfId="0" applyFont="1" applyFill="1" applyAlignment="1">
      <alignment wrapText="1"/>
    </xf>
    <xf numFmtId="0" fontId="27" fillId="3" borderId="0" xfId="0" applyFont="1" applyFill="1"/>
    <xf numFmtId="165" fontId="27" fillId="3" borderId="0" xfId="0" applyNumberFormat="1" applyFont="1" applyFill="1" applyAlignment="1">
      <alignment horizontal="right"/>
    </xf>
    <xf numFmtId="43" fontId="28" fillId="3" borderId="21" xfId="1" applyFont="1" applyFill="1" applyBorder="1" applyAlignment="1" applyProtection="1">
      <alignment vertical="center"/>
      <protection locked="0"/>
    </xf>
    <xf numFmtId="43" fontId="28" fillId="3" borderId="22" xfId="1" applyFont="1" applyFill="1" applyBorder="1" applyAlignment="1" applyProtection="1">
      <alignment vertical="center"/>
      <protection locked="0"/>
    </xf>
    <xf numFmtId="0" fontId="29" fillId="3" borderId="20" xfId="0" applyFont="1" applyFill="1" applyBorder="1" applyAlignment="1">
      <alignment vertical="center" wrapText="1"/>
    </xf>
    <xf numFmtId="43" fontId="29" fillId="3" borderId="21" xfId="1" applyFont="1" applyFill="1" applyBorder="1" applyAlignment="1" applyProtection="1">
      <alignment vertical="center"/>
      <protection locked="0"/>
    </xf>
    <xf numFmtId="43" fontId="29" fillId="3" borderId="22" xfId="1" applyFont="1" applyFill="1" applyBorder="1" applyAlignment="1" applyProtection="1">
      <alignment vertical="center"/>
      <protection locked="0"/>
    </xf>
    <xf numFmtId="43" fontId="29" fillId="3" borderId="23" xfId="1" applyFont="1" applyFill="1" applyBorder="1" applyAlignment="1" applyProtection="1">
      <alignment vertical="center"/>
      <protection locked="0"/>
    </xf>
    <xf numFmtId="43" fontId="29" fillId="3" borderId="24" xfId="1" applyFont="1" applyFill="1" applyBorder="1" applyAlignment="1" applyProtection="1">
      <alignment vertical="center"/>
      <protection locked="0"/>
    </xf>
    <xf numFmtId="43" fontId="28" fillId="5" borderId="15" xfId="1" applyFont="1" applyFill="1" applyBorder="1" applyAlignment="1" applyProtection="1">
      <alignment vertical="center"/>
      <protection locked="0"/>
    </xf>
    <xf numFmtId="43" fontId="28" fillId="5" borderId="14" xfId="1" applyFont="1" applyFill="1" applyBorder="1" applyAlignment="1" applyProtection="1">
      <alignment vertical="center"/>
      <protection locked="0"/>
    </xf>
    <xf numFmtId="43" fontId="29" fillId="3" borderId="8" xfId="1" applyFont="1" applyFill="1" applyBorder="1" applyAlignment="1" applyProtection="1">
      <alignment vertical="center"/>
      <protection locked="0"/>
    </xf>
    <xf numFmtId="0" fontId="29" fillId="5" borderId="25" xfId="0" applyFont="1" applyFill="1" applyBorder="1" applyAlignment="1">
      <alignment vertical="center" wrapText="1"/>
    </xf>
    <xf numFmtId="43" fontId="29" fillId="5" borderId="12" xfId="1" applyFont="1" applyFill="1" applyBorder="1" applyAlignment="1" applyProtection="1">
      <alignment vertical="center"/>
      <protection locked="0"/>
    </xf>
    <xf numFmtId="0" fontId="29" fillId="3" borderId="13" xfId="0" applyFont="1" applyFill="1" applyBorder="1" applyAlignment="1">
      <alignment vertical="center" wrapText="1"/>
    </xf>
    <xf numFmtId="0" fontId="29" fillId="3" borderId="14" xfId="0" applyFont="1" applyFill="1" applyBorder="1" applyAlignment="1">
      <alignment vertical="center" wrapText="1"/>
    </xf>
    <xf numFmtId="0" fontId="27" fillId="3" borderId="15" xfId="0" applyFont="1" applyFill="1" applyBorder="1"/>
    <xf numFmtId="43" fontId="27" fillId="3" borderId="13" xfId="1" applyFont="1" applyFill="1" applyBorder="1"/>
    <xf numFmtId="0" fontId="29" fillId="3" borderId="30" xfId="0" applyFont="1" applyFill="1" applyBorder="1" applyAlignment="1">
      <alignment vertical="center" wrapText="1"/>
    </xf>
    <xf numFmtId="4" fontId="29" fillId="3" borderId="30" xfId="0" applyNumberFormat="1" applyFont="1" applyFill="1" applyBorder="1" applyAlignment="1" applyProtection="1">
      <alignment vertical="center"/>
      <protection locked="0"/>
    </xf>
    <xf numFmtId="0" fontId="28" fillId="4" borderId="29" xfId="0" applyFont="1" applyFill="1" applyBorder="1" applyAlignment="1">
      <alignment vertical="center" wrapText="1"/>
    </xf>
    <xf numFmtId="0" fontId="28" fillId="4" borderId="13" xfId="0" applyFont="1" applyFill="1" applyBorder="1" applyAlignment="1">
      <alignment vertical="center" wrapText="1"/>
    </xf>
    <xf numFmtId="0" fontId="28" fillId="4" borderId="14" xfId="0" applyFont="1" applyFill="1" applyBorder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29" fillId="3" borderId="7" xfId="0" applyFont="1" applyFill="1" applyBorder="1" applyAlignment="1">
      <alignment vertical="center" wrapText="1"/>
    </xf>
    <xf numFmtId="43" fontId="29" fillId="3" borderId="31" xfId="1" applyFont="1" applyFill="1" applyBorder="1" applyAlignment="1" applyProtection="1">
      <alignment vertical="center"/>
      <protection locked="0"/>
    </xf>
    <xf numFmtId="0" fontId="29" fillId="3" borderId="10" xfId="0" applyFont="1" applyFill="1" applyBorder="1" applyAlignment="1">
      <alignment vertical="center" wrapText="1"/>
    </xf>
    <xf numFmtId="0" fontId="27" fillId="3" borderId="10" xfId="0" applyFont="1" applyFill="1" applyBorder="1"/>
    <xf numFmtId="0" fontId="29" fillId="3" borderId="0" xfId="0" applyFont="1" applyFill="1" applyAlignment="1">
      <alignment horizontal="left" vertical="center" wrapText="1" indent="1"/>
    </xf>
    <xf numFmtId="0" fontId="29" fillId="3" borderId="10" xfId="0" applyFont="1" applyFill="1" applyBorder="1" applyAlignment="1">
      <alignment horizontal="left" vertical="center" wrapText="1" indent="1"/>
    </xf>
    <xf numFmtId="43" fontId="29" fillId="3" borderId="12" xfId="1" applyFont="1" applyFill="1" applyBorder="1" applyAlignment="1" applyProtection="1">
      <alignment vertical="center"/>
      <protection locked="0"/>
    </xf>
    <xf numFmtId="0" fontId="27" fillId="3" borderId="0" xfId="0" applyFont="1" applyFill="1" applyAlignment="1">
      <alignment horizontal="right"/>
    </xf>
    <xf numFmtId="0" fontId="29" fillId="3" borderId="19" xfId="0" applyFont="1" applyFill="1" applyBorder="1" applyAlignment="1">
      <alignment vertical="center" wrapText="1"/>
    </xf>
    <xf numFmtId="43" fontId="29" fillId="5" borderId="15" xfId="1" applyFont="1" applyFill="1" applyBorder="1" applyAlignment="1" applyProtection="1">
      <alignment vertical="center"/>
      <protection locked="0"/>
    </xf>
    <xf numFmtId="43" fontId="29" fillId="3" borderId="33" xfId="1" applyFont="1" applyFill="1" applyBorder="1" applyAlignment="1" applyProtection="1">
      <alignment vertical="center"/>
      <protection locked="0"/>
    </xf>
    <xf numFmtId="0" fontId="29" fillId="4" borderId="25" xfId="0" applyFont="1" applyFill="1" applyBorder="1" applyAlignment="1">
      <alignment vertical="center" wrapText="1"/>
    </xf>
    <xf numFmtId="0" fontId="29" fillId="3" borderId="34" xfId="0" applyFont="1" applyFill="1" applyBorder="1" applyAlignment="1">
      <alignment vertical="center" wrapText="1"/>
    </xf>
    <xf numFmtId="0" fontId="29" fillId="3" borderId="35" xfId="0" applyFont="1" applyFill="1" applyBorder="1" applyAlignment="1">
      <alignment vertical="center" wrapText="1"/>
    </xf>
    <xf numFmtId="0" fontId="29" fillId="3" borderId="36" xfId="0" applyFont="1" applyFill="1" applyBorder="1" applyAlignment="1">
      <alignment vertical="center" wrapText="1"/>
    </xf>
    <xf numFmtId="43" fontId="27" fillId="3" borderId="6" xfId="1" applyFont="1" applyFill="1" applyBorder="1" applyAlignment="1">
      <alignment wrapText="1"/>
    </xf>
    <xf numFmtId="43" fontId="27" fillId="3" borderId="7" xfId="1" applyFont="1" applyFill="1" applyBorder="1" applyAlignment="1">
      <alignment wrapText="1"/>
    </xf>
    <xf numFmtId="43" fontId="27" fillId="3" borderId="0" xfId="1" applyFont="1" applyFill="1" applyBorder="1" applyAlignment="1">
      <alignment wrapText="1"/>
    </xf>
    <xf numFmtId="0" fontId="29" fillId="3" borderId="37" xfId="0" applyFont="1" applyFill="1" applyBorder="1" applyAlignment="1">
      <alignment vertical="center" wrapText="1"/>
    </xf>
    <xf numFmtId="43" fontId="29" fillId="4" borderId="15" xfId="1" applyFont="1" applyFill="1" applyBorder="1" applyAlignment="1" applyProtection="1">
      <alignment vertical="center"/>
      <protection locked="0"/>
    </xf>
    <xf numFmtId="43" fontId="29" fillId="4" borderId="14" xfId="1" applyFont="1" applyFill="1" applyBorder="1" applyAlignment="1" applyProtection="1">
      <alignment vertical="center"/>
      <protection locked="0"/>
    </xf>
    <xf numFmtId="43" fontId="29" fillId="3" borderId="38" xfId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>
      <alignment horizontal="center"/>
    </xf>
    <xf numFmtId="0" fontId="2" fillId="4" borderId="3" xfId="0" applyFont="1" applyFill="1" applyBorder="1"/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/>
    <xf numFmtId="164" fontId="3" fillId="2" borderId="3" xfId="0" applyNumberFormat="1" applyFont="1" applyFill="1" applyBorder="1"/>
    <xf numFmtId="0" fontId="2" fillId="2" borderId="0" xfId="0" applyFont="1" applyFill="1" applyAlignment="1">
      <alignment horizontal="left" indent="3"/>
    </xf>
    <xf numFmtId="0" fontId="2" fillId="3" borderId="0" xfId="0" applyFont="1" applyFill="1" applyAlignment="1">
      <alignment horizontal="left" indent="3"/>
    </xf>
    <xf numFmtId="0" fontId="2" fillId="3" borderId="0" xfId="0" applyFont="1" applyFill="1" applyAlignment="1">
      <alignment horizontal="left" indent="2"/>
    </xf>
    <xf numFmtId="0" fontId="2" fillId="2" borderId="9" xfId="0" applyFont="1" applyFill="1" applyBorder="1"/>
    <xf numFmtId="0" fontId="3" fillId="2" borderId="13" xfId="0" applyFont="1" applyFill="1" applyBorder="1" applyAlignment="1">
      <alignment horizontal="left" indent="1"/>
    </xf>
    <xf numFmtId="0" fontId="3" fillId="4" borderId="13" xfId="0" applyFont="1" applyFill="1" applyBorder="1" applyAlignment="1">
      <alignment vertical="center"/>
    </xf>
    <xf numFmtId="0" fontId="2" fillId="4" borderId="13" xfId="0" applyFont="1" applyFill="1" applyBorder="1"/>
    <xf numFmtId="164" fontId="3" fillId="4" borderId="14" xfId="0" applyNumberFormat="1" applyFont="1" applyFill="1" applyBorder="1"/>
    <xf numFmtId="164" fontId="3" fillId="4" borderId="13" xfId="0" applyNumberFormat="1" applyFont="1" applyFill="1" applyBorder="1"/>
    <xf numFmtId="164" fontId="10" fillId="3" borderId="0" xfId="0" applyNumberFormat="1" applyFont="1" applyFill="1" applyAlignment="1">
      <alignment horizontal="right"/>
    </xf>
    <xf numFmtId="164" fontId="31" fillId="3" borderId="0" xfId="0" applyNumberFormat="1" applyFont="1" applyFill="1"/>
    <xf numFmtId="166" fontId="10" fillId="3" borderId="0" xfId="0" applyNumberFormat="1" applyFont="1" applyFill="1" applyAlignment="1">
      <alignment horizontal="right"/>
    </xf>
    <xf numFmtId="167" fontId="10" fillId="3" borderId="0" xfId="0" applyNumberFormat="1" applyFont="1" applyFill="1" applyAlignment="1">
      <alignment horizontal="right"/>
    </xf>
    <xf numFmtId="167" fontId="10" fillId="3" borderId="0" xfId="0" applyNumberFormat="1" applyFont="1" applyFill="1"/>
    <xf numFmtId="0" fontId="32" fillId="4" borderId="14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/>
    <xf numFmtId="164" fontId="2" fillId="3" borderId="12" xfId="0" applyNumberFormat="1" applyFont="1" applyFill="1" applyBorder="1"/>
    <xf numFmtId="0" fontId="3" fillId="3" borderId="13" xfId="0" applyFont="1" applyFill="1" applyBorder="1"/>
    <xf numFmtId="164" fontId="3" fillId="3" borderId="13" xfId="0" applyNumberFormat="1" applyFont="1" applyFill="1" applyBorder="1"/>
    <xf numFmtId="164" fontId="3" fillId="2" borderId="13" xfId="0" applyNumberFormat="1" applyFont="1" applyFill="1" applyBorder="1"/>
    <xf numFmtId="164" fontId="3" fillId="3" borderId="0" xfId="0" applyNumberFormat="1" applyFont="1" applyFill="1" applyAlignment="1">
      <alignment horizontal="center"/>
    </xf>
    <xf numFmtId="0" fontId="2" fillId="4" borderId="2" xfId="0" applyFont="1" applyFill="1" applyBorder="1"/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center"/>
    </xf>
    <xf numFmtId="164" fontId="2" fillId="3" borderId="1" xfId="0" applyNumberFormat="1" applyFont="1" applyFill="1" applyBorder="1"/>
    <xf numFmtId="164" fontId="2" fillId="3" borderId="2" xfId="0" applyNumberFormat="1" applyFont="1" applyFill="1" applyBorder="1"/>
    <xf numFmtId="0" fontId="3" fillId="4" borderId="13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  <xf numFmtId="164" fontId="3" fillId="4" borderId="14" xfId="0" applyNumberFormat="1" applyFont="1" applyFill="1" applyBorder="1" applyAlignment="1">
      <alignment horizontal="center" vertical="center"/>
    </xf>
    <xf numFmtId="43" fontId="3" fillId="4" borderId="13" xfId="1" applyFont="1" applyFill="1" applyBorder="1" applyAlignment="1">
      <alignment horizontal="center" vertical="center"/>
    </xf>
    <xf numFmtId="0" fontId="4" fillId="3" borderId="2" xfId="0" applyFont="1" applyFill="1" applyBorder="1"/>
    <xf numFmtId="43" fontId="4" fillId="3" borderId="3" xfId="1" applyFont="1" applyFill="1" applyBorder="1" applyAlignment="1"/>
    <xf numFmtId="43" fontId="4" fillId="3" borderId="2" xfId="1" applyFont="1" applyFill="1" applyBorder="1" applyAlignment="1">
      <alignment horizontal="center" vertical="center"/>
    </xf>
    <xf numFmtId="0" fontId="4" fillId="3" borderId="0" xfId="0" applyFont="1" applyFill="1"/>
    <xf numFmtId="43" fontId="4" fillId="3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1" fillId="4" borderId="13" xfId="0" applyFont="1" applyFill="1" applyBorder="1" applyAlignment="1">
      <alignment vertical="center"/>
    </xf>
    <xf numFmtId="0" fontId="4" fillId="4" borderId="13" xfId="0" applyFont="1" applyFill="1" applyBorder="1"/>
    <xf numFmtId="43" fontId="4" fillId="4" borderId="13" xfId="1" applyFont="1" applyFill="1" applyBorder="1" applyAlignment="1"/>
    <xf numFmtId="43" fontId="4" fillId="4" borderId="14" xfId="1" applyFont="1" applyFill="1" applyBorder="1" applyAlignment="1"/>
    <xf numFmtId="43" fontId="11" fillId="4" borderId="13" xfId="1" applyFont="1" applyFill="1" applyBorder="1" applyAlignment="1"/>
    <xf numFmtId="0" fontId="11" fillId="4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right" vertical="center"/>
    </xf>
    <xf numFmtId="43" fontId="4" fillId="3" borderId="3" xfId="1" applyFont="1" applyFill="1" applyBorder="1" applyAlignment="1">
      <alignment horizontal="right" vertical="center"/>
    </xf>
    <xf numFmtId="43" fontId="4" fillId="3" borderId="1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3" fontId="4" fillId="3" borderId="0" xfId="1" applyFont="1" applyFill="1" applyBorder="1" applyAlignment="1">
      <alignment horizontal="right" vertical="center"/>
    </xf>
    <xf numFmtId="43" fontId="11" fillId="4" borderId="13" xfId="1" applyFont="1" applyFill="1" applyBorder="1" applyAlignment="1">
      <alignment horizontal="center" vertical="center"/>
    </xf>
    <xf numFmtId="43" fontId="11" fillId="4" borderId="14" xfId="1" applyFont="1" applyFill="1" applyBorder="1" applyAlignment="1">
      <alignment horizontal="center" vertical="center"/>
    </xf>
    <xf numFmtId="0" fontId="11" fillId="3" borderId="0" xfId="0" applyFont="1" applyFill="1"/>
    <xf numFmtId="37" fontId="4" fillId="3" borderId="0" xfId="0" applyNumberFormat="1" applyFont="1" applyFill="1" applyAlignment="1">
      <alignment vertical="center"/>
    </xf>
    <xf numFmtId="0" fontId="4" fillId="3" borderId="2" xfId="4" applyFont="1" applyFill="1" applyBorder="1" applyAlignment="1">
      <alignment vertical="center" wrapText="1"/>
    </xf>
    <xf numFmtId="0" fontId="4" fillId="3" borderId="2" xfId="4" applyFont="1" applyFill="1" applyBorder="1" applyAlignment="1">
      <alignment wrapText="1"/>
    </xf>
    <xf numFmtId="43" fontId="4" fillId="3" borderId="2" xfId="1" applyFont="1" applyFill="1" applyBorder="1" applyAlignment="1">
      <alignment wrapText="1"/>
    </xf>
    <xf numFmtId="49" fontId="4" fillId="3" borderId="0" xfId="0" applyNumberFormat="1" applyFont="1" applyFill="1" applyAlignment="1">
      <alignment wrapText="1"/>
    </xf>
    <xf numFmtId="0" fontId="4" fillId="3" borderId="0" xfId="4" applyFont="1" applyFill="1"/>
    <xf numFmtId="43" fontId="4" fillId="3" borderId="0" xfId="1" applyFont="1" applyFill="1" applyBorder="1" applyAlignment="1"/>
    <xf numFmtId="0" fontId="14" fillId="2" borderId="0" xfId="0" applyFont="1" applyFill="1" applyAlignment="1">
      <alignment wrapText="1"/>
    </xf>
    <xf numFmtId="0" fontId="23" fillId="2" borderId="0" xfId="0" applyFont="1" applyFill="1"/>
    <xf numFmtId="43" fontId="2" fillId="2" borderId="0" xfId="1" applyFont="1" applyFill="1" applyAlignment="1">
      <alignment horizontal="right"/>
    </xf>
    <xf numFmtId="0" fontId="33" fillId="2" borderId="0" xfId="0" applyFont="1" applyFill="1" applyAlignment="1">
      <alignment horizontal="center" wrapText="1"/>
    </xf>
    <xf numFmtId="0" fontId="0" fillId="2" borderId="0" xfId="0" applyFill="1"/>
    <xf numFmtId="0" fontId="4" fillId="2" borderId="0" xfId="0" applyFont="1" applyFill="1"/>
    <xf numFmtId="0" fontId="22" fillId="2" borderId="0" xfId="0" applyFont="1" applyFill="1" applyAlignment="1">
      <alignment horizontal="center" wrapText="1"/>
    </xf>
    <xf numFmtId="0" fontId="32" fillId="2" borderId="0" xfId="0" applyFont="1" applyFill="1" applyAlignment="1">
      <alignment horizontal="right" wrapText="1"/>
    </xf>
    <xf numFmtId="0" fontId="32" fillId="4" borderId="42" xfId="0" applyFont="1" applyFill="1" applyBorder="1" applyAlignment="1">
      <alignment horizontal="center" vertical="center" wrapText="1"/>
    </xf>
    <xf numFmtId="0" fontId="32" fillId="4" borderId="46" xfId="0" applyFont="1" applyFill="1" applyBorder="1" applyAlignment="1">
      <alignment horizontal="center" vertical="center" wrapText="1"/>
    </xf>
    <xf numFmtId="0" fontId="32" fillId="4" borderId="47" xfId="0" applyFont="1" applyFill="1" applyBorder="1" applyAlignment="1">
      <alignment horizontal="center" wrapText="1"/>
    </xf>
    <xf numFmtId="0" fontId="32" fillId="4" borderId="42" xfId="0" applyFont="1" applyFill="1" applyBorder="1" applyAlignment="1">
      <alignment horizontal="center" wrapText="1"/>
    </xf>
    <xf numFmtId="0" fontId="32" fillId="4" borderId="45" xfId="0" applyFont="1" applyFill="1" applyBorder="1" applyAlignment="1">
      <alignment horizontal="center" wrapText="1"/>
    </xf>
    <xf numFmtId="0" fontId="32" fillId="4" borderId="41" xfId="0" applyFont="1" applyFill="1" applyBorder="1" applyAlignment="1">
      <alignment horizontal="center" wrapText="1"/>
    </xf>
    <xf numFmtId="0" fontId="32" fillId="4" borderId="48" xfId="0" applyFont="1" applyFill="1" applyBorder="1" applyAlignment="1">
      <alignment horizontal="center" wrapText="1"/>
    </xf>
    <xf numFmtId="0" fontId="32" fillId="4" borderId="49" xfId="0" applyFont="1" applyFill="1" applyBorder="1" applyAlignment="1">
      <alignment horizontal="center" vertical="center" wrapText="1"/>
    </xf>
    <xf numFmtId="0" fontId="32" fillId="4" borderId="50" xfId="0" applyFont="1" applyFill="1" applyBorder="1" applyAlignment="1">
      <alignment horizontal="center" wrapText="1"/>
    </xf>
    <xf numFmtId="0" fontId="32" fillId="4" borderId="51" xfId="0" applyFont="1" applyFill="1" applyBorder="1" applyAlignment="1">
      <alignment horizontal="center" wrapText="1"/>
    </xf>
    <xf numFmtId="0" fontId="22" fillId="2" borderId="42" xfId="0" applyFont="1" applyFill="1" applyBorder="1" applyAlignment="1">
      <alignment horizontal="center" wrapText="1"/>
    </xf>
    <xf numFmtId="0" fontId="22" fillId="2" borderId="47" xfId="0" applyFont="1" applyFill="1" applyBorder="1" applyAlignment="1">
      <alignment horizontal="center" wrapText="1"/>
    </xf>
    <xf numFmtId="167" fontId="22" fillId="2" borderId="47" xfId="0" applyNumberFormat="1" applyFont="1" applyFill="1" applyBorder="1" applyAlignment="1">
      <alignment horizontal="center" wrapText="1"/>
    </xf>
    <xf numFmtId="0" fontId="22" fillId="2" borderId="45" xfId="0" applyFont="1" applyFill="1" applyBorder="1" applyAlignment="1">
      <alignment horizontal="center" wrapText="1"/>
    </xf>
    <xf numFmtId="0" fontId="32" fillId="2" borderId="46" xfId="0" applyFont="1" applyFill="1" applyBorder="1" applyAlignment="1">
      <alignment horizontal="left" wrapText="1"/>
    </xf>
    <xf numFmtId="164" fontId="32" fillId="2" borderId="41" xfId="0" applyNumberFormat="1" applyFont="1" applyFill="1" applyBorder="1" applyAlignment="1">
      <alignment horizontal="center" wrapText="1"/>
    </xf>
    <xf numFmtId="164" fontId="32" fillId="2" borderId="48" xfId="0" applyNumberFormat="1" applyFont="1" applyFill="1" applyBorder="1" applyAlignment="1">
      <alignment horizontal="center" wrapText="1"/>
    </xf>
    <xf numFmtId="0" fontId="22" fillId="2" borderId="46" xfId="0" applyFont="1" applyFill="1" applyBorder="1" applyAlignment="1">
      <alignment horizontal="center" wrapText="1"/>
    </xf>
    <xf numFmtId="164" fontId="22" fillId="2" borderId="41" xfId="0" applyNumberFormat="1" applyFont="1" applyFill="1" applyBorder="1" applyAlignment="1">
      <alignment horizontal="center" wrapText="1"/>
    </xf>
    <xf numFmtId="164" fontId="22" fillId="2" borderId="48" xfId="0" applyNumberFormat="1" applyFont="1" applyFill="1" applyBorder="1" applyAlignment="1">
      <alignment horizontal="center" wrapText="1"/>
    </xf>
    <xf numFmtId="0" fontId="22" fillId="2" borderId="46" xfId="0" applyFont="1" applyFill="1" applyBorder="1" applyAlignment="1">
      <alignment horizontal="left" wrapText="1" indent="1"/>
    </xf>
    <xf numFmtId="164" fontId="22" fillId="2" borderId="41" xfId="0" applyNumberFormat="1" applyFont="1" applyFill="1" applyBorder="1" applyAlignment="1">
      <alignment horizontal="right" wrapText="1"/>
    </xf>
    <xf numFmtId="164" fontId="22" fillId="2" borderId="48" xfId="0" applyNumberFormat="1" applyFont="1" applyFill="1" applyBorder="1" applyAlignment="1">
      <alignment horizontal="right" wrapText="1"/>
    </xf>
    <xf numFmtId="164" fontId="0" fillId="2" borderId="0" xfId="0" applyNumberFormat="1" applyFill="1"/>
    <xf numFmtId="164" fontId="32" fillId="2" borderId="41" xfId="0" applyNumberFormat="1" applyFont="1" applyFill="1" applyBorder="1" applyAlignment="1">
      <alignment horizontal="right" wrapText="1"/>
    </xf>
    <xf numFmtId="164" fontId="32" fillId="2" borderId="48" xfId="0" applyNumberFormat="1" applyFont="1" applyFill="1" applyBorder="1" applyAlignment="1">
      <alignment horizontal="right" wrapText="1"/>
    </xf>
    <xf numFmtId="0" fontId="22" fillId="2" borderId="49" xfId="0" applyFont="1" applyFill="1" applyBorder="1" applyAlignment="1">
      <alignment horizontal="center" wrapText="1"/>
    </xf>
    <xf numFmtId="0" fontId="22" fillId="2" borderId="41" xfId="0" applyFont="1" applyFill="1" applyBorder="1" applyAlignment="1">
      <alignment horizontal="center" wrapText="1"/>
    </xf>
    <xf numFmtId="0" fontId="22" fillId="2" borderId="48" xfId="0" applyFont="1" applyFill="1" applyBorder="1" applyAlignment="1">
      <alignment horizontal="center" wrapText="1"/>
    </xf>
    <xf numFmtId="0" fontId="32" fillId="4" borderId="44" xfId="0" applyFont="1" applyFill="1" applyBorder="1" applyAlignment="1">
      <alignment horizontal="left" wrapText="1"/>
    </xf>
    <xf numFmtId="164" fontId="32" fillId="4" borderId="39" xfId="0" applyNumberFormat="1" applyFont="1" applyFill="1" applyBorder="1" applyAlignment="1">
      <alignment horizontal="right" wrapText="1"/>
    </xf>
    <xf numFmtId="164" fontId="32" fillId="4" borderId="43" xfId="0" applyNumberFormat="1" applyFont="1" applyFill="1" applyBorder="1" applyAlignment="1">
      <alignment horizontal="right" wrapText="1"/>
    </xf>
    <xf numFmtId="0" fontId="23" fillId="2" borderId="0" xfId="0" applyFont="1" applyFill="1" applyAlignment="1">
      <alignment vertical="center"/>
    </xf>
    <xf numFmtId="167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3" fillId="4" borderId="2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/>
    <xf numFmtId="164" fontId="2" fillId="2" borderId="4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2" fillId="2" borderId="54" xfId="0" applyNumberFormat="1" applyFont="1" applyFill="1" applyBorder="1"/>
    <xf numFmtId="0" fontId="36" fillId="2" borderId="0" xfId="0" applyFont="1" applyFill="1"/>
    <xf numFmtId="0" fontId="2" fillId="2" borderId="52" xfId="0" applyFont="1" applyFill="1" applyBorder="1" applyAlignment="1">
      <alignment horizontal="left" inden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52" xfId="0" applyFont="1" applyFill="1" applyBorder="1"/>
    <xf numFmtId="0" fontId="2" fillId="2" borderId="53" xfId="0" applyFont="1" applyFill="1" applyBorder="1"/>
    <xf numFmtId="164" fontId="2" fillId="3" borderId="8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/>
    </xf>
    <xf numFmtId="0" fontId="0" fillId="2" borderId="54" xfId="0" applyFill="1" applyBorder="1"/>
    <xf numFmtId="0" fontId="2" fillId="2" borderId="52" xfId="0" applyFont="1" applyFill="1" applyBorder="1" applyAlignment="1">
      <alignment horizontal="left" indent="2"/>
    </xf>
    <xf numFmtId="164" fontId="2" fillId="3" borderId="52" xfId="0" applyNumberFormat="1" applyFont="1" applyFill="1" applyBorder="1"/>
    <xf numFmtId="164" fontId="2" fillId="2" borderId="2" xfId="0" applyNumberFormat="1" applyFont="1" applyFill="1" applyBorder="1"/>
    <xf numFmtId="0" fontId="2" fillId="2" borderId="54" xfId="0" applyFont="1" applyFill="1" applyBorder="1"/>
    <xf numFmtId="164" fontId="2" fillId="2" borderId="52" xfId="0" applyNumberFormat="1" applyFont="1" applyFill="1" applyBorder="1"/>
    <xf numFmtId="0" fontId="3" fillId="4" borderId="2" xfId="0" applyFont="1" applyFill="1" applyBorder="1" applyAlignment="1">
      <alignment horizontal="center"/>
    </xf>
    <xf numFmtId="0" fontId="0" fillId="2" borderId="2" xfId="0" applyFill="1" applyBorder="1"/>
    <xf numFmtId="164" fontId="2" fillId="2" borderId="2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left"/>
    </xf>
    <xf numFmtId="43" fontId="2" fillId="2" borderId="2" xfId="1" applyFont="1" applyFill="1" applyBorder="1" applyAlignment="1">
      <alignment horizontal="left"/>
    </xf>
    <xf numFmtId="43" fontId="2" fillId="2" borderId="0" xfId="1" applyFont="1" applyFill="1" applyBorder="1" applyAlignment="1">
      <alignment horizontal="left"/>
    </xf>
    <xf numFmtId="10" fontId="33" fillId="3" borderId="0" xfId="0" applyNumberFormat="1" applyFont="1" applyFill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54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2" fillId="2" borderId="7" xfId="0" applyNumberFormat="1" applyFont="1" applyFill="1" applyBorder="1" applyAlignment="1">
      <alignment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vertical="center" wrapText="1"/>
    </xf>
    <xf numFmtId="164" fontId="2" fillId="2" borderId="54" xfId="1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53" xfId="0" applyNumberFormat="1" applyFont="1" applyFill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52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vertical="center" wrapText="1"/>
    </xf>
    <xf numFmtId="164" fontId="3" fillId="4" borderId="1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3" fillId="4" borderId="5" xfId="0" applyNumberFormat="1" applyFont="1" applyFill="1" applyBorder="1" applyAlignment="1">
      <alignment vertical="center" wrapText="1"/>
    </xf>
    <xf numFmtId="164" fontId="3" fillId="4" borderId="15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164" fontId="2" fillId="2" borderId="53" xfId="0" applyNumberFormat="1" applyFont="1" applyFill="1" applyBorder="1"/>
    <xf numFmtId="0" fontId="14" fillId="2" borderId="0" xfId="0" applyFont="1" applyFill="1" applyAlignment="1">
      <alignment horizontal="left" wrapText="1"/>
    </xf>
    <xf numFmtId="0" fontId="2" fillId="3" borderId="2" xfId="0" applyFont="1" applyFill="1" applyBorder="1"/>
    <xf numFmtId="0" fontId="2" fillId="3" borderId="3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2" fillId="3" borderId="7" xfId="0" applyFont="1" applyFill="1" applyBorder="1" applyAlignment="1">
      <alignment horizontal="justify" wrapText="1"/>
    </xf>
    <xf numFmtId="0" fontId="2" fillId="3" borderId="54" xfId="0" applyFont="1" applyFill="1" applyBorder="1" applyAlignment="1">
      <alignment horizontal="justify" wrapText="1"/>
    </xf>
    <xf numFmtId="0" fontId="2" fillId="3" borderId="52" xfId="0" applyFont="1" applyFill="1" applyBorder="1"/>
    <xf numFmtId="0" fontId="2" fillId="3" borderId="53" xfId="0" applyFont="1" applyFill="1" applyBorder="1" applyAlignment="1">
      <alignment horizontal="justify" wrapText="1"/>
    </xf>
    <xf numFmtId="0" fontId="2" fillId="3" borderId="9" xfId="0" applyFont="1" applyFill="1" applyBorder="1" applyAlignment="1">
      <alignment horizontal="justify" wrapText="1"/>
    </xf>
    <xf numFmtId="0" fontId="2" fillId="3" borderId="52" xfId="0" applyFont="1" applyFill="1" applyBorder="1" applyAlignment="1">
      <alignment horizontal="justify" wrapText="1"/>
    </xf>
    <xf numFmtId="167" fontId="2" fillId="2" borderId="1" xfId="0" applyNumberFormat="1" applyFont="1" applyFill="1" applyBorder="1"/>
    <xf numFmtId="167" fontId="2" fillId="2" borderId="3" xfId="0" applyNumberFormat="1" applyFont="1" applyFill="1" applyBorder="1"/>
    <xf numFmtId="167" fontId="2" fillId="2" borderId="2" xfId="0" applyNumberFormat="1" applyFont="1" applyFill="1" applyBorder="1"/>
    <xf numFmtId="166" fontId="2" fillId="2" borderId="54" xfId="0" applyNumberFormat="1" applyFont="1" applyFill="1" applyBorder="1"/>
    <xf numFmtId="166" fontId="2" fillId="2" borderId="7" xfId="0" applyNumberFormat="1" applyFont="1" applyFill="1" applyBorder="1"/>
    <xf numFmtId="0" fontId="2" fillId="2" borderId="0" xfId="0" applyFont="1" applyFill="1" applyAlignment="1">
      <alignment horizontal="left" vertical="justify" wrapText="1" indent="1"/>
    </xf>
    <xf numFmtId="166" fontId="2" fillId="3" borderId="54" xfId="0" applyNumberFormat="1" applyFont="1" applyFill="1" applyBorder="1"/>
    <xf numFmtId="166" fontId="2" fillId="3" borderId="7" xfId="0" applyNumberFormat="1" applyFont="1" applyFill="1" applyBorder="1"/>
    <xf numFmtId="166" fontId="2" fillId="3" borderId="0" xfId="0" applyNumberFormat="1" applyFont="1" applyFill="1"/>
    <xf numFmtId="167" fontId="2" fillId="3" borderId="9" xfId="0" applyNumberFormat="1" applyFont="1" applyFill="1" applyBorder="1"/>
    <xf numFmtId="167" fontId="2" fillId="3" borderId="53" xfId="0" applyNumberFormat="1" applyFont="1" applyFill="1" applyBorder="1"/>
    <xf numFmtId="167" fontId="2" fillId="3" borderId="7" xfId="0" applyNumberFormat="1" applyFont="1" applyFill="1" applyBorder="1"/>
    <xf numFmtId="167" fontId="2" fillId="3" borderId="54" xfId="0" applyNumberFormat="1" applyFont="1" applyFill="1" applyBorder="1"/>
    <xf numFmtId="167" fontId="2" fillId="3" borderId="52" xfId="0" applyNumberFormat="1" applyFont="1" applyFill="1" applyBorder="1"/>
    <xf numFmtId="166" fontId="3" fillId="4" borderId="14" xfId="0" applyNumberFormat="1" applyFont="1" applyFill="1" applyBorder="1"/>
    <xf numFmtId="166" fontId="3" fillId="4" borderId="13" xfId="0" applyNumberFormat="1" applyFont="1" applyFill="1" applyBorder="1"/>
    <xf numFmtId="0" fontId="3" fillId="4" borderId="9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/>
    <xf numFmtId="166" fontId="2" fillId="3" borderId="8" xfId="0" applyNumberFormat="1" applyFont="1" applyFill="1" applyBorder="1"/>
    <xf numFmtId="167" fontId="2" fillId="2" borderId="12" xfId="0" applyNumberFormat="1" applyFont="1" applyFill="1" applyBorder="1"/>
    <xf numFmtId="167" fontId="2" fillId="2" borderId="9" xfId="0" applyNumberFormat="1" applyFont="1" applyFill="1" applyBorder="1"/>
    <xf numFmtId="166" fontId="2" fillId="4" borderId="1" xfId="0" applyNumberFormat="1" applyFont="1" applyFill="1" applyBorder="1" applyAlignment="1">
      <alignment vertical="center"/>
    </xf>
    <xf numFmtId="166" fontId="2" fillId="4" borderId="3" xfId="0" applyNumberFormat="1" applyFont="1" applyFill="1" applyBorder="1" applyAlignment="1">
      <alignment horizontal="right" vertical="center"/>
    </xf>
    <xf numFmtId="166" fontId="2" fillId="4" borderId="1" xfId="0" applyNumberFormat="1" applyFont="1" applyFill="1" applyBorder="1" applyAlignment="1">
      <alignment horizontal="right" vertical="center"/>
    </xf>
    <xf numFmtId="166" fontId="2" fillId="4" borderId="9" xfId="0" applyNumberFormat="1" applyFont="1" applyFill="1" applyBorder="1" applyAlignment="1">
      <alignment vertical="center"/>
    </xf>
    <xf numFmtId="166" fontId="2" fillId="4" borderId="53" xfId="0" applyNumberFormat="1" applyFont="1" applyFill="1" applyBorder="1" applyAlignment="1">
      <alignment horizontal="right" vertical="center"/>
    </xf>
    <xf numFmtId="166" fontId="2" fillId="4" borderId="9" xfId="0" applyNumberFormat="1" applyFont="1" applyFill="1" applyBorder="1" applyAlignment="1">
      <alignment horizontal="right" vertical="center"/>
    </xf>
    <xf numFmtId="0" fontId="37" fillId="2" borderId="0" xfId="0" applyFont="1" applyFill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right" wrapText="1"/>
    </xf>
    <xf numFmtId="165" fontId="2" fillId="2" borderId="0" xfId="0" applyNumberFormat="1" applyFont="1" applyFill="1" applyAlignment="1">
      <alignment horizontal="right" wrapText="1"/>
    </xf>
    <xf numFmtId="164" fontId="2" fillId="2" borderId="0" xfId="0" applyNumberFormat="1" applyFont="1" applyFill="1" applyAlignment="1">
      <alignment horizontal="right" wrapText="1"/>
    </xf>
    <xf numFmtId="0" fontId="3" fillId="4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0" xfId="3" applyNumberFormat="1" applyFont="1" applyFill="1" applyAlignment="1">
      <alignment horizontal="right" vertical="center" wrapText="1"/>
    </xf>
    <xf numFmtId="2" fontId="2" fillId="2" borderId="0" xfId="3" applyNumberFormat="1" applyFont="1" applyFill="1" applyAlignment="1">
      <alignment horizontal="right" vertical="center" wrapText="1"/>
    </xf>
    <xf numFmtId="43" fontId="2" fillId="2" borderId="0" xfId="1" applyFont="1" applyFill="1" applyAlignment="1">
      <alignment horizontal="center" vertical="center" wrapText="1"/>
    </xf>
    <xf numFmtId="2" fontId="2" fillId="2" borderId="0" xfId="3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43" fontId="23" fillId="2" borderId="4" xfId="1" applyFont="1" applyFill="1" applyBorder="1" applyAlignment="1">
      <alignment horizontal="left" vertical="center" wrapText="1" indent="2"/>
    </xf>
    <xf numFmtId="43" fontId="23" fillId="2" borderId="4" xfId="1" applyFont="1" applyFill="1" applyBorder="1" applyAlignment="1">
      <alignment horizontal="center" vertical="center" wrapText="1"/>
    </xf>
    <xf numFmtId="43" fontId="23" fillId="2" borderId="0" xfId="1" applyFont="1" applyFill="1" applyBorder="1" applyAlignment="1">
      <alignment horizontal="left" vertical="center" wrapText="1" indent="2"/>
    </xf>
    <xf numFmtId="0" fontId="23" fillId="2" borderId="0" xfId="0" applyFont="1" applyFill="1" applyAlignment="1">
      <alignment horizontal="left" vertical="center" wrapText="1" indent="1"/>
    </xf>
    <xf numFmtId="43" fontId="23" fillId="2" borderId="8" xfId="1" applyFont="1" applyFill="1" applyBorder="1" applyAlignment="1">
      <alignment horizontal="left" vertical="center" wrapText="1" indent="2"/>
    </xf>
    <xf numFmtId="43" fontId="23" fillId="2" borderId="8" xfId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 indent="2"/>
    </xf>
    <xf numFmtId="43" fontId="2" fillId="2" borderId="0" xfId="1" applyFont="1" applyFill="1" applyBorder="1" applyAlignment="1">
      <alignment horizontal="right" vertical="center" wrapText="1"/>
    </xf>
    <xf numFmtId="43" fontId="2" fillId="4" borderId="14" xfId="1" applyFont="1" applyFill="1" applyBorder="1" applyAlignment="1">
      <alignment horizontal="right" vertical="center" wrapText="1"/>
    </xf>
    <xf numFmtId="43" fontId="2" fillId="4" borderId="14" xfId="1" applyFont="1" applyFill="1" applyBorder="1" applyAlignment="1">
      <alignment horizontal="right" wrapText="1"/>
    </xf>
    <xf numFmtId="43" fontId="2" fillId="4" borderId="13" xfId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vertical="center" wrapText="1"/>
    </xf>
    <xf numFmtId="164" fontId="2" fillId="2" borderId="14" xfId="0" applyNumberFormat="1" applyFont="1" applyFill="1" applyBorder="1" applyAlignment="1">
      <alignment horizontal="right" vertical="center" wrapText="1"/>
    </xf>
    <xf numFmtId="164" fontId="2" fillId="2" borderId="13" xfId="0" applyNumberFormat="1" applyFont="1" applyFill="1" applyBorder="1" applyAlignment="1">
      <alignment horizontal="right" vertical="center" wrapText="1"/>
    </xf>
    <xf numFmtId="43" fontId="2" fillId="2" borderId="13" xfId="1" applyFont="1" applyFill="1" applyBorder="1" applyAlignment="1">
      <alignment horizontal="right" vertical="center" wrapText="1"/>
    </xf>
    <xf numFmtId="0" fontId="2" fillId="1" borderId="54" xfId="0" applyFont="1" applyFill="1" applyBorder="1" applyAlignment="1">
      <alignment horizontal="center" vertical="center" wrapText="1"/>
    </xf>
    <xf numFmtId="164" fontId="2" fillId="1" borderId="0" xfId="0" applyNumberFormat="1" applyFont="1" applyFill="1" applyAlignment="1">
      <alignment horizontal="right" vertical="center" wrapText="1"/>
    </xf>
    <xf numFmtId="2" fontId="2" fillId="1" borderId="0" xfId="3" applyNumberFormat="1" applyFont="1" applyFill="1" applyBorder="1" applyAlignment="1">
      <alignment horizontal="right" vertical="center" wrapText="1"/>
    </xf>
    <xf numFmtId="0" fontId="3" fillId="4" borderId="15" xfId="0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4" fontId="3" fillId="1" borderId="13" xfId="0" applyNumberFormat="1" applyFont="1" applyFill="1" applyBorder="1" applyAlignment="1">
      <alignment horizontal="right" vertical="center" wrapText="1"/>
    </xf>
    <xf numFmtId="2" fontId="3" fillId="1" borderId="13" xfId="3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2" fontId="3" fillId="4" borderId="1" xfId="3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2" fontId="3" fillId="4" borderId="54" xfId="3" applyNumberFormat="1" applyFont="1" applyFill="1" applyBorder="1" applyAlignment="1">
      <alignment horizontal="center" vertical="center" wrapText="1"/>
    </xf>
    <xf numFmtId="164" fontId="3" fillId="4" borderId="53" xfId="0" applyNumberFormat="1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wrapText="1"/>
    </xf>
    <xf numFmtId="164" fontId="2" fillId="8" borderId="4" xfId="0" applyNumberFormat="1" applyFont="1" applyFill="1" applyBorder="1" applyAlignment="1">
      <alignment horizontal="right" vertical="center" wrapText="1"/>
    </xf>
    <xf numFmtId="0" fontId="2" fillId="8" borderId="4" xfId="0" applyFont="1" applyFill="1" applyBorder="1" applyAlignment="1">
      <alignment horizontal="center" vertical="center" wrapText="1"/>
    </xf>
    <xf numFmtId="165" fontId="2" fillId="8" borderId="4" xfId="0" applyNumberFormat="1" applyFont="1" applyFill="1" applyBorder="1" applyAlignment="1">
      <alignment horizontal="right" wrapText="1"/>
    </xf>
    <xf numFmtId="43" fontId="2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center" vertical="center" wrapText="1"/>
    </xf>
    <xf numFmtId="43" fontId="2" fillId="2" borderId="8" xfId="1" applyFont="1" applyFill="1" applyBorder="1" applyAlignment="1">
      <alignment horizontal="right" wrapText="1"/>
    </xf>
    <xf numFmtId="43" fontId="2" fillId="2" borderId="12" xfId="1" applyFont="1" applyFill="1" applyBorder="1" applyAlignment="1">
      <alignment horizontal="right" vertical="center" wrapText="1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right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2" fontId="3" fillId="4" borderId="2" xfId="3" applyNumberFormat="1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right" wrapText="1"/>
    </xf>
    <xf numFmtId="43" fontId="2" fillId="2" borderId="8" xfId="1" applyFont="1" applyFill="1" applyBorder="1" applyAlignment="1">
      <alignment horizontal="left" vertical="center" wrapText="1" indent="2"/>
    </xf>
    <xf numFmtId="43" fontId="2" fillId="2" borderId="12" xfId="1" applyFont="1" applyFill="1" applyBorder="1" applyAlignment="1">
      <alignment horizontal="left" vertical="center" wrapText="1" indent="2"/>
    </xf>
    <xf numFmtId="164" fontId="2" fillId="2" borderId="12" xfId="0" applyNumberFormat="1" applyFont="1" applyFill="1" applyBorder="1" applyAlignment="1">
      <alignment horizontal="right" vertical="center" wrapText="1"/>
    </xf>
    <xf numFmtId="43" fontId="2" fillId="2" borderId="4" xfId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2" fontId="3" fillId="2" borderId="2" xfId="3" applyNumberFormat="1" applyFont="1" applyFill="1" applyBorder="1" applyAlignment="1">
      <alignment horizontal="right" vertical="center" wrapText="1"/>
    </xf>
    <xf numFmtId="2" fontId="3" fillId="2" borderId="0" xfId="3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43" fontId="23" fillId="2" borderId="0" xfId="1" applyFont="1" applyFill="1" applyBorder="1" applyAlignment="1">
      <alignment horizontal="right" vertical="center" wrapText="1" indent="2"/>
    </xf>
    <xf numFmtId="0" fontId="39" fillId="2" borderId="0" xfId="0" applyFont="1" applyFill="1" applyAlignment="1">
      <alignment horizontal="left" vertical="center" wrapText="1"/>
    </xf>
    <xf numFmtId="164" fontId="39" fillId="2" borderId="0" xfId="0" applyNumberFormat="1" applyFont="1" applyFill="1" applyAlignment="1">
      <alignment horizontal="left" vertical="center" wrapText="1"/>
    </xf>
    <xf numFmtId="164" fontId="39" fillId="2" borderId="0" xfId="0" applyNumberFormat="1" applyFont="1" applyFill="1" applyAlignment="1">
      <alignment horizontal="right" vertical="center" wrapText="1"/>
    </xf>
    <xf numFmtId="2" fontId="39" fillId="2" borderId="0" xfId="3" applyNumberFormat="1" applyFont="1" applyFill="1" applyBorder="1" applyAlignment="1">
      <alignment horizontal="right" vertical="center" wrapText="1"/>
    </xf>
    <xf numFmtId="0" fontId="39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165" fontId="0" fillId="2" borderId="0" xfId="0" applyNumberFormat="1" applyFill="1"/>
    <xf numFmtId="0" fontId="0" fillId="2" borderId="3" xfId="0" applyFill="1" applyBorder="1"/>
    <xf numFmtId="0" fontId="0" fillId="2" borderId="7" xfId="0" applyFill="1" applyBorder="1"/>
    <xf numFmtId="0" fontId="4" fillId="2" borderId="7" xfId="0" applyFont="1" applyFill="1" applyBorder="1" applyAlignment="1">
      <alignment horizontal="left" indent="1"/>
    </xf>
    <xf numFmtId="0" fontId="0" fillId="2" borderId="53" xfId="0" applyFill="1" applyBorder="1"/>
    <xf numFmtId="0" fontId="4" fillId="2" borderId="7" xfId="0" applyFont="1" applyFill="1" applyBorder="1" applyAlignment="1">
      <alignment horizontal="left" wrapText="1" indent="1"/>
    </xf>
    <xf numFmtId="0" fontId="0" fillId="2" borderId="7" xfId="0" applyFill="1" applyBorder="1" applyAlignment="1">
      <alignment horizontal="left" indent="1"/>
    </xf>
    <xf numFmtId="0" fontId="4" fillId="2" borderId="7" xfId="0" applyFont="1" applyFill="1" applyBorder="1"/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54" xfId="0" applyFont="1" applyFill="1" applyBorder="1" applyAlignment="1">
      <alignment horizontal="center"/>
    </xf>
    <xf numFmtId="0" fontId="0" fillId="4" borderId="53" xfId="0" applyFill="1" applyBorder="1"/>
    <xf numFmtId="0" fontId="0" fillId="4" borderId="12" xfId="0" applyFill="1" applyBorder="1"/>
    <xf numFmtId="0" fontId="0" fillId="4" borderId="9" xfId="0" applyFill="1" applyBorder="1"/>
    <xf numFmtId="0" fontId="4" fillId="2" borderId="3" xfId="0" applyFont="1" applyFill="1" applyBorder="1"/>
    <xf numFmtId="164" fontId="40" fillId="2" borderId="4" xfId="0" applyNumberFormat="1" applyFont="1" applyFill="1" applyBorder="1"/>
    <xf numFmtId="164" fontId="40" fillId="2" borderId="1" xfId="0" applyNumberFormat="1" applyFont="1" applyFill="1" applyBorder="1"/>
    <xf numFmtId="164" fontId="40" fillId="2" borderId="8" xfId="0" applyNumberFormat="1" applyFont="1" applyFill="1" applyBorder="1"/>
    <xf numFmtId="164" fontId="40" fillId="2" borderId="54" xfId="0" applyNumberFormat="1" applyFont="1" applyFill="1" applyBorder="1"/>
    <xf numFmtId="164" fontId="40" fillId="2" borderId="12" xfId="0" applyNumberFormat="1" applyFont="1" applyFill="1" applyBorder="1"/>
    <xf numFmtId="164" fontId="40" fillId="2" borderId="9" xfId="0" applyNumberFormat="1" applyFont="1" applyFill="1" applyBorder="1"/>
    <xf numFmtId="0" fontId="4" fillId="2" borderId="14" xfId="0" applyFont="1" applyFill="1" applyBorder="1"/>
    <xf numFmtId="164" fontId="40" fillId="2" borderId="5" xfId="0" applyNumberFormat="1" applyFont="1" applyFill="1" applyBorder="1"/>
    <xf numFmtId="164" fontId="40" fillId="2" borderId="15" xfId="0" applyNumberFormat="1" applyFont="1" applyFill="1" applyBorder="1"/>
    <xf numFmtId="164" fontId="35" fillId="2" borderId="5" xfId="0" applyNumberFormat="1" applyFont="1" applyFill="1" applyBorder="1"/>
    <xf numFmtId="164" fontId="35" fillId="2" borderId="15" xfId="0" applyNumberFormat="1" applyFont="1" applyFill="1" applyBorder="1"/>
    <xf numFmtId="0" fontId="11" fillId="4" borderId="14" xfId="0" applyFont="1" applyFill="1" applyBorder="1" applyAlignment="1">
      <alignment wrapText="1"/>
    </xf>
    <xf numFmtId="164" fontId="18" fillId="4" borderId="5" xfId="0" applyNumberFormat="1" applyFont="1" applyFill="1" applyBorder="1"/>
    <xf numFmtId="164" fontId="18" fillId="4" borderId="15" xfId="0" applyNumberFormat="1" applyFont="1" applyFill="1" applyBorder="1"/>
    <xf numFmtId="164" fontId="41" fillId="4" borderId="5" xfId="0" applyNumberFormat="1" applyFont="1" applyFill="1" applyBorder="1"/>
    <xf numFmtId="164" fontId="41" fillId="4" borderId="15" xfId="0" applyNumberFormat="1" applyFont="1" applyFill="1" applyBorder="1"/>
    <xf numFmtId="0" fontId="11" fillId="4" borderId="14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0" fontId="2" fillId="3" borderId="1" xfId="3" applyNumberFormat="1" applyFont="1" applyFill="1" applyBorder="1"/>
    <xf numFmtId="10" fontId="2" fillId="3" borderId="9" xfId="3" applyNumberFormat="1" applyFont="1" applyFill="1" applyBorder="1"/>
    <xf numFmtId="0" fontId="2" fillId="2" borderId="53" xfId="0" applyFont="1" applyFill="1" applyBorder="1" applyAlignment="1">
      <alignment horizontal="left" indent="2"/>
    </xf>
    <xf numFmtId="0" fontId="2" fillId="4" borderId="14" xfId="0" applyFont="1" applyFill="1" applyBorder="1"/>
    <xf numFmtId="0" fontId="2" fillId="4" borderId="1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166" fontId="2" fillId="2" borderId="12" xfId="0" applyNumberFormat="1" applyFont="1" applyFill="1" applyBorder="1"/>
    <xf numFmtId="166" fontId="2" fillId="2" borderId="9" xfId="0" applyNumberFormat="1" applyFont="1" applyFill="1" applyBorder="1"/>
    <xf numFmtId="9" fontId="2" fillId="2" borderId="4" xfId="0" applyNumberFormat="1" applyFont="1" applyFill="1" applyBorder="1" applyAlignment="1">
      <alignment horizontal="center"/>
    </xf>
    <xf numFmtId="10" fontId="2" fillId="2" borderId="1" xfId="3" applyNumberFormat="1" applyFont="1" applyFill="1" applyBorder="1"/>
    <xf numFmtId="43" fontId="2" fillId="2" borderId="8" xfId="1" applyFont="1" applyFill="1" applyBorder="1" applyAlignment="1">
      <alignment horizontal="center"/>
    </xf>
    <xf numFmtId="43" fontId="2" fillId="2" borderId="54" xfId="1" applyFont="1" applyFill="1" applyBorder="1"/>
    <xf numFmtId="43" fontId="2" fillId="2" borderId="12" xfId="1" applyFont="1" applyFill="1" applyBorder="1" applyAlignment="1">
      <alignment horizontal="center"/>
    </xf>
    <xf numFmtId="43" fontId="2" fillId="2" borderId="9" xfId="1" applyFont="1" applyFill="1" applyBorder="1"/>
    <xf numFmtId="0" fontId="3" fillId="4" borderId="15" xfId="0" applyFont="1" applyFill="1" applyBorder="1"/>
    <xf numFmtId="0" fontId="2" fillId="2" borderId="15" xfId="0" applyFont="1" applyFill="1" applyBorder="1"/>
    <xf numFmtId="10" fontId="2" fillId="2" borderId="13" xfId="3" applyNumberFormat="1" applyFont="1" applyFill="1" applyBorder="1"/>
    <xf numFmtId="0" fontId="27" fillId="4" borderId="14" xfId="0" applyFont="1" applyFill="1" applyBorder="1"/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/>
    </xf>
    <xf numFmtId="164" fontId="2" fillId="3" borderId="54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vertical="center" wrapText="1"/>
    </xf>
    <xf numFmtId="0" fontId="19" fillId="3" borderId="0" xfId="0" applyFont="1" applyFill="1" applyAlignment="1">
      <alignment wrapText="1"/>
    </xf>
    <xf numFmtId="0" fontId="27" fillId="3" borderId="0" xfId="0" applyFont="1" applyFill="1" applyAlignment="1">
      <alignment horizontal="right" wrapText="1"/>
    </xf>
    <xf numFmtId="0" fontId="28" fillId="3" borderId="0" xfId="0" applyFont="1" applyFill="1" applyAlignment="1">
      <alignment vertical="center" wrapText="1"/>
    </xf>
    <xf numFmtId="0" fontId="19" fillId="3" borderId="0" xfId="0" applyFont="1" applyFill="1"/>
    <xf numFmtId="43" fontId="28" fillId="3" borderId="0" xfId="1" applyFont="1" applyFill="1" applyBorder="1" applyAlignment="1" applyProtection="1">
      <alignment vertical="center"/>
      <protection locked="0"/>
    </xf>
    <xf numFmtId="43" fontId="29" fillId="3" borderId="0" xfId="1" applyFont="1" applyFill="1" applyBorder="1" applyAlignment="1" applyProtection="1">
      <alignment vertical="center"/>
      <protection locked="0"/>
    </xf>
    <xf numFmtId="43" fontId="27" fillId="3" borderId="0" xfId="1" applyFont="1" applyFill="1" applyBorder="1"/>
    <xf numFmtId="4" fontId="29" fillId="3" borderId="0" xfId="0" applyNumberFormat="1" applyFont="1" applyFill="1" applyAlignment="1" applyProtection="1">
      <alignment vertical="center"/>
      <protection locked="0"/>
    </xf>
    <xf numFmtId="0" fontId="28" fillId="3" borderId="0" xfId="0" applyFont="1" applyFill="1" applyAlignment="1">
      <alignment horizontal="center" vertical="center" wrapText="1"/>
    </xf>
    <xf numFmtId="0" fontId="28" fillId="3" borderId="56" xfId="0" applyFont="1" applyFill="1" applyBorder="1" applyAlignment="1">
      <alignment vertical="center" wrapText="1"/>
    </xf>
    <xf numFmtId="43" fontId="28" fillId="3" borderId="57" xfId="1" applyFont="1" applyFill="1" applyBorder="1" applyAlignment="1" applyProtection="1">
      <alignment vertical="center"/>
      <protection locked="0"/>
    </xf>
    <xf numFmtId="0" fontId="29" fillId="3" borderId="56" xfId="0" applyFont="1" applyFill="1" applyBorder="1" applyAlignment="1">
      <alignment vertical="center" wrapText="1"/>
    </xf>
    <xf numFmtId="43" fontId="29" fillId="3" borderId="57" xfId="1" applyFont="1" applyFill="1" applyBorder="1" applyAlignment="1" applyProtection="1">
      <alignment vertical="center"/>
      <protection locked="0"/>
    </xf>
    <xf numFmtId="0" fontId="29" fillId="3" borderId="56" xfId="0" applyFont="1" applyFill="1" applyBorder="1" applyAlignment="1">
      <alignment horizontal="left" vertical="center" wrapText="1" indent="3"/>
    </xf>
    <xf numFmtId="0" fontId="29" fillId="3" borderId="56" xfId="0" applyFont="1" applyFill="1" applyBorder="1" applyAlignment="1">
      <alignment horizontal="left" vertical="center" wrapText="1" indent="1"/>
    </xf>
    <xf numFmtId="0" fontId="29" fillId="3" borderId="58" xfId="0" applyFont="1" applyFill="1" applyBorder="1" applyAlignment="1">
      <alignment horizontal="left" vertical="center" wrapText="1" indent="1"/>
    </xf>
    <xf numFmtId="43" fontId="29" fillId="3" borderId="59" xfId="1" applyFont="1" applyFill="1" applyBorder="1" applyAlignment="1" applyProtection="1">
      <alignment vertical="center"/>
      <protection locked="0"/>
    </xf>
    <xf numFmtId="0" fontId="28" fillId="5" borderId="29" xfId="0" applyFont="1" applyFill="1" applyBorder="1" applyAlignment="1">
      <alignment vertical="center" wrapText="1"/>
    </xf>
    <xf numFmtId="43" fontId="28" fillId="5" borderId="13" xfId="1" applyFont="1" applyFill="1" applyBorder="1" applyAlignment="1" applyProtection="1">
      <alignment vertical="center"/>
      <protection locked="0"/>
    </xf>
    <xf numFmtId="0" fontId="42" fillId="4" borderId="4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 wrapText="1"/>
    </xf>
    <xf numFmtId="0" fontId="28" fillId="4" borderId="55" xfId="0" applyFont="1" applyFill="1" applyBorder="1" applyAlignment="1">
      <alignment horizontal="center" vertical="center" wrapText="1"/>
    </xf>
    <xf numFmtId="43" fontId="29" fillId="3" borderId="6" xfId="1" applyFont="1" applyFill="1" applyBorder="1" applyAlignment="1" applyProtection="1">
      <alignment vertical="center"/>
      <protection locked="0"/>
    </xf>
    <xf numFmtId="43" fontId="29" fillId="5" borderId="60" xfId="1" applyFont="1" applyFill="1" applyBorder="1" applyAlignment="1" applyProtection="1">
      <alignment vertical="center"/>
      <protection locked="0"/>
    </xf>
    <xf numFmtId="0" fontId="29" fillId="3" borderId="61" xfId="0" applyFont="1" applyFill="1" applyBorder="1" applyAlignment="1">
      <alignment vertical="center" wrapText="1"/>
    </xf>
    <xf numFmtId="43" fontId="29" fillId="3" borderId="61" xfId="1" applyFont="1" applyFill="1" applyBorder="1" applyAlignment="1" applyProtection="1">
      <alignment vertical="center"/>
      <protection locked="0"/>
    </xf>
    <xf numFmtId="43" fontId="29" fillId="3" borderId="62" xfId="1" applyFont="1" applyFill="1" applyBorder="1" applyAlignment="1" applyProtection="1">
      <alignment vertical="center"/>
      <protection locked="0"/>
    </xf>
    <xf numFmtId="0" fontId="29" fillId="5" borderId="63" xfId="0" applyFont="1" applyFill="1" applyBorder="1" applyAlignment="1">
      <alignment vertical="center" wrapText="1"/>
    </xf>
    <xf numFmtId="0" fontId="29" fillId="3" borderId="29" xfId="0" applyFont="1" applyFill="1" applyBorder="1" applyAlignment="1">
      <alignment horizontal="left" vertical="center" wrapText="1" indent="1"/>
    </xf>
    <xf numFmtId="0" fontId="29" fillId="3" borderId="53" xfId="0" applyFont="1" applyFill="1" applyBorder="1" applyAlignment="1">
      <alignment vertical="center" wrapText="1"/>
    </xf>
    <xf numFmtId="43" fontId="29" fillId="3" borderId="64" xfId="1" applyFont="1" applyFill="1" applyBorder="1" applyAlignment="1" applyProtection="1">
      <alignment vertical="center"/>
      <protection locked="0"/>
    </xf>
    <xf numFmtId="0" fontId="29" fillId="3" borderId="6" xfId="0" applyFont="1" applyFill="1" applyBorder="1" applyAlignment="1">
      <alignment vertical="center" wrapText="1"/>
    </xf>
    <xf numFmtId="0" fontId="29" fillId="3" borderId="55" xfId="0" applyFont="1" applyFill="1" applyBorder="1" applyAlignment="1">
      <alignment vertical="center" wrapText="1"/>
    </xf>
    <xf numFmtId="43" fontId="29" fillId="3" borderId="10" xfId="1" applyFont="1" applyFill="1" applyBorder="1" applyAlignment="1" applyProtection="1">
      <alignment vertical="center"/>
      <protection locked="0"/>
    </xf>
    <xf numFmtId="0" fontId="28" fillId="3" borderId="65" xfId="0" applyFont="1" applyFill="1" applyBorder="1" applyAlignment="1">
      <alignment vertical="center" wrapText="1"/>
    </xf>
    <xf numFmtId="43" fontId="28" fillId="3" borderId="32" xfId="1" applyFont="1" applyFill="1" applyBorder="1" applyAlignment="1" applyProtection="1">
      <alignment vertical="center"/>
      <protection locked="0"/>
    </xf>
    <xf numFmtId="43" fontId="28" fillId="3" borderId="66" xfId="1" applyFont="1" applyFill="1" applyBorder="1" applyAlignment="1" applyProtection="1">
      <alignment vertical="center"/>
      <protection locked="0"/>
    </xf>
    <xf numFmtId="43" fontId="28" fillId="3" borderId="67" xfId="1" applyFont="1" applyFill="1" applyBorder="1" applyAlignment="1" applyProtection="1">
      <alignment vertical="center"/>
      <protection locked="0"/>
    </xf>
    <xf numFmtId="0" fontId="29" fillId="3" borderId="37" xfId="0" applyFont="1" applyFill="1" applyBorder="1" applyAlignment="1">
      <alignment horizontal="left" vertical="center" wrapText="1" indent="2"/>
    </xf>
    <xf numFmtId="0" fontId="29" fillId="3" borderId="68" xfId="0" applyFont="1" applyFill="1" applyBorder="1" applyAlignment="1">
      <alignment vertical="center" wrapText="1"/>
    </xf>
    <xf numFmtId="0" fontId="27" fillId="3" borderId="28" xfId="0" applyFont="1" applyFill="1" applyBorder="1"/>
    <xf numFmtId="0" fontId="27" fillId="3" borderId="37" xfId="0" applyFont="1" applyFill="1" applyBorder="1"/>
    <xf numFmtId="0" fontId="29" fillId="4" borderId="29" xfId="0" applyFont="1" applyFill="1" applyBorder="1" applyAlignment="1">
      <alignment vertical="center" wrapText="1"/>
    </xf>
    <xf numFmtId="43" fontId="29" fillId="4" borderId="13" xfId="1" applyFont="1" applyFill="1" applyBorder="1" applyAlignment="1" applyProtection="1">
      <alignment vertical="center"/>
      <protection locked="0"/>
    </xf>
    <xf numFmtId="0" fontId="29" fillId="3" borderId="37" xfId="0" applyFont="1" applyFill="1" applyBorder="1" applyAlignment="1">
      <alignment horizontal="left" vertical="center" wrapText="1" indent="1"/>
    </xf>
    <xf numFmtId="0" fontId="29" fillId="3" borderId="19" xfId="0" applyFont="1" applyFill="1" applyBorder="1" applyAlignment="1">
      <alignment horizontal="left" vertical="center" wrapText="1" indent="1"/>
    </xf>
    <xf numFmtId="43" fontId="29" fillId="3" borderId="66" xfId="1" applyFont="1" applyFill="1" applyBorder="1" applyAlignment="1" applyProtection="1">
      <alignment vertical="center"/>
      <protection locked="0"/>
    </xf>
    <xf numFmtId="0" fontId="29" fillId="3" borderId="63" xfId="0" applyFont="1" applyFill="1" applyBorder="1" applyAlignment="1">
      <alignment vertical="center" wrapText="1"/>
    </xf>
    <xf numFmtId="43" fontId="29" fillId="3" borderId="55" xfId="1" applyFont="1" applyFill="1" applyBorder="1" applyAlignment="1" applyProtection="1">
      <alignment vertical="center"/>
      <protection locked="0"/>
    </xf>
    <xf numFmtId="43" fontId="29" fillId="4" borderId="60" xfId="1" applyFont="1" applyFill="1" applyBorder="1" applyAlignment="1" applyProtection="1">
      <alignment vertical="center"/>
      <protection locked="0"/>
    </xf>
    <xf numFmtId="43" fontId="29" fillId="3" borderId="13" xfId="1" applyFont="1" applyFill="1" applyBorder="1" applyAlignment="1" applyProtection="1">
      <alignment vertical="center"/>
      <protection locked="0"/>
    </xf>
    <xf numFmtId="0" fontId="27" fillId="3" borderId="69" xfId="0" applyFont="1" applyFill="1" applyBorder="1"/>
    <xf numFmtId="43" fontId="27" fillId="3" borderId="70" xfId="1" applyFont="1" applyFill="1" applyBorder="1" applyAlignment="1">
      <alignment wrapText="1"/>
    </xf>
    <xf numFmtId="43" fontId="27" fillId="3" borderId="71" xfId="1" applyFont="1" applyFill="1" applyBorder="1" applyAlignment="1">
      <alignment wrapText="1"/>
    </xf>
    <xf numFmtId="43" fontId="27" fillId="3" borderId="72" xfId="1" applyFont="1" applyFill="1" applyBorder="1" applyAlignment="1">
      <alignment wrapText="1"/>
    </xf>
    <xf numFmtId="0" fontId="29" fillId="3" borderId="73" xfId="0" applyFont="1" applyFill="1" applyBorder="1" applyAlignment="1">
      <alignment vertical="center" wrapText="1"/>
    </xf>
    <xf numFmtId="0" fontId="27" fillId="3" borderId="74" xfId="0" applyFont="1" applyFill="1" applyBorder="1"/>
    <xf numFmtId="43" fontId="27" fillId="3" borderId="75" xfId="1" applyFont="1" applyFill="1" applyBorder="1" applyAlignment="1">
      <alignment wrapText="1"/>
    </xf>
    <xf numFmtId="43" fontId="27" fillId="3" borderId="74" xfId="1" applyFont="1" applyFill="1" applyBorder="1" applyAlignment="1">
      <alignment wrapText="1"/>
    </xf>
    <xf numFmtId="43" fontId="27" fillId="3" borderId="76" xfId="1" applyFont="1" applyFill="1" applyBorder="1" applyAlignment="1">
      <alignment wrapText="1"/>
    </xf>
    <xf numFmtId="43" fontId="29" fillId="4" borderId="12" xfId="1" applyFont="1" applyFill="1" applyBorder="1" applyAlignment="1" applyProtection="1">
      <alignment vertical="center"/>
      <protection locked="0"/>
    </xf>
    <xf numFmtId="43" fontId="29" fillId="3" borderId="77" xfId="1" applyFont="1" applyFill="1" applyBorder="1" applyAlignment="1" applyProtection="1">
      <alignment vertical="center"/>
      <protection locked="0"/>
    </xf>
    <xf numFmtId="165" fontId="23" fillId="2" borderId="0" xfId="0" applyNumberFormat="1" applyFont="1" applyFill="1"/>
    <xf numFmtId="0" fontId="3" fillId="4" borderId="79" xfId="0" applyFont="1" applyFill="1" applyBorder="1" applyAlignment="1">
      <alignment horizontal="center"/>
    </xf>
    <xf numFmtId="0" fontId="11" fillId="2" borderId="1" xfId="0" applyFont="1" applyFill="1" applyBorder="1"/>
    <xf numFmtId="164" fontId="3" fillId="2" borderId="2" xfId="0" applyNumberFormat="1" applyFont="1" applyFill="1" applyBorder="1"/>
    <xf numFmtId="164" fontId="2" fillId="2" borderId="79" xfId="0" applyNumberFormat="1" applyFont="1" applyFill="1" applyBorder="1"/>
    <xf numFmtId="164" fontId="3" fillId="2" borderId="79" xfId="0" applyNumberFormat="1" applyFont="1" applyFill="1" applyBorder="1"/>
    <xf numFmtId="0" fontId="11" fillId="2" borderId="54" xfId="0" applyFont="1" applyFill="1" applyBorder="1"/>
    <xf numFmtId="164" fontId="3" fillId="0" borderId="0" xfId="0" applyNumberFormat="1" applyFont="1"/>
    <xf numFmtId="164" fontId="2" fillId="3" borderId="79" xfId="0" applyNumberFormat="1" applyFont="1" applyFill="1" applyBorder="1"/>
    <xf numFmtId="0" fontId="0" fillId="3" borderId="54" xfId="0" applyFill="1" applyBorder="1"/>
    <xf numFmtId="0" fontId="0" fillId="2" borderId="55" xfId="0" applyFill="1" applyBorder="1"/>
    <xf numFmtId="164" fontId="3" fillId="2" borderId="14" xfId="0" applyNumberFormat="1" applyFont="1" applyFill="1" applyBorder="1"/>
    <xf numFmtId="0" fontId="11" fillId="2" borderId="55" xfId="0" applyFont="1" applyFill="1" applyBorder="1"/>
    <xf numFmtId="164" fontId="3" fillId="2" borderId="53" xfId="0" applyNumberFormat="1" applyFont="1" applyFill="1" applyBorder="1"/>
    <xf numFmtId="0" fontId="11" fillId="2" borderId="13" xfId="0" applyFont="1" applyFill="1" applyBorder="1"/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43" fontId="3" fillId="3" borderId="0" xfId="1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vertical="center"/>
    </xf>
    <xf numFmtId="0" fontId="2" fillId="3" borderId="54" xfId="0" applyFont="1" applyFill="1" applyBorder="1" applyAlignment="1">
      <alignment vertical="center"/>
    </xf>
    <xf numFmtId="43" fontId="2" fillId="3" borderId="0" xfId="1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2"/>
    </xf>
    <xf numFmtId="0" fontId="3" fillId="3" borderId="5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" fillId="3" borderId="55" xfId="0" applyFont="1" applyFill="1" applyBorder="1" applyAlignment="1">
      <alignment vertical="center"/>
    </xf>
    <xf numFmtId="0" fontId="11" fillId="4" borderId="13" xfId="0" applyFont="1" applyFill="1" applyBorder="1"/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79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43" fontId="3" fillId="3" borderId="4" xfId="1" applyFont="1" applyFill="1" applyBorder="1" applyAlignment="1">
      <alignment vertical="center"/>
    </xf>
    <xf numFmtId="0" fontId="2" fillId="3" borderId="79" xfId="0" applyFont="1" applyFill="1" applyBorder="1" applyAlignment="1">
      <alignment vertical="center"/>
    </xf>
    <xf numFmtId="43" fontId="2" fillId="3" borderId="8" xfId="1" applyFont="1" applyFill="1" applyBorder="1" applyAlignment="1">
      <alignment vertical="center"/>
    </xf>
    <xf numFmtId="0" fontId="3" fillId="3" borderId="79" xfId="0" applyFont="1" applyFill="1" applyBorder="1" applyAlignment="1">
      <alignment vertical="center"/>
    </xf>
    <xf numFmtId="43" fontId="3" fillId="3" borderId="8" xfId="1" applyFont="1" applyFill="1" applyBorder="1" applyAlignment="1">
      <alignment vertical="center"/>
    </xf>
    <xf numFmtId="0" fontId="2" fillId="3" borderId="5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43" fontId="2" fillId="3" borderId="4" xfId="1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12" xfId="0" applyFont="1" applyFill="1" applyBorder="1" applyAlignment="1">
      <alignment vertical="center"/>
    </xf>
    <xf numFmtId="0" fontId="0" fillId="4" borderId="2" xfId="0" applyFill="1" applyBorder="1"/>
    <xf numFmtId="2" fontId="2" fillId="3" borderId="2" xfId="0" applyNumberFormat="1" applyFont="1" applyFill="1" applyBorder="1" applyAlignment="1">
      <alignment vertical="center"/>
    </xf>
    <xf numFmtId="0" fontId="11" fillId="4" borderId="53" xfId="0" applyFont="1" applyFill="1" applyBorder="1" applyAlignment="1">
      <alignment horizontal="center"/>
    </xf>
    <xf numFmtId="43" fontId="2" fillId="3" borderId="2" xfId="1" applyFont="1" applyFill="1" applyBorder="1" applyAlignment="1">
      <alignment vertical="center"/>
    </xf>
    <xf numFmtId="43" fontId="2" fillId="3" borderId="12" xfId="1" applyFont="1" applyFill="1" applyBorder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3" fontId="3" fillId="4" borderId="13" xfId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43" fontId="2" fillId="3" borderId="14" xfId="1" applyFont="1" applyFill="1" applyBorder="1" applyAlignment="1">
      <alignment vertical="center"/>
    </xf>
    <xf numFmtId="10" fontId="2" fillId="3" borderId="13" xfId="3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3" borderId="54" xfId="1" applyFont="1" applyFill="1" applyBorder="1" applyAlignment="1">
      <alignment vertical="center"/>
    </xf>
    <xf numFmtId="43" fontId="2" fillId="3" borderId="55" xfId="1" applyFont="1" applyFill="1" applyBorder="1" applyAlignment="1">
      <alignment vertical="center"/>
    </xf>
    <xf numFmtId="164" fontId="2" fillId="3" borderId="54" xfId="0" applyNumberFormat="1" applyFont="1" applyFill="1" applyBorder="1"/>
    <xf numFmtId="164" fontId="2" fillId="3" borderId="55" xfId="0" applyNumberFormat="1" applyFont="1" applyFill="1" applyBorder="1" applyAlignment="1">
      <alignment horizontal="center"/>
    </xf>
    <xf numFmtId="164" fontId="43" fillId="2" borderId="0" xfId="0" applyNumberFormat="1" applyFont="1" applyFill="1"/>
    <xf numFmtId="43" fontId="2" fillId="3" borderId="0" xfId="1" applyFont="1" applyFill="1" applyBorder="1" applyAlignment="1">
      <alignment horizontal="right" vertical="center" wrapText="1"/>
    </xf>
    <xf numFmtId="43" fontId="2" fillId="3" borderId="54" xfId="1" applyFont="1" applyFill="1" applyBorder="1" applyAlignment="1">
      <alignment horizontal="center" vertical="center" wrapText="1"/>
    </xf>
    <xf numFmtId="9" fontId="2" fillId="3" borderId="4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vertical="center"/>
    </xf>
    <xf numFmtId="9" fontId="2" fillId="3" borderId="8" xfId="0" applyNumberFormat="1" applyFont="1" applyFill="1" applyBorder="1" applyAlignment="1">
      <alignment horizontal="center" vertical="center" wrapText="1"/>
    </xf>
    <xf numFmtId="10" fontId="2" fillId="3" borderId="54" xfId="0" applyNumberFormat="1" applyFont="1" applyFill="1" applyBorder="1" applyAlignment="1">
      <alignment vertical="center"/>
    </xf>
    <xf numFmtId="0" fontId="2" fillId="3" borderId="52" xfId="0" applyFont="1" applyFill="1" applyBorder="1" applyAlignment="1">
      <alignment horizontal="left" vertical="center" wrapText="1"/>
    </xf>
    <xf numFmtId="9" fontId="2" fillId="3" borderId="12" xfId="3" applyFont="1" applyFill="1" applyBorder="1" applyAlignment="1">
      <alignment horizontal="center" vertical="center" wrapText="1"/>
    </xf>
    <xf numFmtId="10" fontId="2" fillId="3" borderId="9" xfId="3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4" fontId="7" fillId="3" borderId="8" xfId="0" applyNumberFormat="1" applyFont="1" applyFill="1" applyBorder="1"/>
    <xf numFmtId="164" fontId="2" fillId="2" borderId="54" xfId="0" applyNumberFormat="1" applyFont="1" applyFill="1" applyBorder="1" applyAlignment="1">
      <alignment vertical="center" wrapText="1"/>
    </xf>
    <xf numFmtId="164" fontId="3" fillId="2" borderId="54" xfId="0" applyNumberFormat="1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33" fillId="2" borderId="46" xfId="0" applyFont="1" applyFill="1" applyBorder="1" applyAlignment="1">
      <alignment horizontal="left" wrapText="1"/>
    </xf>
    <xf numFmtId="43" fontId="29" fillId="5" borderId="55" xfId="1" applyFont="1" applyFill="1" applyBorder="1" applyAlignment="1" applyProtection="1">
      <alignment vertical="center"/>
      <protection locked="0"/>
    </xf>
    <xf numFmtId="166" fontId="29" fillId="5" borderId="12" xfId="1" applyNumberFormat="1" applyFont="1" applyFill="1" applyBorder="1" applyAlignment="1" applyProtection="1">
      <alignment vertical="center"/>
      <protection locked="0"/>
    </xf>
    <xf numFmtId="166" fontId="29" fillId="5" borderId="55" xfId="1" applyNumberFormat="1" applyFont="1" applyFill="1" applyBorder="1" applyAlignment="1" applyProtection="1">
      <alignment vertical="center"/>
      <protection locked="0"/>
    </xf>
    <xf numFmtId="166" fontId="29" fillId="4" borderId="80" xfId="1" applyNumberFormat="1" applyFont="1" applyFill="1" applyBorder="1" applyAlignment="1" applyProtection="1">
      <alignment vertical="center"/>
      <protection locked="0"/>
    </xf>
    <xf numFmtId="166" fontId="29" fillId="4" borderId="81" xfId="1" applyNumberFormat="1" applyFont="1" applyFill="1" applyBorder="1" applyAlignment="1" applyProtection="1">
      <alignment vertical="center"/>
      <protection locked="0"/>
    </xf>
    <xf numFmtId="0" fontId="29" fillId="3" borderId="54" xfId="0" applyFont="1" applyFill="1" applyBorder="1" applyAlignment="1">
      <alignment vertical="center" wrapText="1"/>
    </xf>
    <xf numFmtId="0" fontId="29" fillId="3" borderId="83" xfId="0" applyFont="1" applyFill="1" applyBorder="1" applyAlignment="1">
      <alignment horizontal="left" vertical="center" wrapText="1" indent="1"/>
    </xf>
    <xf numFmtId="0" fontId="29" fillId="3" borderId="83" xfId="0" applyFont="1" applyFill="1" applyBorder="1" applyAlignment="1">
      <alignment vertical="center" wrapText="1"/>
    </xf>
    <xf numFmtId="43" fontId="29" fillId="3" borderId="78" xfId="1" applyFont="1" applyFill="1" applyBorder="1" applyAlignment="1" applyProtection="1">
      <alignment vertical="center"/>
      <protection locked="0"/>
    </xf>
    <xf numFmtId="0" fontId="2" fillId="2" borderId="79" xfId="0" applyFont="1" applyFill="1" applyBorder="1"/>
    <xf numFmtId="43" fontId="4" fillId="3" borderId="79" xfId="1" applyFont="1" applyFill="1" applyBorder="1" applyAlignment="1"/>
    <xf numFmtId="166" fontId="2" fillId="2" borderId="4" xfId="0" applyNumberFormat="1" applyFont="1" applyFill="1" applyBorder="1"/>
    <xf numFmtId="166" fontId="2" fillId="2" borderId="1" xfId="0" applyNumberFormat="1" applyFont="1" applyFill="1" applyBorder="1"/>
    <xf numFmtId="166" fontId="2" fillId="2" borderId="5" xfId="0" applyNumberFormat="1" applyFont="1" applyFill="1" applyBorder="1"/>
    <xf numFmtId="166" fontId="2" fillId="2" borderId="15" xfId="0" applyNumberFormat="1" applyFont="1" applyFill="1" applyBorder="1"/>
    <xf numFmtId="4" fontId="2" fillId="2" borderId="79" xfId="0" quotePrefix="1" applyNumberFormat="1" applyFont="1" applyFill="1" applyBorder="1"/>
    <xf numFmtId="4" fontId="2" fillId="2" borderId="54" xfId="0" applyNumberFormat="1" applyFont="1" applyFill="1" applyBorder="1"/>
    <xf numFmtId="164" fontId="2" fillId="2" borderId="79" xfId="0" applyNumberFormat="1" applyFont="1" applyFill="1" applyBorder="1" applyAlignment="1">
      <alignment horizontal="center"/>
    </xf>
    <xf numFmtId="10" fontId="2" fillId="3" borderId="0" xfId="0" applyNumberFormat="1" applyFont="1" applyFill="1" applyAlignment="1">
      <alignment horizontal="left"/>
    </xf>
    <xf numFmtId="0" fontId="32" fillId="4" borderId="4" xfId="0" applyFont="1" applyFill="1" applyBorder="1" applyAlignment="1">
      <alignment horizontal="center" vertical="center" wrapText="1"/>
    </xf>
    <xf numFmtId="0" fontId="32" fillId="4" borderId="12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165" fontId="2" fillId="2" borderId="0" xfId="0" applyNumberFormat="1" applyFont="1" applyFill="1"/>
    <xf numFmtId="0" fontId="2" fillId="4" borderId="53" xfId="0" applyFont="1" applyFill="1" applyBorder="1"/>
    <xf numFmtId="0" fontId="3" fillId="4" borderId="55" xfId="0" applyFont="1" applyFill="1" applyBorder="1" applyAlignment="1">
      <alignment horizontal="center" vertical="center" wrapText="1"/>
    </xf>
    <xf numFmtId="0" fontId="3" fillId="4" borderId="81" xfId="0" applyFont="1" applyFill="1" applyBorder="1" applyAlignment="1">
      <alignment horizontal="center" vertical="center" wrapText="1"/>
    </xf>
    <xf numFmtId="0" fontId="2" fillId="3" borderId="54" xfId="0" applyFont="1" applyFill="1" applyBorder="1"/>
    <xf numFmtId="0" fontId="3" fillId="2" borderId="54" xfId="0" applyFont="1" applyFill="1" applyBorder="1"/>
    <xf numFmtId="0" fontId="2" fillId="2" borderId="83" xfId="0" applyFont="1" applyFill="1" applyBorder="1"/>
    <xf numFmtId="0" fontId="2" fillId="2" borderId="55" xfId="0" applyFont="1" applyFill="1" applyBorder="1"/>
    <xf numFmtId="0" fontId="3" fillId="2" borderId="83" xfId="0" applyFont="1" applyFill="1" applyBorder="1"/>
    <xf numFmtId="164" fontId="3" fillId="2" borderId="83" xfId="0" applyNumberFormat="1" applyFont="1" applyFill="1" applyBorder="1"/>
    <xf numFmtId="0" fontId="2" fillId="4" borderId="81" xfId="0" applyFont="1" applyFill="1" applyBorder="1"/>
    <xf numFmtId="0" fontId="32" fillId="4" borderId="8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/>
    <xf numFmtId="0" fontId="2" fillId="2" borderId="79" xfId="0" applyFont="1" applyFill="1" applyBorder="1" applyAlignment="1">
      <alignment horizontal="left" indent="2"/>
    </xf>
    <xf numFmtId="0" fontId="2" fillId="2" borderId="79" xfId="0" applyFont="1" applyFill="1" applyBorder="1" applyAlignment="1">
      <alignment horizontal="left" indent="3"/>
    </xf>
    <xf numFmtId="0" fontId="3" fillId="2" borderId="79" xfId="0" applyFont="1" applyFill="1" applyBorder="1" applyAlignment="1">
      <alignment vertical="center"/>
    </xf>
    <xf numFmtId="164" fontId="3" fillId="3" borderId="54" xfId="0" applyNumberFormat="1" applyFont="1" applyFill="1" applyBorder="1"/>
    <xf numFmtId="0" fontId="3" fillId="2" borderId="79" xfId="0" applyFont="1" applyFill="1" applyBorder="1"/>
    <xf numFmtId="0" fontId="3" fillId="2" borderId="79" xfId="0" applyFont="1" applyFill="1" applyBorder="1" applyAlignment="1">
      <alignment horizontal="left" indent="2"/>
    </xf>
    <xf numFmtId="0" fontId="3" fillId="2" borderId="79" xfId="0" applyFont="1" applyFill="1" applyBorder="1" applyAlignment="1">
      <alignment vertical="center" wrapText="1"/>
    </xf>
    <xf numFmtId="164" fontId="2" fillId="3" borderId="55" xfId="0" applyNumberFormat="1" applyFont="1" applyFill="1" applyBorder="1"/>
    <xf numFmtId="164" fontId="3" fillId="4" borderId="80" xfId="0" applyNumberFormat="1" applyFont="1" applyFill="1" applyBorder="1"/>
    <xf numFmtId="164" fontId="3" fillId="4" borderId="81" xfId="0" applyNumberFormat="1" applyFont="1" applyFill="1" applyBorder="1"/>
    <xf numFmtId="43" fontId="3" fillId="4" borderId="13" xfId="1" applyFont="1" applyFill="1" applyBorder="1"/>
    <xf numFmtId="164" fontId="3" fillId="3" borderId="83" xfId="0" applyNumberFormat="1" applyFont="1" applyFill="1" applyBorder="1" applyAlignment="1">
      <alignment horizontal="center"/>
    </xf>
    <xf numFmtId="164" fontId="3" fillId="3" borderId="53" xfId="0" applyNumberFormat="1" applyFont="1" applyFill="1" applyBorder="1" applyAlignment="1">
      <alignment horizontal="center"/>
    </xf>
    <xf numFmtId="164" fontId="3" fillId="3" borderId="81" xfId="0" applyNumberFormat="1" applyFont="1" applyFill="1" applyBorder="1"/>
    <xf numFmtId="164" fontId="12" fillId="3" borderId="13" xfId="0" applyNumberFormat="1" applyFont="1" applyFill="1" applyBorder="1"/>
    <xf numFmtId="0" fontId="3" fillId="4" borderId="83" xfId="0" applyFont="1" applyFill="1" applyBorder="1" applyAlignment="1">
      <alignment horizontal="left"/>
    </xf>
    <xf numFmtId="164" fontId="3" fillId="4" borderId="83" xfId="0" applyNumberFormat="1" applyFont="1" applyFill="1" applyBorder="1" applyAlignment="1">
      <alignment horizontal="center"/>
    </xf>
    <xf numFmtId="164" fontId="3" fillId="4" borderId="53" xfId="0" applyNumberFormat="1" applyFont="1" applyFill="1" applyBorder="1" applyAlignment="1">
      <alignment horizontal="center"/>
    </xf>
    <xf numFmtId="0" fontId="3" fillId="2" borderId="83" xfId="0" applyFont="1" applyFill="1" applyBorder="1" applyAlignment="1">
      <alignment horizontal="left"/>
    </xf>
    <xf numFmtId="164" fontId="2" fillId="3" borderId="83" xfId="0" applyNumberFormat="1" applyFont="1" applyFill="1" applyBorder="1"/>
    <xf numFmtId="164" fontId="3" fillId="4" borderId="81" xfId="0" applyNumberFormat="1" applyFont="1" applyFill="1" applyBorder="1" applyAlignment="1">
      <alignment horizontal="center" vertical="center"/>
    </xf>
    <xf numFmtId="43" fontId="11" fillId="4" borderId="81" xfId="1" applyFont="1" applyFill="1" applyBorder="1" applyAlignment="1"/>
    <xf numFmtId="0" fontId="11" fillId="4" borderId="53" xfId="0" applyFont="1" applyFill="1" applyBorder="1" applyAlignment="1">
      <alignment vertical="center"/>
    </xf>
    <xf numFmtId="43" fontId="4" fillId="3" borderId="79" xfId="1" applyFont="1" applyFill="1" applyBorder="1" applyAlignment="1">
      <alignment horizontal="right" vertical="center"/>
    </xf>
    <xf numFmtId="43" fontId="4" fillId="3" borderId="54" xfId="1" applyFont="1" applyFill="1" applyBorder="1" applyAlignment="1">
      <alignment horizontal="center" vertical="center"/>
    </xf>
    <xf numFmtId="0" fontId="4" fillId="3" borderId="83" xfId="0" applyFont="1" applyFill="1" applyBorder="1"/>
    <xf numFmtId="0" fontId="4" fillId="3" borderId="83" xfId="0" applyFont="1" applyFill="1" applyBorder="1" applyAlignment="1">
      <alignment horizontal="center" vertical="center"/>
    </xf>
    <xf numFmtId="43" fontId="4" fillId="3" borderId="83" xfId="1" applyFont="1" applyFill="1" applyBorder="1" applyAlignment="1">
      <alignment horizontal="center" vertical="center"/>
    </xf>
    <xf numFmtId="43" fontId="4" fillId="3" borderId="83" xfId="1" applyFont="1" applyFill="1" applyBorder="1" applyAlignment="1">
      <alignment horizontal="right" vertical="center"/>
    </xf>
    <xf numFmtId="43" fontId="4" fillId="3" borderId="53" xfId="1" applyFont="1" applyFill="1" applyBorder="1" applyAlignment="1">
      <alignment horizontal="right" vertical="center"/>
    </xf>
    <xf numFmtId="0" fontId="4" fillId="3" borderId="83" xfId="4" applyFont="1" applyFill="1" applyBorder="1" applyAlignment="1">
      <alignment vertical="center" wrapText="1"/>
    </xf>
    <xf numFmtId="0" fontId="4" fillId="3" borderId="83" xfId="4" applyFont="1" applyFill="1" applyBorder="1" applyAlignment="1">
      <alignment wrapText="1"/>
    </xf>
    <xf numFmtId="43" fontId="4" fillId="3" borderId="83" xfId="1" applyFont="1" applyFill="1" applyBorder="1" applyAlignment="1">
      <alignment wrapText="1"/>
    </xf>
    <xf numFmtId="0" fontId="9" fillId="4" borderId="13" xfId="0" applyFont="1" applyFill="1" applyBorder="1" applyAlignment="1">
      <alignment horizontal="center"/>
    </xf>
    <xf numFmtId="0" fontId="9" fillId="4" borderId="81" xfId="0" applyFont="1" applyFill="1" applyBorder="1" applyAlignment="1">
      <alignment horizontal="center"/>
    </xf>
    <xf numFmtId="43" fontId="23" fillId="2" borderId="1" xfId="1" applyFont="1" applyFill="1" applyBorder="1"/>
    <xf numFmtId="164" fontId="23" fillId="2" borderId="54" xfId="0" applyNumberFormat="1" applyFont="1" applyFill="1" applyBorder="1"/>
    <xf numFmtId="0" fontId="9" fillId="2" borderId="13" xfId="0" applyFont="1" applyFill="1" applyBorder="1"/>
    <xf numFmtId="43" fontId="9" fillId="2" borderId="81" xfId="1" applyFont="1" applyFill="1" applyBorder="1"/>
    <xf numFmtId="164" fontId="23" fillId="2" borderId="0" xfId="0" applyNumberFormat="1" applyFont="1" applyFill="1"/>
    <xf numFmtId="0" fontId="3" fillId="4" borderId="83" xfId="0" applyFont="1" applyFill="1" applyBorder="1"/>
    <xf numFmtId="164" fontId="2" fillId="2" borderId="83" xfId="0" applyNumberFormat="1" applyFont="1" applyFill="1" applyBorder="1"/>
    <xf numFmtId="0" fontId="11" fillId="2" borderId="81" xfId="0" applyFont="1" applyFill="1" applyBorder="1"/>
    <xf numFmtId="0" fontId="0" fillId="2" borderId="83" xfId="0" applyFill="1" applyBorder="1"/>
    <xf numFmtId="164" fontId="3" fillId="3" borderId="3" xfId="0" applyNumberFormat="1" applyFont="1" applyFill="1" applyBorder="1" applyAlignment="1">
      <alignment vertical="center"/>
    </xf>
    <xf numFmtId="164" fontId="2" fillId="3" borderId="79" xfId="0" applyNumberFormat="1" applyFont="1" applyFill="1" applyBorder="1" applyAlignment="1">
      <alignment vertical="center"/>
    </xf>
    <xf numFmtId="0" fontId="0" fillId="3" borderId="0" xfId="0" applyFill="1"/>
    <xf numFmtId="164" fontId="3" fillId="3" borderId="79" xfId="0" applyNumberFormat="1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2" fillId="3" borderId="83" xfId="0" applyFont="1" applyFill="1" applyBorder="1" applyAlignment="1">
      <alignment horizontal="left" vertical="center" indent="1"/>
    </xf>
    <xf numFmtId="0" fontId="2" fillId="3" borderId="83" xfId="0" applyFont="1" applyFill="1" applyBorder="1" applyAlignment="1">
      <alignment vertical="center"/>
    </xf>
    <xf numFmtId="43" fontId="2" fillId="3" borderId="83" xfId="1" applyFont="1" applyFill="1" applyBorder="1" applyAlignment="1">
      <alignment vertical="center"/>
    </xf>
    <xf numFmtId="0" fontId="11" fillId="4" borderId="81" xfId="0" applyFont="1" applyFill="1" applyBorder="1"/>
    <xf numFmtId="164" fontId="5" fillId="4" borderId="14" xfId="0" applyNumberFormat="1" applyFont="1" applyFill="1" applyBorder="1"/>
    <xf numFmtId="0" fontId="3" fillId="4" borderId="83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4" fontId="2" fillId="3" borderId="54" xfId="0" applyNumberFormat="1" applyFont="1" applyFill="1" applyBorder="1" applyAlignment="1">
      <alignment vertical="center"/>
    </xf>
    <xf numFmtId="0" fontId="2" fillId="3" borderId="83" xfId="0" applyFont="1" applyFill="1" applyBorder="1" applyAlignment="1">
      <alignment horizontal="left" vertical="center" indent="2"/>
    </xf>
    <xf numFmtId="164" fontId="2" fillId="3" borderId="55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3" borderId="54" xfId="0" applyNumberFormat="1" applyFont="1" applyFill="1" applyBorder="1" applyAlignment="1">
      <alignment vertical="center"/>
    </xf>
    <xf numFmtId="164" fontId="2" fillId="7" borderId="54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7" borderId="55" xfId="0" applyFont="1" applyFill="1" applyBorder="1" applyAlignment="1">
      <alignment vertical="center"/>
    </xf>
    <xf numFmtId="0" fontId="0" fillId="4" borderId="83" xfId="0" applyFill="1" applyBorder="1"/>
    <xf numFmtId="164" fontId="6" fillId="3" borderId="8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3" fillId="3" borderId="0" xfId="0" applyFont="1" applyFill="1" applyAlignment="1">
      <alignment horizontal="left" vertical="center" indent="1"/>
    </xf>
    <xf numFmtId="164" fontId="3" fillId="3" borderId="54" xfId="0" applyNumberFormat="1" applyFont="1" applyFill="1" applyBorder="1" applyAlignment="1">
      <alignment vertical="center"/>
    </xf>
    <xf numFmtId="43" fontId="3" fillId="4" borderId="80" xfId="1" applyFont="1" applyFill="1" applyBorder="1" applyAlignment="1">
      <alignment vertical="center"/>
    </xf>
    <xf numFmtId="164" fontId="3" fillId="4" borderId="81" xfId="0" applyNumberFormat="1" applyFont="1" applyFill="1" applyBorder="1" applyAlignment="1">
      <alignment vertical="center"/>
    </xf>
    <xf numFmtId="43" fontId="6" fillId="3" borderId="0" xfId="1" applyFont="1" applyFill="1" applyBorder="1" applyAlignment="1">
      <alignment vertical="center"/>
    </xf>
    <xf numFmtId="0" fontId="3" fillId="4" borderId="81" xfId="0" applyFont="1" applyFill="1" applyBorder="1" applyAlignment="1">
      <alignment vertical="center"/>
    </xf>
    <xf numFmtId="0" fontId="2" fillId="3" borderId="81" xfId="0" applyFont="1" applyFill="1" applyBorder="1" applyAlignment="1">
      <alignment vertical="center"/>
    </xf>
    <xf numFmtId="164" fontId="2" fillId="3" borderId="14" xfId="0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0" fontId="2" fillId="3" borderId="0" xfId="0" applyFont="1" applyFill="1" applyAlignment="1">
      <alignment horizontal="left" indent="1"/>
    </xf>
    <xf numFmtId="164" fontId="3" fillId="3" borderId="79" xfId="0" applyNumberFormat="1" applyFont="1" applyFill="1" applyBorder="1"/>
    <xf numFmtId="0" fontId="11" fillId="3" borderId="54" xfId="0" applyFont="1" applyFill="1" applyBorder="1"/>
    <xf numFmtId="0" fontId="2" fillId="2" borderId="83" xfId="0" applyFont="1" applyFill="1" applyBorder="1" applyAlignment="1">
      <alignment horizontal="left" indent="1"/>
    </xf>
    <xf numFmtId="43" fontId="35" fillId="3" borderId="0" xfId="1" applyFont="1" applyFill="1" applyBorder="1" applyAlignment="1">
      <alignment vertical="center"/>
    </xf>
    <xf numFmtId="0" fontId="35" fillId="3" borderId="0" xfId="0" applyFont="1" applyFill="1" applyAlignment="1">
      <alignment vertical="center"/>
    </xf>
    <xf numFmtId="0" fontId="2" fillId="2" borderId="83" xfId="0" applyFont="1" applyFill="1" applyBorder="1" applyAlignment="1">
      <alignment horizontal="left"/>
    </xf>
    <xf numFmtId="43" fontId="2" fillId="2" borderId="83" xfId="1" applyFont="1" applyFill="1" applyBorder="1" applyAlignment="1">
      <alignment horizontal="left"/>
    </xf>
    <xf numFmtId="164" fontId="2" fillId="3" borderId="83" xfId="0" applyNumberFormat="1" applyFont="1" applyFill="1" applyBorder="1" applyAlignment="1">
      <alignment horizontal="center"/>
    </xf>
    <xf numFmtId="164" fontId="35" fillId="3" borderId="0" xfId="0" applyNumberFormat="1" applyFont="1" applyFill="1"/>
    <xf numFmtId="43" fontId="0" fillId="2" borderId="0" xfId="1" applyFont="1" applyFill="1"/>
    <xf numFmtId="164" fontId="3" fillId="2" borderId="79" xfId="0" applyNumberFormat="1" applyFont="1" applyFill="1" applyBorder="1" applyAlignment="1">
      <alignment vertical="center" wrapText="1"/>
    </xf>
    <xf numFmtId="164" fontId="2" fillId="2" borderId="79" xfId="0" applyNumberFormat="1" applyFont="1" applyFill="1" applyBorder="1" applyAlignment="1">
      <alignment vertical="center" wrapText="1"/>
    </xf>
    <xf numFmtId="2" fontId="3" fillId="4" borderId="81" xfId="3" applyNumberFormat="1" applyFont="1" applyFill="1" applyBorder="1" applyAlignment="1">
      <alignment horizontal="right" vertical="center" wrapText="1"/>
    </xf>
    <xf numFmtId="4" fontId="3" fillId="4" borderId="55" xfId="0" applyNumberFormat="1" applyFont="1" applyFill="1" applyBorder="1" applyAlignment="1">
      <alignment horizontal="center" vertical="center" wrapText="1"/>
    </xf>
    <xf numFmtId="43" fontId="3" fillId="4" borderId="80" xfId="1" applyFont="1" applyFill="1" applyBorder="1" applyAlignment="1">
      <alignment horizontal="right" vertical="center" wrapText="1"/>
    </xf>
    <xf numFmtId="43" fontId="3" fillId="4" borderId="81" xfId="1" applyFont="1" applyFill="1" applyBorder="1" applyAlignment="1">
      <alignment horizontal="right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wrapText="1"/>
    </xf>
    <xf numFmtId="43" fontId="2" fillId="2" borderId="54" xfId="1" applyFont="1" applyFill="1" applyBorder="1" applyAlignment="1">
      <alignment horizontal="center" vertical="center" wrapText="1"/>
    </xf>
    <xf numFmtId="43" fontId="2" fillId="3" borderId="79" xfId="1" applyFont="1" applyFill="1" applyBorder="1" applyAlignment="1">
      <alignment horizontal="right" vertical="center" wrapText="1"/>
    </xf>
    <xf numFmtId="43" fontId="2" fillId="3" borderId="79" xfId="1" applyFont="1" applyFill="1" applyBorder="1" applyAlignment="1">
      <alignment horizontal="right" wrapText="1"/>
    </xf>
    <xf numFmtId="43" fontId="2" fillId="2" borderId="79" xfId="1" applyFont="1" applyFill="1" applyBorder="1" applyAlignment="1">
      <alignment horizontal="right" vertical="center" wrapText="1"/>
    </xf>
    <xf numFmtId="43" fontId="2" fillId="2" borderId="79" xfId="1" applyFont="1" applyFill="1" applyBorder="1" applyAlignment="1">
      <alignment horizontal="right" wrapText="1"/>
    </xf>
    <xf numFmtId="43" fontId="2" fillId="4" borderId="81" xfId="1" applyFont="1" applyFill="1" applyBorder="1" applyAlignment="1">
      <alignment horizontal="center" vertical="center" wrapText="1"/>
    </xf>
    <xf numFmtId="164" fontId="2" fillId="2" borderId="81" xfId="0" applyNumberFormat="1" applyFont="1" applyFill="1" applyBorder="1" applyAlignment="1">
      <alignment vertical="center" wrapText="1"/>
    </xf>
    <xf numFmtId="0" fontId="2" fillId="2" borderId="81" xfId="0" applyFont="1" applyFill="1" applyBorder="1" applyAlignment="1">
      <alignment horizontal="center" vertical="center" wrapText="1"/>
    </xf>
    <xf numFmtId="164" fontId="2" fillId="2" borderId="79" xfId="0" applyNumberFormat="1" applyFont="1" applyFill="1" applyBorder="1" applyAlignment="1">
      <alignment horizontal="right" vertical="center" wrapText="1"/>
    </xf>
    <xf numFmtId="165" fontId="2" fillId="1" borderId="79" xfId="0" applyNumberFormat="1" applyFont="1" applyFill="1" applyBorder="1" applyAlignment="1">
      <alignment horizontal="right" wrapText="1"/>
    </xf>
    <xf numFmtId="164" fontId="3" fillId="4" borderId="79" xfId="0" applyNumberFormat="1" applyFont="1" applyFill="1" applyBorder="1" applyAlignment="1">
      <alignment horizontal="center" vertical="center" wrapText="1"/>
    </xf>
    <xf numFmtId="164" fontId="3" fillId="4" borderId="55" xfId="0" applyNumberFormat="1" applyFont="1" applyFill="1" applyBorder="1" applyAlignment="1">
      <alignment horizontal="center" vertical="center" wrapText="1"/>
    </xf>
    <xf numFmtId="2" fontId="3" fillId="4" borderId="55" xfId="3" applyNumberFormat="1" applyFont="1" applyFill="1" applyBorder="1" applyAlignment="1">
      <alignment horizontal="center" vertical="center" wrapText="1"/>
    </xf>
    <xf numFmtId="164" fontId="3" fillId="4" borderId="80" xfId="0" applyNumberFormat="1" applyFont="1" applyFill="1" applyBorder="1" applyAlignment="1">
      <alignment horizontal="right" vertical="center" wrapText="1"/>
    </xf>
    <xf numFmtId="2" fontId="3" fillId="4" borderId="83" xfId="3" applyNumberFormat="1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horizontal="left" vertical="center" wrapText="1" indent="2"/>
    </xf>
    <xf numFmtId="43" fontId="2" fillId="2" borderId="83" xfId="1" applyFont="1" applyFill="1" applyBorder="1" applyAlignment="1">
      <alignment horizontal="right" vertical="center" wrapText="1"/>
    </xf>
    <xf numFmtId="0" fontId="2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0" fontId="33" fillId="3" borderId="0" xfId="3" applyNumberFormat="1" applyFont="1" applyFill="1" applyBorder="1" applyAlignment="1">
      <alignment horizontal="left" vertical="center" wrapText="1"/>
    </xf>
    <xf numFmtId="164" fontId="3" fillId="4" borderId="81" xfId="0" applyNumberFormat="1" applyFont="1" applyFill="1" applyBorder="1" applyAlignment="1">
      <alignment vertical="center" wrapText="1"/>
    </xf>
    <xf numFmtId="164" fontId="3" fillId="2" borderId="81" xfId="0" applyNumberFormat="1" applyFont="1" applyFill="1" applyBorder="1" applyAlignment="1">
      <alignment vertical="center" wrapText="1"/>
    </xf>
    <xf numFmtId="164" fontId="3" fillId="2" borderId="13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wrapText="1"/>
    </xf>
    <xf numFmtId="165" fontId="2" fillId="2" borderId="3" xfId="0" applyNumberFormat="1" applyFont="1" applyFill="1" applyBorder="1" applyAlignment="1">
      <alignment wrapText="1"/>
    </xf>
    <xf numFmtId="17" fontId="3" fillId="4" borderId="1" xfId="0" applyNumberFormat="1" applyFont="1" applyFill="1" applyBorder="1" applyAlignment="1">
      <alignment horizontal="center" vertical="center" wrapText="1"/>
    </xf>
    <xf numFmtId="17" fontId="3" fillId="4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7" fontId="3" fillId="4" borderId="4" xfId="0" applyNumberFormat="1" applyFont="1" applyFill="1" applyBorder="1" applyAlignment="1">
      <alignment horizontal="center" vertical="center" wrapText="1"/>
    </xf>
    <xf numFmtId="17" fontId="3" fillId="4" borderId="8" xfId="0" applyNumberFormat="1" applyFont="1" applyFill="1" applyBorder="1" applyAlignment="1">
      <alignment horizontal="center" vertical="center" wrapText="1"/>
    </xf>
    <xf numFmtId="17" fontId="3" fillId="4" borderId="15" xfId="0" applyNumberFormat="1" applyFont="1" applyFill="1" applyBorder="1" applyAlignment="1">
      <alignment horizontal="center" vertical="center" wrapText="1"/>
    </xf>
    <xf numFmtId="17" fontId="3" fillId="4" borderId="14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17" fontId="3" fillId="4" borderId="5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/>
    </xf>
    <xf numFmtId="0" fontId="2" fillId="2" borderId="0" xfId="0" applyFont="1" applyFill="1" applyAlignment="1">
      <alignment horizontal="justify" wrapText="1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justify" wrapText="1"/>
    </xf>
    <xf numFmtId="17" fontId="9" fillId="4" borderId="1" xfId="0" applyNumberFormat="1" applyFont="1" applyFill="1" applyBorder="1" applyAlignment="1">
      <alignment horizontal="center" vertical="center" wrapText="1"/>
    </xf>
    <xf numFmtId="17" fontId="9" fillId="4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4" borderId="1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7" fontId="3" fillId="4" borderId="12" xfId="0" applyNumberFormat="1" applyFont="1" applyFill="1" applyBorder="1" applyAlignment="1">
      <alignment horizontal="center" vertical="center" wrapText="1"/>
    </xf>
    <xf numFmtId="17" fontId="3" fillId="4" borderId="13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17" fontId="18" fillId="4" borderId="1" xfId="0" applyNumberFormat="1" applyFont="1" applyFill="1" applyBorder="1" applyAlignment="1">
      <alignment horizontal="center" vertical="center" wrapText="1"/>
    </xf>
    <xf numFmtId="17" fontId="18" fillId="4" borderId="6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justify" wrapText="1"/>
    </xf>
    <xf numFmtId="0" fontId="24" fillId="2" borderId="0" xfId="0" applyFont="1" applyFill="1" applyAlignment="1">
      <alignment horizont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justify"/>
    </xf>
    <xf numFmtId="0" fontId="2" fillId="2" borderId="0" xfId="0" applyFont="1" applyFill="1" applyAlignment="1">
      <alignment horizontal="left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/>
    </xf>
    <xf numFmtId="0" fontId="27" fillId="3" borderId="0" xfId="0" applyFont="1" applyFill="1" applyAlignment="1">
      <alignment horizontal="center" wrapText="1"/>
    </xf>
    <xf numFmtId="0" fontId="19" fillId="3" borderId="0" xfId="0" applyFont="1" applyFill="1" applyAlignment="1">
      <alignment horizontal="center" wrapText="1"/>
    </xf>
    <xf numFmtId="0" fontId="28" fillId="4" borderId="60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8" fillId="4" borderId="53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0" fontId="28" fillId="4" borderId="5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42" fillId="4" borderId="4" xfId="0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justify" vertical="top" wrapText="1"/>
    </xf>
    <xf numFmtId="0" fontId="28" fillId="4" borderId="80" xfId="0" applyFont="1" applyFill="1" applyBorder="1" applyAlignment="1">
      <alignment horizontal="center" vertical="center" wrapText="1"/>
    </xf>
    <xf numFmtId="0" fontId="28" fillId="4" borderId="8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22" fillId="2" borderId="0" xfId="0" applyFont="1" applyFill="1" applyAlignment="1">
      <alignment horizontal="justify" vertical="center" wrapText="1"/>
    </xf>
    <xf numFmtId="0" fontId="22" fillId="2" borderId="0" xfId="0" applyFont="1" applyFill="1" applyAlignment="1">
      <alignment horizontal="justify" wrapText="1"/>
    </xf>
    <xf numFmtId="3" fontId="3" fillId="4" borderId="13" xfId="0" applyNumberFormat="1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4" fontId="3" fillId="4" borderId="81" xfId="0" applyNumberFormat="1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8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43" fontId="4" fillId="3" borderId="54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43" fontId="4" fillId="3" borderId="55" xfId="1" applyFont="1" applyFill="1" applyBorder="1" applyAlignment="1">
      <alignment horizontal="center"/>
    </xf>
    <xf numFmtId="43" fontId="4" fillId="3" borderId="83" xfId="1" applyFont="1" applyFill="1" applyBorder="1" applyAlignment="1">
      <alignment horizontal="center"/>
    </xf>
    <xf numFmtId="17" fontId="3" fillId="4" borderId="81" xfId="0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79" xfId="0" applyFont="1" applyFill="1" applyBorder="1" applyAlignment="1">
      <alignment horizontal="center"/>
    </xf>
    <xf numFmtId="164" fontId="3" fillId="4" borderId="54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164" fontId="3" fillId="4" borderId="55" xfId="0" applyNumberFormat="1" applyFont="1" applyFill="1" applyBorder="1" applyAlignment="1">
      <alignment horizontal="center" vertical="center"/>
    </xf>
    <xf numFmtId="164" fontId="3" fillId="4" borderId="83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79" xfId="0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1" fillId="4" borderId="55" xfId="0" applyFont="1" applyFill="1" applyBorder="1" applyAlignment="1">
      <alignment horizontal="center" vertical="center" wrapText="1"/>
    </xf>
    <xf numFmtId="0" fontId="11" fillId="4" borderId="83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49" fontId="11" fillId="4" borderId="83" xfId="0" applyNumberFormat="1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12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/>
    </xf>
    <xf numFmtId="0" fontId="3" fillId="7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83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17" fontId="3" fillId="4" borderId="81" xfId="0" applyNumberFormat="1" applyFont="1" applyFill="1" applyBorder="1" applyAlignment="1">
      <alignment horizontal="center" vertical="center" wrapText="1"/>
    </xf>
    <xf numFmtId="0" fontId="3" fillId="4" borderId="8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 wrapText="1"/>
    </xf>
    <xf numFmtId="17" fontId="32" fillId="4" borderId="81" xfId="0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/>
    </xf>
    <xf numFmtId="43" fontId="4" fillId="3" borderId="2" xfId="1" applyFont="1" applyFill="1" applyBorder="1" applyAlignment="1">
      <alignment horizontal="center"/>
    </xf>
    <xf numFmtId="37" fontId="11" fillId="4" borderId="0" xfId="0" applyNumberFormat="1" applyFont="1" applyFill="1" applyAlignment="1">
      <alignment horizontal="center" vertical="center"/>
    </xf>
    <xf numFmtId="37" fontId="11" fillId="4" borderId="83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wrapText="1"/>
    </xf>
    <xf numFmtId="0" fontId="33" fillId="2" borderId="0" xfId="0" applyFont="1" applyFill="1" applyAlignment="1">
      <alignment horizontal="center" wrapText="1"/>
    </xf>
    <xf numFmtId="0" fontId="32" fillId="4" borderId="45" xfId="0" applyFont="1" applyFill="1" applyBorder="1" applyAlignment="1">
      <alignment horizontal="center" vertical="center" wrapText="1"/>
    </xf>
    <xf numFmtId="0" fontId="32" fillId="4" borderId="48" xfId="0" applyFont="1" applyFill="1" applyBorder="1" applyAlignment="1">
      <alignment horizontal="center" vertical="center" wrapText="1"/>
    </xf>
    <xf numFmtId="0" fontId="32" fillId="4" borderId="51" xfId="0" applyFont="1" applyFill="1" applyBorder="1" applyAlignment="1">
      <alignment horizontal="center" vertical="center" wrapText="1"/>
    </xf>
    <xf numFmtId="0" fontId="32" fillId="4" borderId="43" xfId="0" applyFont="1" applyFill="1" applyBorder="1" applyAlignment="1">
      <alignment horizontal="center" wrapText="1"/>
    </xf>
    <xf numFmtId="0" fontId="32" fillId="4" borderId="44" xfId="0" applyFont="1" applyFill="1" applyBorder="1" applyAlignment="1">
      <alignment horizontal="center" wrapText="1"/>
    </xf>
    <xf numFmtId="0" fontId="32" fillId="4" borderId="47" xfId="0" applyFont="1" applyFill="1" applyBorder="1" applyAlignment="1">
      <alignment horizontal="center" wrapText="1"/>
    </xf>
    <xf numFmtId="0" fontId="32" fillId="4" borderId="50" xfId="0" applyFont="1" applyFill="1" applyBorder="1" applyAlignment="1">
      <alignment horizontal="center" wrapText="1"/>
    </xf>
    <xf numFmtId="0" fontId="32" fillId="4" borderId="40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justify"/>
    </xf>
    <xf numFmtId="0" fontId="3" fillId="4" borderId="8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 wrapText="1"/>
    </xf>
    <xf numFmtId="0" fontId="3" fillId="4" borderId="79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54" xfId="0" applyFont="1" applyFill="1" applyBorder="1" applyAlignment="1">
      <alignment horizontal="center"/>
    </xf>
    <xf numFmtId="0" fontId="3" fillId="4" borderId="55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/>
    </xf>
    <xf numFmtId="0" fontId="3" fillId="4" borderId="83" xfId="0" applyFont="1" applyFill="1" applyBorder="1" applyAlignment="1">
      <alignment horizontal="center"/>
    </xf>
    <xf numFmtId="0" fontId="3" fillId="4" borderId="8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83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justify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164" fontId="2" fillId="2" borderId="54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164" fontId="2" fillId="2" borderId="54" xfId="0" applyNumberFormat="1" applyFont="1" applyFill="1" applyBorder="1" applyAlignment="1">
      <alignment horizontal="right"/>
    </xf>
    <xf numFmtId="164" fontId="2" fillId="2" borderId="7" xfId="0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4" fontId="2" fillId="2" borderId="53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0" fontId="14" fillId="2" borderId="2" xfId="0" applyFont="1" applyFill="1" applyBorder="1" applyAlignment="1">
      <alignment horizontal="left" wrapText="1"/>
    </xf>
    <xf numFmtId="0" fontId="14" fillId="2" borderId="0" xfId="0" applyFont="1" applyFill="1" applyAlignment="1">
      <alignment horizontal="left" wrapText="1" indent="2"/>
    </xf>
    <xf numFmtId="14" fontId="2" fillId="3" borderId="2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/>
    </xf>
    <xf numFmtId="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2" xfId="0" applyFont="1" applyFill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0" fontId="3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53" xfId="0" applyFont="1" applyFill="1" applyBorder="1" applyAlignment="1">
      <alignment horizontal="left" vertical="center"/>
    </xf>
    <xf numFmtId="166" fontId="2" fillId="4" borderId="1" xfId="0" applyNumberFormat="1" applyFont="1" applyFill="1" applyBorder="1" applyAlignment="1">
      <alignment horizontal="center" vertical="center"/>
    </xf>
    <xf numFmtId="166" fontId="2" fillId="4" borderId="3" xfId="0" applyNumberFormat="1" applyFont="1" applyFill="1" applyBorder="1" applyAlignment="1">
      <alignment horizontal="center" vertical="center"/>
    </xf>
    <xf numFmtId="166" fontId="2" fillId="4" borderId="9" xfId="0" applyNumberFormat="1" applyFont="1" applyFill="1" applyBorder="1" applyAlignment="1">
      <alignment horizontal="center" vertical="center"/>
    </xf>
    <xf numFmtId="166" fontId="2" fillId="4" borderId="53" xfId="0" applyNumberFormat="1" applyFont="1" applyFill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166" fontId="2" fillId="4" borderId="52" xfId="0" applyNumberFormat="1" applyFont="1" applyFill="1" applyBorder="1" applyAlignment="1">
      <alignment horizontal="center" vertical="center"/>
    </xf>
    <xf numFmtId="166" fontId="2" fillId="4" borderId="13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left" vertical="center" wrapText="1" indent="2"/>
    </xf>
    <xf numFmtId="0" fontId="18" fillId="4" borderId="1" xfId="0" applyFont="1" applyFill="1" applyBorder="1" applyAlignment="1">
      <alignment horizontal="center" wrapText="1"/>
    </xf>
    <xf numFmtId="0" fontId="18" fillId="4" borderId="54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79" xfId="0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4" fontId="3" fillId="4" borderId="81" xfId="0" applyNumberFormat="1" applyFont="1" applyFill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4" fontId="3" fillId="4" borderId="1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 indent="2"/>
    </xf>
    <xf numFmtId="0" fontId="2" fillId="2" borderId="79" xfId="0" applyFont="1" applyFill="1" applyBorder="1" applyAlignment="1">
      <alignment horizontal="left" vertical="center" wrapText="1" indent="2"/>
    </xf>
    <xf numFmtId="17" fontId="3" fillId="4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9" xfId="0" applyFont="1" applyFill="1" applyBorder="1" applyAlignment="1">
      <alignment horizontal="left" vertical="center" wrapText="1"/>
    </xf>
    <xf numFmtId="0" fontId="2" fillId="2" borderId="83" xfId="0" applyFont="1" applyFill="1" applyBorder="1" applyAlignment="1">
      <alignment horizontal="left" vertical="center" wrapText="1"/>
    </xf>
    <xf numFmtId="0" fontId="2" fillId="2" borderId="5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80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0" fontId="34" fillId="4" borderId="55" xfId="0" applyFont="1" applyFill="1" applyBorder="1" applyAlignment="1">
      <alignment horizontal="center" vertical="center" wrapText="1"/>
    </xf>
    <xf numFmtId="0" fontId="34" fillId="4" borderId="53" xfId="0" applyFont="1" applyFill="1" applyBorder="1" applyAlignment="1">
      <alignment horizontal="center" vertical="center" wrapText="1"/>
    </xf>
    <xf numFmtId="0" fontId="34" fillId="4" borderId="83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79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>
      <alignment horizontal="left" vertical="center" wrapText="1" indent="2"/>
    </xf>
    <xf numFmtId="170" fontId="2" fillId="2" borderId="13" xfId="0" applyNumberFormat="1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164" fontId="3" fillId="2" borderId="80" xfId="0" applyNumberFormat="1" applyFont="1" applyFill="1" applyBorder="1" applyAlignment="1">
      <alignment horizontal="center" vertical="center" wrapText="1"/>
    </xf>
    <xf numFmtId="164" fontId="3" fillId="2" borderId="8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64" fontId="3" fillId="4" borderId="81" xfId="0" applyNumberFormat="1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171" fontId="11" fillId="4" borderId="5" xfId="0" applyNumberFormat="1" applyFont="1" applyFill="1" applyBorder="1" applyAlignment="1">
      <alignment horizontal="right"/>
    </xf>
    <xf numFmtId="171" fontId="11" fillId="4" borderId="1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2" borderId="8" xfId="0" applyNumberFormat="1" applyFill="1" applyBorder="1" applyAlignment="1">
      <alignment horizontal="center"/>
    </xf>
    <xf numFmtId="164" fontId="0" fillId="2" borderId="54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53" xfId="0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4" fillId="2" borderId="0" xfId="0" applyFont="1" applyFill="1" applyAlignment="1">
      <alignment horizontal="left" vertical="justify" wrapText="1"/>
    </xf>
    <xf numFmtId="0" fontId="0" fillId="2" borderId="0" xfId="0" applyFill="1" applyAlignment="1">
      <alignment horizontal="left" vertical="justify" wrapText="1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71" fontId="0" fillId="3" borderId="8" xfId="0" applyNumberFormat="1" applyFill="1" applyBorder="1" applyAlignment="1">
      <alignment horizontal="right"/>
    </xf>
    <xf numFmtId="171" fontId="0" fillId="3" borderId="54" xfId="0" applyNumberFormat="1" applyFill="1" applyBorder="1" applyAlignment="1">
      <alignment horizontal="right"/>
    </xf>
    <xf numFmtId="171" fontId="0" fillId="3" borderId="0" xfId="0" applyNumberFormat="1" applyFill="1" applyAlignment="1">
      <alignment horizontal="right"/>
    </xf>
    <xf numFmtId="171" fontId="0" fillId="3" borderId="12" xfId="0" applyNumberFormat="1" applyFill="1" applyBorder="1" applyAlignment="1">
      <alignment horizontal="right"/>
    </xf>
    <xf numFmtId="171" fontId="0" fillId="3" borderId="9" xfId="0" applyNumberFormat="1" applyFill="1" applyBorder="1" applyAlignment="1">
      <alignment horizontal="right"/>
    </xf>
    <xf numFmtId="0" fontId="3" fillId="4" borderId="1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164" fontId="2" fillId="2" borderId="52" xfId="0" applyNumberFormat="1" applyFont="1" applyFill="1" applyBorder="1" applyAlignment="1">
      <alignment horizontal="center"/>
    </xf>
    <xf numFmtId="164" fontId="2" fillId="2" borderId="53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166" fontId="2" fillId="2" borderId="4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3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166" fontId="2" fillId="3" borderId="12" xfId="0" applyNumberFormat="1" applyFont="1" applyFill="1" applyBorder="1" applyAlignment="1">
      <alignment horizontal="center"/>
    </xf>
    <xf numFmtId="166" fontId="2" fillId="2" borderId="12" xfId="0" applyNumberFormat="1" applyFont="1" applyFill="1" applyBorder="1" applyAlignment="1">
      <alignment horizontal="center"/>
    </xf>
    <xf numFmtId="166" fontId="2" fillId="2" borderId="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</cellXfs>
  <cellStyles count="5">
    <cellStyle name="Moeda" xfId="2" builtinId="4"/>
    <cellStyle name="Normal" xfId="0" builtinId="0"/>
    <cellStyle name="Normal 2" xfId="4" xr:uid="{A5C7EFCC-7378-4B4D-80CE-D027513A313A}"/>
    <cellStyle name="Porcentagem" xfId="3" builtinId="5"/>
    <cellStyle name="Vírgula" xfId="1" builtinId="3"/>
  </cellStyles>
  <dxfs count="7">
    <dxf>
      <fill>
        <patternFill>
          <bgColor rgb="FFFFFF00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1" defaultTableStyle="TableStyleMedium2" defaultPivotStyle="PivotStyleLight16">
    <tableStyle name="Estilo de Tabela 1" pivot="0" count="0" xr9:uid="{03D4808F-7B97-4363-92E8-BE2A4F1D293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107</xdr:row>
      <xdr:rowOff>95250</xdr:rowOff>
    </xdr:from>
    <xdr:to>
      <xdr:col>0</xdr:col>
      <xdr:colOff>1457325</xdr:colOff>
      <xdr:row>109</xdr:row>
      <xdr:rowOff>9525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8F3DBB5-3398-4037-BBAA-04B39BA644A2}"/>
            </a:ext>
          </a:extLst>
        </xdr:cNvPr>
        <xdr:cNvSpPr txBox="1"/>
      </xdr:nvSpPr>
      <xdr:spPr>
        <a:xfrm>
          <a:off x="1238250" y="20859750"/>
          <a:ext cx="2190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600"/>
            <a:t>4</a:t>
          </a:r>
        </a:p>
      </xdr:txBody>
    </xdr:sp>
    <xdr:clientData/>
  </xdr:twoCellAnchor>
  <xdr:twoCellAnchor>
    <xdr:from>
      <xdr:col>0</xdr:col>
      <xdr:colOff>1238250</xdr:colOff>
      <xdr:row>99</xdr:row>
      <xdr:rowOff>95250</xdr:rowOff>
    </xdr:from>
    <xdr:to>
      <xdr:col>0</xdr:col>
      <xdr:colOff>1457325</xdr:colOff>
      <xdr:row>101</xdr:row>
      <xdr:rowOff>9525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A3EDC3E-F7C1-4C09-986E-D2E1020AFFC1}"/>
            </a:ext>
          </a:extLst>
        </xdr:cNvPr>
        <xdr:cNvSpPr txBox="1"/>
      </xdr:nvSpPr>
      <xdr:spPr>
        <a:xfrm>
          <a:off x="3381375" y="19535775"/>
          <a:ext cx="2190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600"/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85B1E-AE29-4D23-A37A-48B79DF67157}">
  <sheetPr codeName="Planilha1"/>
  <dimension ref="A1:K146"/>
  <sheetViews>
    <sheetView workbookViewId="0">
      <selection activeCell="D14" sqref="D14"/>
    </sheetView>
  </sheetViews>
  <sheetFormatPr defaultRowHeight="11.25"/>
  <cols>
    <col min="1" max="1" width="61.85546875" style="2" customWidth="1"/>
    <col min="2" max="2" width="16.140625" style="62" customWidth="1"/>
    <col min="3" max="3" width="15.28515625" style="2" customWidth="1"/>
    <col min="4" max="4" width="15.5703125" style="2" customWidth="1"/>
    <col min="5" max="8" width="14.7109375" style="2" customWidth="1"/>
    <col min="9" max="9" width="16.140625" style="2" customWidth="1"/>
    <col min="10" max="10" width="14.7109375" style="2" customWidth="1"/>
    <col min="11" max="11" width="15.42578125" style="2" customWidth="1"/>
    <col min="12" max="16384" width="9.140625" style="2"/>
  </cols>
  <sheetData>
    <row r="1" spans="1:8">
      <c r="A1" s="939" t="s">
        <v>0</v>
      </c>
      <c r="B1" s="939"/>
      <c r="C1" s="939"/>
      <c r="D1" s="939"/>
      <c r="E1" s="939"/>
      <c r="F1" s="939"/>
      <c r="G1" s="939"/>
      <c r="H1" s="939"/>
    </row>
    <row r="2" spans="1:8">
      <c r="A2" s="940" t="s">
        <v>1</v>
      </c>
      <c r="B2" s="940"/>
      <c r="C2" s="940"/>
      <c r="D2" s="940"/>
      <c r="E2" s="940"/>
      <c r="F2" s="940"/>
      <c r="G2" s="940"/>
      <c r="H2" s="940"/>
    </row>
    <row r="3" spans="1:8">
      <c r="A3" s="939" t="s">
        <v>2</v>
      </c>
      <c r="B3" s="939"/>
      <c r="C3" s="939"/>
      <c r="D3" s="939"/>
      <c r="E3" s="939"/>
      <c r="F3" s="939"/>
      <c r="G3" s="939"/>
      <c r="H3" s="939"/>
    </row>
    <row r="4" spans="1:8">
      <c r="A4" s="940" t="s">
        <v>3</v>
      </c>
      <c r="B4" s="940"/>
      <c r="C4" s="940"/>
      <c r="D4" s="940"/>
      <c r="E4" s="940"/>
      <c r="F4" s="940"/>
      <c r="G4" s="940"/>
      <c r="H4" s="940"/>
    </row>
    <row r="5" spans="1:8">
      <c r="A5" s="940" t="s">
        <v>1099</v>
      </c>
      <c r="B5" s="940">
        <v>0</v>
      </c>
      <c r="C5" s="940">
        <v>0</v>
      </c>
      <c r="D5" s="940">
        <v>0</v>
      </c>
      <c r="E5" s="940">
        <v>0</v>
      </c>
      <c r="F5" s="940">
        <v>0</v>
      </c>
      <c r="G5" s="940">
        <v>0</v>
      </c>
      <c r="H5" s="940">
        <v>0</v>
      </c>
    </row>
    <row r="6" spans="1:8">
      <c r="A6" s="941"/>
      <c r="B6" s="941"/>
      <c r="C6" s="941"/>
      <c r="D6" s="941"/>
      <c r="E6" s="941"/>
      <c r="F6" s="941"/>
      <c r="G6" s="941"/>
      <c r="H6" s="941"/>
    </row>
    <row r="7" spans="1:8">
      <c r="A7" s="2" t="s">
        <v>4</v>
      </c>
      <c r="B7" s="4"/>
      <c r="H7" s="5">
        <v>1</v>
      </c>
    </row>
    <row r="8" spans="1:8" ht="22.5" customHeight="1">
      <c r="A8" s="952" t="s">
        <v>5</v>
      </c>
      <c r="B8" s="946" t="s">
        <v>6</v>
      </c>
      <c r="C8" s="942" t="s">
        <v>7</v>
      </c>
      <c r="D8" s="949" t="s">
        <v>8</v>
      </c>
      <c r="E8" s="949"/>
      <c r="F8" s="949"/>
      <c r="G8" s="949"/>
      <c r="H8" s="937" t="s">
        <v>9</v>
      </c>
    </row>
    <row r="9" spans="1:8" ht="12.75" customHeight="1">
      <c r="A9" s="953"/>
      <c r="B9" s="947"/>
      <c r="C9" s="943"/>
      <c r="D9" s="6" t="s">
        <v>10</v>
      </c>
      <c r="E9" s="6" t="s">
        <v>11</v>
      </c>
      <c r="F9" s="6" t="s">
        <v>1100</v>
      </c>
      <c r="G9" s="6" t="s">
        <v>11</v>
      </c>
      <c r="H9" s="938"/>
    </row>
    <row r="10" spans="1:8" ht="12.75" customHeight="1">
      <c r="A10" s="954"/>
      <c r="B10" s="948"/>
      <c r="C10" s="7" t="s">
        <v>12</v>
      </c>
      <c r="D10" s="7" t="s">
        <v>13</v>
      </c>
      <c r="E10" s="7" t="s">
        <v>14</v>
      </c>
      <c r="F10" s="7" t="s">
        <v>15</v>
      </c>
      <c r="G10" s="7" t="s">
        <v>16</v>
      </c>
      <c r="H10" s="8" t="s">
        <v>17</v>
      </c>
    </row>
    <row r="11" spans="1:8" ht="12.75" customHeight="1">
      <c r="A11" s="10" t="s">
        <v>18</v>
      </c>
      <c r="B11" s="12">
        <v>10200000000</v>
      </c>
      <c r="C11" s="12">
        <v>10224861148.16</v>
      </c>
      <c r="D11" s="12">
        <v>2288639868.9100003</v>
      </c>
      <c r="E11" s="13">
        <v>22.383089958359477</v>
      </c>
      <c r="F11" s="12">
        <v>4008912280.9000001</v>
      </c>
      <c r="G11" s="13">
        <v>39.207498496167041</v>
      </c>
      <c r="H11" s="14">
        <f>C11-F11</f>
        <v>6215948867.2600002</v>
      </c>
    </row>
    <row r="12" spans="1:8">
      <c r="A12" s="15" t="s">
        <v>19</v>
      </c>
      <c r="B12" s="16">
        <v>9669092000</v>
      </c>
      <c r="C12" s="16">
        <v>9677042047.5900002</v>
      </c>
      <c r="D12" s="16">
        <v>2282347008.5100002</v>
      </c>
      <c r="E12" s="17">
        <v>23.585171969759113</v>
      </c>
      <c r="F12" s="16">
        <v>3953987100.9900002</v>
      </c>
      <c r="G12" s="17">
        <v>40.859459755832241</v>
      </c>
      <c r="H12" s="18">
        <f t="shared" ref="H12:H64" si="0">C12-F12</f>
        <v>5723054946.6000004</v>
      </c>
    </row>
    <row r="13" spans="1:8">
      <c r="A13" s="19" t="s">
        <v>20</v>
      </c>
      <c r="B13" s="16">
        <v>4366479000</v>
      </c>
      <c r="C13" s="16">
        <v>4366479000</v>
      </c>
      <c r="D13" s="16">
        <v>1215698398.0600002</v>
      </c>
      <c r="E13" s="17">
        <v>27.841617881592928</v>
      </c>
      <c r="F13" s="16">
        <v>1739278507.5300002</v>
      </c>
      <c r="G13" s="17">
        <v>39.832517402007433</v>
      </c>
      <c r="H13" s="18">
        <f t="shared" si="0"/>
        <v>2627200492.4699998</v>
      </c>
    </row>
    <row r="14" spans="1:8">
      <c r="A14" s="20" t="s">
        <v>909</v>
      </c>
      <c r="B14" s="21">
        <v>4135651000</v>
      </c>
      <c r="C14" s="21">
        <v>4135651000</v>
      </c>
      <c r="D14" s="21">
        <v>1103729959.0900002</v>
      </c>
      <c r="E14" s="17">
        <v>26.68817942060392</v>
      </c>
      <c r="F14" s="21">
        <v>1614977009.4400001</v>
      </c>
      <c r="G14" s="17">
        <v>39.05012800741649</v>
      </c>
      <c r="H14" s="22">
        <f t="shared" si="0"/>
        <v>2520673990.5599999</v>
      </c>
    </row>
    <row r="15" spans="1:8">
      <c r="A15" s="20" t="s">
        <v>910</v>
      </c>
      <c r="B15" s="21">
        <v>230628000</v>
      </c>
      <c r="C15" s="21">
        <v>230628000</v>
      </c>
      <c r="D15" s="21">
        <v>111952167.72000001</v>
      </c>
      <c r="E15" s="17">
        <v>48.542313908111772</v>
      </c>
      <c r="F15" s="21">
        <v>124270806.65000001</v>
      </c>
      <c r="G15" s="17">
        <v>53.883659681391684</v>
      </c>
      <c r="H15" s="22">
        <f t="shared" si="0"/>
        <v>106357193.34999999</v>
      </c>
    </row>
    <row r="16" spans="1:8">
      <c r="A16" s="20" t="s">
        <v>911</v>
      </c>
      <c r="B16" s="21">
        <v>200000</v>
      </c>
      <c r="C16" s="21">
        <v>200000</v>
      </c>
      <c r="D16" s="21">
        <v>16271.25</v>
      </c>
      <c r="E16" s="17">
        <v>8.135625000000001</v>
      </c>
      <c r="F16" s="21">
        <v>30691.440000000002</v>
      </c>
      <c r="G16" s="17">
        <v>15.345720000000002</v>
      </c>
      <c r="H16" s="22">
        <f t="shared" si="0"/>
        <v>169308.56</v>
      </c>
    </row>
    <row r="17" spans="1:8">
      <c r="A17" s="19" t="s">
        <v>21</v>
      </c>
      <c r="B17" s="16">
        <v>587760000</v>
      </c>
      <c r="C17" s="16">
        <v>587760000</v>
      </c>
      <c r="D17" s="16">
        <v>88548759.13000001</v>
      </c>
      <c r="E17" s="17">
        <v>15.065461945351846</v>
      </c>
      <c r="F17" s="16">
        <v>176821992.79000002</v>
      </c>
      <c r="G17" s="17">
        <v>30.084046684020691</v>
      </c>
      <c r="H17" s="18">
        <f t="shared" si="0"/>
        <v>410938007.20999998</v>
      </c>
    </row>
    <row r="18" spans="1:8">
      <c r="A18" s="20" t="s">
        <v>22</v>
      </c>
      <c r="B18" s="23">
        <v>452360000</v>
      </c>
      <c r="C18" s="23">
        <v>452360000</v>
      </c>
      <c r="D18" s="23">
        <v>68560637.430000007</v>
      </c>
      <c r="E18" s="24">
        <v>15.156211298523301</v>
      </c>
      <c r="F18" s="23">
        <v>136869397.86000001</v>
      </c>
      <c r="G18" s="17">
        <v>30.256741944469013</v>
      </c>
      <c r="H18" s="22">
        <f t="shared" si="0"/>
        <v>315490602.13999999</v>
      </c>
    </row>
    <row r="19" spans="1:8">
      <c r="A19" s="20" t="s">
        <v>23</v>
      </c>
      <c r="B19" s="23">
        <v>0</v>
      </c>
      <c r="C19" s="23">
        <v>0</v>
      </c>
      <c r="D19" s="23">
        <v>0</v>
      </c>
      <c r="E19" s="24">
        <v>0</v>
      </c>
      <c r="F19" s="23">
        <v>0</v>
      </c>
      <c r="G19" s="17">
        <v>0</v>
      </c>
      <c r="H19" s="22">
        <f t="shared" si="0"/>
        <v>0</v>
      </c>
    </row>
    <row r="20" spans="1:8">
      <c r="A20" s="20" t="s">
        <v>24</v>
      </c>
      <c r="B20" s="23">
        <v>135400000</v>
      </c>
      <c r="C20" s="23">
        <v>135400000</v>
      </c>
      <c r="D20" s="23">
        <v>19988121.699999999</v>
      </c>
      <c r="E20" s="24">
        <v>14.762275997045791</v>
      </c>
      <c r="F20" s="23">
        <v>39952594.93</v>
      </c>
      <c r="G20" s="17">
        <v>29.507086358936483</v>
      </c>
      <c r="H20" s="22">
        <f t="shared" si="0"/>
        <v>95447405.069999993</v>
      </c>
    </row>
    <row r="21" spans="1:8">
      <c r="A21" s="19" t="s">
        <v>25</v>
      </c>
      <c r="B21" s="16">
        <v>568588000</v>
      </c>
      <c r="C21" s="16">
        <v>568636061.08999991</v>
      </c>
      <c r="D21" s="16">
        <v>213656660.52000004</v>
      </c>
      <c r="E21" s="17">
        <v>37.573533431989617</v>
      </c>
      <c r="F21" s="16">
        <v>342786715.63000005</v>
      </c>
      <c r="G21" s="17">
        <v>60.282268235490264</v>
      </c>
      <c r="H21" s="18">
        <f t="shared" si="0"/>
        <v>225849345.45999986</v>
      </c>
    </row>
    <row r="22" spans="1:8">
      <c r="A22" s="20" t="s">
        <v>26</v>
      </c>
      <c r="B22" s="23">
        <v>1590000</v>
      </c>
      <c r="C22" s="23">
        <v>1590000</v>
      </c>
      <c r="D22" s="23">
        <v>705824.39</v>
      </c>
      <c r="E22" s="24">
        <v>44.391471069182394</v>
      </c>
      <c r="F22" s="23">
        <v>1132411.3600000001</v>
      </c>
      <c r="G22" s="17">
        <v>71.220840251572341</v>
      </c>
      <c r="H22" s="22">
        <f t="shared" si="0"/>
        <v>457588.6399999999</v>
      </c>
    </row>
    <row r="23" spans="1:8">
      <c r="A23" s="20" t="s">
        <v>27</v>
      </c>
      <c r="B23" s="23">
        <v>522837000</v>
      </c>
      <c r="C23" s="23">
        <v>522885061.08999997</v>
      </c>
      <c r="D23" s="23">
        <v>130289104.67000003</v>
      </c>
      <c r="E23" s="24">
        <v>24.917350745955702</v>
      </c>
      <c r="F23" s="23">
        <v>248532763.76000002</v>
      </c>
      <c r="G23" s="17">
        <v>47.531050751748687</v>
      </c>
      <c r="H23" s="22">
        <f t="shared" si="0"/>
        <v>274352297.32999992</v>
      </c>
    </row>
    <row r="24" spans="1:8">
      <c r="A24" s="20" t="s">
        <v>28</v>
      </c>
      <c r="B24" s="23">
        <v>17048000</v>
      </c>
      <c r="C24" s="23">
        <v>17048000</v>
      </c>
      <c r="D24" s="23">
        <v>926351.27</v>
      </c>
      <c r="E24" s="24">
        <v>5.4337826724542468</v>
      </c>
      <c r="F24" s="23">
        <v>5228104.93</v>
      </c>
      <c r="G24" s="17">
        <v>30.666969321914593</v>
      </c>
      <c r="H24" s="22">
        <f t="shared" si="0"/>
        <v>11819895.07</v>
      </c>
    </row>
    <row r="25" spans="1:8">
      <c r="A25" s="20" t="s">
        <v>29</v>
      </c>
      <c r="B25" s="23">
        <v>24792000</v>
      </c>
      <c r="C25" s="23">
        <v>24792000</v>
      </c>
      <c r="D25" s="23">
        <v>4232529.6900000004</v>
      </c>
      <c r="E25" s="24">
        <v>17.072159123910939</v>
      </c>
      <c r="F25" s="23">
        <v>8508005.7999999989</v>
      </c>
      <c r="G25" s="17">
        <v>34.317545175863181</v>
      </c>
      <c r="H25" s="22">
        <f t="shared" si="0"/>
        <v>16283994.200000001</v>
      </c>
    </row>
    <row r="26" spans="1:8">
      <c r="A26" s="20" t="s">
        <v>30</v>
      </c>
      <c r="B26" s="23">
        <v>0</v>
      </c>
      <c r="C26" s="23">
        <v>0</v>
      </c>
      <c r="D26" s="23">
        <v>76800000</v>
      </c>
      <c r="E26" s="24">
        <v>0</v>
      </c>
      <c r="F26" s="23">
        <v>78017838.299999997</v>
      </c>
      <c r="G26" s="17">
        <v>0</v>
      </c>
      <c r="H26" s="22">
        <f t="shared" si="0"/>
        <v>-78017838.299999997</v>
      </c>
    </row>
    <row r="27" spans="1:8">
      <c r="A27" s="20" t="s">
        <v>31</v>
      </c>
      <c r="B27" s="23">
        <v>2321000</v>
      </c>
      <c r="C27" s="23">
        <v>2321000</v>
      </c>
      <c r="D27" s="23">
        <v>702850.5</v>
      </c>
      <c r="E27" s="17">
        <v>30.282227488151658</v>
      </c>
      <c r="F27" s="23">
        <v>1367591.48</v>
      </c>
      <c r="G27" s="17">
        <v>58.922510986643687</v>
      </c>
      <c r="H27" s="22">
        <f t="shared" si="0"/>
        <v>953408.52</v>
      </c>
    </row>
    <row r="28" spans="1:8">
      <c r="A28" s="19" t="s">
        <v>32</v>
      </c>
      <c r="B28" s="16">
        <v>253523000</v>
      </c>
      <c r="C28" s="16">
        <v>253523000</v>
      </c>
      <c r="D28" s="16">
        <v>42185285.720000006</v>
      </c>
      <c r="E28" s="17">
        <v>16.639628641188374</v>
      </c>
      <c r="F28" s="16">
        <v>79384552.160000011</v>
      </c>
      <c r="G28" s="17">
        <v>31.312564209164456</v>
      </c>
      <c r="H28" s="18">
        <f t="shared" si="0"/>
        <v>174138447.83999997</v>
      </c>
    </row>
    <row r="29" spans="1:8">
      <c r="A29" s="20" t="s">
        <v>33</v>
      </c>
      <c r="B29" s="23">
        <v>246077000</v>
      </c>
      <c r="C29" s="23">
        <v>246077000</v>
      </c>
      <c r="D29" s="23">
        <v>41215691.480000004</v>
      </c>
      <c r="E29" s="17">
        <v>16.749103524506559</v>
      </c>
      <c r="F29" s="23">
        <v>77260340.430000007</v>
      </c>
      <c r="G29" s="17">
        <v>31.396814992868087</v>
      </c>
      <c r="H29" s="22">
        <f t="shared" si="0"/>
        <v>168816659.56999999</v>
      </c>
    </row>
    <row r="30" spans="1:8">
      <c r="A30" s="20" t="s">
        <v>34</v>
      </c>
      <c r="B30" s="23">
        <v>0</v>
      </c>
      <c r="C30" s="23">
        <v>0</v>
      </c>
      <c r="D30" s="23">
        <v>12865.72</v>
      </c>
      <c r="E30" s="17">
        <v>0</v>
      </c>
      <c r="F30" s="23">
        <v>85942.98000000001</v>
      </c>
      <c r="G30" s="17">
        <v>0</v>
      </c>
      <c r="H30" s="22">
        <f t="shared" si="0"/>
        <v>-85942.98000000001</v>
      </c>
    </row>
    <row r="31" spans="1:8">
      <c r="A31" s="20" t="s">
        <v>35</v>
      </c>
      <c r="B31" s="23">
        <v>7446000</v>
      </c>
      <c r="C31" s="23">
        <v>7446000</v>
      </c>
      <c r="D31" s="23">
        <v>956728.52</v>
      </c>
      <c r="E31" s="17">
        <v>12.848892291163041</v>
      </c>
      <c r="F31" s="23">
        <v>2038268.75</v>
      </c>
      <c r="G31" s="17">
        <v>27.374009535320976</v>
      </c>
      <c r="H31" s="22">
        <f t="shared" si="0"/>
        <v>5407731.25</v>
      </c>
    </row>
    <row r="32" spans="1:8">
      <c r="A32" s="19" t="s">
        <v>36</v>
      </c>
      <c r="B32" s="16">
        <v>3678265000</v>
      </c>
      <c r="C32" s="16">
        <v>3686166986.5</v>
      </c>
      <c r="D32" s="16">
        <v>660575637.52999997</v>
      </c>
      <c r="E32" s="17">
        <v>17.920393730106451</v>
      </c>
      <c r="F32" s="16">
        <v>1475877883.3800001</v>
      </c>
      <c r="G32" s="17">
        <v>40.038280652644545</v>
      </c>
      <c r="H32" s="18">
        <f t="shared" si="0"/>
        <v>2210289103.1199999</v>
      </c>
    </row>
    <row r="33" spans="1:8">
      <c r="A33" s="20" t="s">
        <v>57</v>
      </c>
      <c r="B33" s="21">
        <v>1502643000</v>
      </c>
      <c r="C33" s="21">
        <v>1509703381.3199999</v>
      </c>
      <c r="D33" s="21">
        <v>266082057.55999997</v>
      </c>
      <c r="E33" s="17">
        <v>17.624790462306095</v>
      </c>
      <c r="F33" s="21">
        <v>509656705</v>
      </c>
      <c r="G33" s="17">
        <v>33.758731106131904</v>
      </c>
      <c r="H33" s="22">
        <f t="shared" si="0"/>
        <v>1000046676.3199999</v>
      </c>
    </row>
    <row r="34" spans="1:8">
      <c r="A34" s="20" t="s">
        <v>58</v>
      </c>
      <c r="B34" s="21">
        <v>1302841000</v>
      </c>
      <c r="C34" s="21">
        <v>1303682605.1800001</v>
      </c>
      <c r="D34" s="21">
        <v>254692947.25999999</v>
      </c>
      <c r="E34" s="17">
        <v>19.536422918278827</v>
      </c>
      <c r="F34" s="21">
        <v>676209320.38000011</v>
      </c>
      <c r="G34" s="17">
        <v>51.869167977940123</v>
      </c>
      <c r="H34" s="22">
        <f t="shared" si="0"/>
        <v>627473284.79999995</v>
      </c>
    </row>
    <row r="35" spans="1:8">
      <c r="A35" s="20" t="s">
        <v>37</v>
      </c>
      <c r="B35" s="23">
        <v>0</v>
      </c>
      <c r="C35" s="23">
        <v>0</v>
      </c>
      <c r="D35" s="23">
        <v>0</v>
      </c>
      <c r="E35" s="24">
        <v>0</v>
      </c>
      <c r="F35" s="23">
        <v>0</v>
      </c>
      <c r="G35" s="17">
        <v>0</v>
      </c>
      <c r="H35" s="22">
        <f t="shared" si="0"/>
        <v>0</v>
      </c>
    </row>
    <row r="36" spans="1:8">
      <c r="A36" s="20" t="s">
        <v>38</v>
      </c>
      <c r="B36" s="23">
        <v>19713000</v>
      </c>
      <c r="C36" s="23">
        <v>19713000</v>
      </c>
      <c r="D36" s="23">
        <v>3007079.72</v>
      </c>
      <c r="E36" s="24">
        <v>15.254297773043172</v>
      </c>
      <c r="F36" s="23">
        <v>3995091.33</v>
      </c>
      <c r="G36" s="17">
        <v>20.266277735504488</v>
      </c>
      <c r="H36" s="22">
        <f t="shared" si="0"/>
        <v>15717908.67</v>
      </c>
    </row>
    <row r="37" spans="1:8">
      <c r="A37" s="20" t="s">
        <v>39</v>
      </c>
      <c r="B37" s="23">
        <v>847000000</v>
      </c>
      <c r="C37" s="23">
        <v>847000000</v>
      </c>
      <c r="D37" s="23">
        <v>136593204.05000001</v>
      </c>
      <c r="E37" s="24">
        <v>16.126706499409682</v>
      </c>
      <c r="F37" s="23">
        <v>285566341.21000004</v>
      </c>
      <c r="G37" s="17">
        <v>33.71503438134593</v>
      </c>
      <c r="H37" s="22">
        <f t="shared" si="0"/>
        <v>561433658.78999996</v>
      </c>
    </row>
    <row r="38" spans="1:8">
      <c r="A38" s="20" t="s">
        <v>40</v>
      </c>
      <c r="B38" s="23">
        <v>0</v>
      </c>
      <c r="C38" s="23">
        <v>0</v>
      </c>
      <c r="D38" s="23">
        <v>0</v>
      </c>
      <c r="E38" s="24">
        <v>0</v>
      </c>
      <c r="F38" s="23">
        <v>0</v>
      </c>
      <c r="G38" s="17">
        <v>0</v>
      </c>
      <c r="H38" s="22">
        <f t="shared" si="0"/>
        <v>0</v>
      </c>
    </row>
    <row r="39" spans="1:8">
      <c r="A39" s="20" t="s">
        <v>41</v>
      </c>
      <c r="B39" s="23">
        <v>6068000</v>
      </c>
      <c r="C39" s="23">
        <v>6068000</v>
      </c>
      <c r="D39" s="23">
        <v>200348.94</v>
      </c>
      <c r="E39" s="24">
        <v>3.3017294001318391</v>
      </c>
      <c r="F39" s="23">
        <v>450425.45999999996</v>
      </c>
      <c r="G39" s="17">
        <v>7.4229640738299265</v>
      </c>
      <c r="H39" s="22">
        <f t="shared" si="0"/>
        <v>5617574.54</v>
      </c>
    </row>
    <row r="40" spans="1:8">
      <c r="A40" s="20" t="s">
        <v>42</v>
      </c>
      <c r="B40" s="23">
        <v>0</v>
      </c>
      <c r="C40" s="23">
        <v>0</v>
      </c>
      <c r="D40" s="23">
        <v>0</v>
      </c>
      <c r="E40" s="17">
        <v>0</v>
      </c>
      <c r="F40" s="23">
        <v>0</v>
      </c>
      <c r="G40" s="17">
        <v>0</v>
      </c>
      <c r="H40" s="22">
        <f t="shared" si="0"/>
        <v>0</v>
      </c>
    </row>
    <row r="41" spans="1:8">
      <c r="A41" s="19" t="s">
        <v>43</v>
      </c>
      <c r="B41" s="16">
        <v>214477000</v>
      </c>
      <c r="C41" s="16">
        <v>214477000</v>
      </c>
      <c r="D41" s="16">
        <v>61682267.550000004</v>
      </c>
      <c r="E41" s="17">
        <v>28.759385645080826</v>
      </c>
      <c r="F41" s="16">
        <v>139837449.5</v>
      </c>
      <c r="G41" s="17">
        <v>65.199275213659263</v>
      </c>
      <c r="H41" s="18">
        <f t="shared" si="0"/>
        <v>74639550.5</v>
      </c>
    </row>
    <row r="42" spans="1:8">
      <c r="A42" s="20" t="s">
        <v>912</v>
      </c>
      <c r="B42" s="21">
        <v>142436000</v>
      </c>
      <c r="C42" s="21">
        <v>142436000</v>
      </c>
      <c r="D42" s="21">
        <v>32524165.810000002</v>
      </c>
      <c r="E42" s="17">
        <v>22.834231381111518</v>
      </c>
      <c r="F42" s="21">
        <v>73710290.599999994</v>
      </c>
      <c r="G42" s="17">
        <v>51.749761717543322</v>
      </c>
      <c r="H42" s="22">
        <f t="shared" si="0"/>
        <v>68725709.400000006</v>
      </c>
    </row>
    <row r="43" spans="1:8">
      <c r="A43" s="20" t="s">
        <v>44</v>
      </c>
      <c r="B43" s="23">
        <v>28039000</v>
      </c>
      <c r="C43" s="23">
        <v>28039000</v>
      </c>
      <c r="D43" s="23">
        <v>3120179.6799999997</v>
      </c>
      <c r="E43" s="24">
        <v>11.127999144049358</v>
      </c>
      <c r="F43" s="23">
        <v>7703364.7799999993</v>
      </c>
      <c r="G43" s="17">
        <v>27.473750062413067</v>
      </c>
      <c r="H43" s="22">
        <f t="shared" si="0"/>
        <v>20335635.219999999</v>
      </c>
    </row>
    <row r="44" spans="1:8">
      <c r="A44" s="20" t="s">
        <v>45</v>
      </c>
      <c r="B44" s="23">
        <v>0</v>
      </c>
      <c r="C44" s="23">
        <v>0</v>
      </c>
      <c r="D44" s="23">
        <v>0</v>
      </c>
      <c r="E44" s="24">
        <v>0</v>
      </c>
      <c r="F44" s="23">
        <v>0</v>
      </c>
      <c r="G44" s="24">
        <v>0</v>
      </c>
      <c r="H44" s="25">
        <f t="shared" si="0"/>
        <v>0</v>
      </c>
    </row>
    <row r="45" spans="1:8">
      <c r="A45" s="20" t="s">
        <v>46</v>
      </c>
      <c r="B45" s="23">
        <v>44002000</v>
      </c>
      <c r="C45" s="23">
        <v>44002000</v>
      </c>
      <c r="D45" s="23">
        <v>26037922.060000002</v>
      </c>
      <c r="E45" s="24">
        <v>59.174405845188858</v>
      </c>
      <c r="F45" s="23">
        <v>58423794.120000005</v>
      </c>
      <c r="G45" s="24">
        <v>132.77531503113497</v>
      </c>
      <c r="H45" s="25">
        <f t="shared" si="0"/>
        <v>-14421794.120000005</v>
      </c>
    </row>
    <row r="46" spans="1:8">
      <c r="A46" s="27" t="s">
        <v>47</v>
      </c>
      <c r="B46" s="16">
        <v>530908000</v>
      </c>
      <c r="C46" s="16">
        <v>547819100.56999993</v>
      </c>
      <c r="D46" s="16">
        <v>6292860.4000000004</v>
      </c>
      <c r="E46" s="17">
        <v>1.1487113891159229</v>
      </c>
      <c r="F46" s="16">
        <v>54925179.909999996</v>
      </c>
      <c r="G46" s="17">
        <v>10.026152767008476</v>
      </c>
      <c r="H46" s="18">
        <f t="shared" si="0"/>
        <v>492893920.65999997</v>
      </c>
    </row>
    <row r="47" spans="1:8">
      <c r="A47" s="19" t="s">
        <v>48</v>
      </c>
      <c r="B47" s="16">
        <v>388647000</v>
      </c>
      <c r="C47" s="16">
        <v>397486167.38</v>
      </c>
      <c r="D47" s="16">
        <v>0</v>
      </c>
      <c r="E47" s="17">
        <v>0</v>
      </c>
      <c r="F47" s="16">
        <v>26000000</v>
      </c>
      <c r="G47" s="17">
        <v>6.541108127454355</v>
      </c>
      <c r="H47" s="18">
        <f t="shared" si="0"/>
        <v>371486167.38</v>
      </c>
    </row>
    <row r="48" spans="1:8">
      <c r="A48" s="28" t="s">
        <v>49</v>
      </c>
      <c r="B48" s="23">
        <v>41971000</v>
      </c>
      <c r="C48" s="23">
        <v>50810167.379999995</v>
      </c>
      <c r="D48" s="23">
        <v>0</v>
      </c>
      <c r="E48" s="24">
        <v>0</v>
      </c>
      <c r="F48" s="23">
        <v>26000000</v>
      </c>
      <c r="G48" s="17">
        <v>51.170860756176481</v>
      </c>
      <c r="H48" s="22">
        <f t="shared" si="0"/>
        <v>24810167.379999995</v>
      </c>
    </row>
    <row r="49" spans="1:8">
      <c r="A49" s="28" t="s">
        <v>50</v>
      </c>
      <c r="B49" s="23">
        <v>346676000</v>
      </c>
      <c r="C49" s="23">
        <v>346676000</v>
      </c>
      <c r="D49" s="23">
        <v>0</v>
      </c>
      <c r="E49" s="24">
        <v>0</v>
      </c>
      <c r="F49" s="23">
        <v>0</v>
      </c>
      <c r="G49" s="17">
        <v>0</v>
      </c>
      <c r="H49" s="22">
        <f t="shared" si="0"/>
        <v>346676000</v>
      </c>
    </row>
    <row r="50" spans="1:8" s="29" customFormat="1">
      <c r="A50" s="19" t="s">
        <v>51</v>
      </c>
      <c r="B50" s="16">
        <v>0</v>
      </c>
      <c r="C50" s="16">
        <v>0</v>
      </c>
      <c r="D50" s="16">
        <v>71178.09</v>
      </c>
      <c r="E50" s="17">
        <v>0</v>
      </c>
      <c r="F50" s="16">
        <v>784678.09</v>
      </c>
      <c r="G50" s="17">
        <v>0</v>
      </c>
      <c r="H50" s="18">
        <f t="shared" si="0"/>
        <v>-784678.09</v>
      </c>
    </row>
    <row r="51" spans="1:8" s="29" customFormat="1">
      <c r="A51" s="28" t="s">
        <v>52</v>
      </c>
      <c r="B51" s="23">
        <v>0</v>
      </c>
      <c r="C51" s="23">
        <v>0</v>
      </c>
      <c r="D51" s="23">
        <v>71178.09</v>
      </c>
      <c r="E51" s="24">
        <v>0</v>
      </c>
      <c r="F51" s="23">
        <v>71178.09</v>
      </c>
      <c r="G51" s="17">
        <v>0</v>
      </c>
      <c r="H51" s="22">
        <f t="shared" si="0"/>
        <v>-71178.09</v>
      </c>
    </row>
    <row r="52" spans="1:8" s="29" customFormat="1">
      <c r="A52" s="28" t="s">
        <v>53</v>
      </c>
      <c r="B52" s="23">
        <v>0</v>
      </c>
      <c r="C52" s="23">
        <v>0</v>
      </c>
      <c r="D52" s="23">
        <v>0</v>
      </c>
      <c r="E52" s="24">
        <v>0</v>
      </c>
      <c r="F52" s="23">
        <v>713500</v>
      </c>
      <c r="G52" s="17">
        <v>0</v>
      </c>
      <c r="H52" s="22">
        <f t="shared" si="0"/>
        <v>-713500</v>
      </c>
    </row>
    <row r="53" spans="1:8" s="29" customFormat="1">
      <c r="A53" s="28" t="s">
        <v>54</v>
      </c>
      <c r="B53" s="23">
        <v>0</v>
      </c>
      <c r="C53" s="23">
        <v>0</v>
      </c>
      <c r="D53" s="23">
        <v>0</v>
      </c>
      <c r="E53" s="24">
        <v>0</v>
      </c>
      <c r="F53" s="23">
        <v>0</v>
      </c>
      <c r="G53" s="17">
        <v>0</v>
      </c>
      <c r="H53" s="22">
        <f t="shared" si="0"/>
        <v>0</v>
      </c>
    </row>
    <row r="54" spans="1:8" s="29" customFormat="1">
      <c r="A54" s="19" t="s">
        <v>55</v>
      </c>
      <c r="B54" s="16">
        <v>0</v>
      </c>
      <c r="C54" s="23">
        <v>0</v>
      </c>
      <c r="D54" s="16">
        <v>0</v>
      </c>
      <c r="E54" s="30">
        <v>0</v>
      </c>
      <c r="F54" s="16">
        <v>0</v>
      </c>
      <c r="G54" s="30">
        <v>0</v>
      </c>
      <c r="H54" s="18">
        <f t="shared" si="0"/>
        <v>0</v>
      </c>
    </row>
    <row r="55" spans="1:8">
      <c r="A55" s="19" t="s">
        <v>56</v>
      </c>
      <c r="B55" s="16">
        <v>88791000</v>
      </c>
      <c r="C55" s="16">
        <v>96862933.189999998</v>
      </c>
      <c r="D55" s="16">
        <v>800000</v>
      </c>
      <c r="E55" s="17">
        <v>0.82590932739025402</v>
      </c>
      <c r="F55" s="16">
        <v>4527360.49</v>
      </c>
      <c r="G55" s="17">
        <v>4.6739865714363882</v>
      </c>
      <c r="H55" s="18">
        <f t="shared" si="0"/>
        <v>92335572.700000003</v>
      </c>
    </row>
    <row r="56" spans="1:8">
      <c r="A56" s="28" t="s">
        <v>57</v>
      </c>
      <c r="B56" s="23">
        <v>84316000</v>
      </c>
      <c r="C56" s="23">
        <v>88218920.620000005</v>
      </c>
      <c r="D56" s="23">
        <v>800000</v>
      </c>
      <c r="E56" s="24">
        <v>0.90683494467810688</v>
      </c>
      <c r="F56" s="23">
        <v>1352360.49</v>
      </c>
      <c r="G56" s="17">
        <v>1.5329596876675093</v>
      </c>
      <c r="H56" s="22">
        <f t="shared" si="0"/>
        <v>86866560.13000001</v>
      </c>
    </row>
    <row r="57" spans="1:8">
      <c r="A57" s="28" t="s">
        <v>58</v>
      </c>
      <c r="B57" s="23">
        <v>4475000</v>
      </c>
      <c r="C57" s="23">
        <v>8644012.5700000003</v>
      </c>
      <c r="D57" s="23">
        <v>0</v>
      </c>
      <c r="E57" s="24">
        <v>0</v>
      </c>
      <c r="F57" s="23">
        <v>0</v>
      </c>
      <c r="G57" s="17">
        <v>0</v>
      </c>
      <c r="H57" s="22">
        <f t="shared" si="0"/>
        <v>8644012.5700000003</v>
      </c>
    </row>
    <row r="58" spans="1:8">
      <c r="A58" s="28" t="s">
        <v>37</v>
      </c>
      <c r="B58" s="23">
        <v>0</v>
      </c>
      <c r="C58" s="23">
        <v>0</v>
      </c>
      <c r="D58" s="23">
        <v>0</v>
      </c>
      <c r="E58" s="24">
        <v>0</v>
      </c>
      <c r="F58" s="23">
        <v>0</v>
      </c>
      <c r="G58" s="17">
        <v>0</v>
      </c>
      <c r="H58" s="22">
        <f t="shared" si="0"/>
        <v>0</v>
      </c>
    </row>
    <row r="59" spans="1:8">
      <c r="A59" s="28" t="s">
        <v>38</v>
      </c>
      <c r="B59" s="23">
        <v>0</v>
      </c>
      <c r="C59" s="23">
        <v>0</v>
      </c>
      <c r="D59" s="23">
        <v>0</v>
      </c>
      <c r="E59" s="24">
        <v>0</v>
      </c>
      <c r="F59" s="23">
        <v>3175000</v>
      </c>
      <c r="G59" s="17">
        <v>0</v>
      </c>
      <c r="H59" s="22">
        <f t="shared" si="0"/>
        <v>-3175000</v>
      </c>
    </row>
    <row r="60" spans="1:8">
      <c r="A60" s="28" t="s">
        <v>39</v>
      </c>
      <c r="B60" s="23">
        <v>0</v>
      </c>
      <c r="C60" s="23">
        <v>0</v>
      </c>
      <c r="D60" s="23">
        <v>0</v>
      </c>
      <c r="E60" s="24">
        <v>0</v>
      </c>
      <c r="F60" s="23">
        <v>0</v>
      </c>
      <c r="G60" s="17">
        <v>0</v>
      </c>
      <c r="H60" s="22">
        <f t="shared" si="0"/>
        <v>0</v>
      </c>
    </row>
    <row r="61" spans="1:8">
      <c r="A61" s="28" t="s">
        <v>40</v>
      </c>
      <c r="B61" s="23">
        <v>0</v>
      </c>
      <c r="C61" s="23">
        <v>0</v>
      </c>
      <c r="D61" s="23">
        <v>0</v>
      </c>
      <c r="E61" s="24">
        <v>0</v>
      </c>
      <c r="F61" s="23">
        <v>0</v>
      </c>
      <c r="G61" s="17">
        <v>0</v>
      </c>
      <c r="H61" s="22">
        <f t="shared" si="0"/>
        <v>0</v>
      </c>
    </row>
    <row r="62" spans="1:8">
      <c r="A62" s="28" t="s">
        <v>41</v>
      </c>
      <c r="B62" s="23">
        <v>0</v>
      </c>
      <c r="C62" s="23">
        <v>0</v>
      </c>
      <c r="D62" s="23">
        <v>0</v>
      </c>
      <c r="E62" s="24">
        <v>0</v>
      </c>
      <c r="F62" s="23">
        <v>0</v>
      </c>
      <c r="G62" s="17">
        <v>0</v>
      </c>
      <c r="H62" s="22">
        <f t="shared" si="0"/>
        <v>0</v>
      </c>
    </row>
    <row r="63" spans="1:8">
      <c r="A63" s="28" t="s">
        <v>42</v>
      </c>
      <c r="B63" s="23">
        <v>53470000</v>
      </c>
      <c r="C63" s="31">
        <v>53470000</v>
      </c>
      <c r="D63" s="23">
        <v>5421682.3100000005</v>
      </c>
      <c r="E63" s="24">
        <v>10.139671423227979</v>
      </c>
      <c r="F63" s="23">
        <v>23613141.330000002</v>
      </c>
      <c r="G63" s="17">
        <v>44.161476210959421</v>
      </c>
      <c r="H63" s="22">
        <f t="shared" si="0"/>
        <v>29856858.669999998</v>
      </c>
    </row>
    <row r="64" spans="1:8" s="29" customFormat="1">
      <c r="A64" s="19" t="s">
        <v>59</v>
      </c>
      <c r="B64" s="32">
        <v>1300000000</v>
      </c>
      <c r="C64" s="32">
        <v>1300000000</v>
      </c>
      <c r="D64" s="32">
        <v>232564282.76000002</v>
      </c>
      <c r="E64" s="33">
        <v>17.889560212307696</v>
      </c>
      <c r="F64" s="32">
        <v>442911762.50999999</v>
      </c>
      <c r="G64" s="30">
        <v>34.070135577692305</v>
      </c>
      <c r="H64" s="18">
        <f t="shared" si="0"/>
        <v>857088237.49000001</v>
      </c>
    </row>
    <row r="65" spans="1:8" s="29" customFormat="1">
      <c r="A65" s="34" t="s">
        <v>60</v>
      </c>
      <c r="B65" s="16">
        <v>1300000000</v>
      </c>
      <c r="C65" s="16">
        <v>1300000000</v>
      </c>
      <c r="D65" s="16">
        <v>232564282.76000002</v>
      </c>
      <c r="E65" s="30">
        <v>17.889560212307696</v>
      </c>
      <c r="F65" s="16">
        <v>442911762.50999999</v>
      </c>
      <c r="G65" s="30">
        <v>34.070135577692305</v>
      </c>
      <c r="H65" s="18">
        <v>857088237.49000001</v>
      </c>
    </row>
    <row r="66" spans="1:8">
      <c r="A66" s="66" t="s">
        <v>61</v>
      </c>
      <c r="B66" s="769">
        <v>0</v>
      </c>
      <c r="C66" s="769">
        <v>0</v>
      </c>
      <c r="D66" s="769">
        <v>0</v>
      </c>
      <c r="E66" s="770">
        <v>0</v>
      </c>
      <c r="F66" s="769">
        <v>0</v>
      </c>
      <c r="G66" s="17">
        <v>0</v>
      </c>
      <c r="H66" s="22">
        <v>0</v>
      </c>
    </row>
    <row r="67" spans="1:8">
      <c r="A67" s="66" t="s">
        <v>62</v>
      </c>
      <c r="B67" s="769">
        <v>584841000</v>
      </c>
      <c r="C67" s="769">
        <v>584841000</v>
      </c>
      <c r="D67" s="769">
        <v>90884420.88000001</v>
      </c>
      <c r="E67" s="770">
        <v>15.540022139350699</v>
      </c>
      <c r="F67" s="769">
        <v>182054312.21000004</v>
      </c>
      <c r="G67" s="17">
        <v>31.128855912974647</v>
      </c>
      <c r="H67" s="22">
        <v>402786687.78999996</v>
      </c>
    </row>
    <row r="68" spans="1:8">
      <c r="A68" s="66" t="s">
        <v>63</v>
      </c>
      <c r="B68" s="769">
        <v>7200000</v>
      </c>
      <c r="C68" s="769">
        <v>7200000</v>
      </c>
      <c r="D68" s="769">
        <v>1255207.83</v>
      </c>
      <c r="E68" s="770">
        <v>17.433442083333333</v>
      </c>
      <c r="F68" s="769">
        <v>2395483.7200000002</v>
      </c>
      <c r="G68" s="17">
        <v>33.270607222222225</v>
      </c>
      <c r="H68" s="22">
        <v>4804516.2799999993</v>
      </c>
    </row>
    <row r="69" spans="1:8">
      <c r="A69" s="66" t="s">
        <v>64</v>
      </c>
      <c r="B69" s="769">
        <v>20626000</v>
      </c>
      <c r="C69" s="769">
        <v>20626000</v>
      </c>
      <c r="D69" s="769">
        <v>3410491.3099999996</v>
      </c>
      <c r="E69" s="770">
        <v>16.534913749636377</v>
      </c>
      <c r="F69" s="769">
        <v>6995178.1299999999</v>
      </c>
      <c r="G69" s="17">
        <v>33.914370842625814</v>
      </c>
      <c r="H69" s="22">
        <v>13630821.870000001</v>
      </c>
    </row>
    <row r="70" spans="1:8">
      <c r="A70" s="66" t="s">
        <v>65</v>
      </c>
      <c r="B70" s="769">
        <v>687333000</v>
      </c>
      <c r="C70" s="769">
        <v>687333000</v>
      </c>
      <c r="D70" s="769">
        <v>137014162.74000001</v>
      </c>
      <c r="E70" s="770">
        <v>19.93417495449804</v>
      </c>
      <c r="F70" s="769">
        <v>251466788.44999999</v>
      </c>
      <c r="G70" s="17">
        <v>36.58587445241244</v>
      </c>
      <c r="H70" s="22">
        <v>435866211.55000001</v>
      </c>
    </row>
    <row r="71" spans="1:8">
      <c r="A71" s="20"/>
      <c r="B71" s="23">
        <v>0</v>
      </c>
      <c r="C71" s="21">
        <v>0</v>
      </c>
      <c r="D71" s="21">
        <v>0</v>
      </c>
      <c r="E71" s="17">
        <v>0</v>
      </c>
      <c r="F71" s="21">
        <v>0</v>
      </c>
      <c r="G71" s="17">
        <v>0</v>
      </c>
      <c r="H71" s="22">
        <v>0</v>
      </c>
    </row>
    <row r="72" spans="1:8">
      <c r="A72" s="37" t="s">
        <v>66</v>
      </c>
      <c r="B72" s="39">
        <v>11500000000</v>
      </c>
      <c r="C72" s="39">
        <v>11524861148.16</v>
      </c>
      <c r="D72" s="39">
        <v>2521204151.6700006</v>
      </c>
      <c r="E72" s="40">
        <v>21.876221494195818</v>
      </c>
      <c r="F72" s="39">
        <v>4451824043.4099998</v>
      </c>
      <c r="G72" s="40">
        <v>38.628005892467996</v>
      </c>
      <c r="H72" s="41">
        <v>7073037104.75</v>
      </c>
    </row>
    <row r="73" spans="1:8">
      <c r="A73" s="42" t="s">
        <v>67</v>
      </c>
      <c r="B73" s="39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41">
        <v>0</v>
      </c>
    </row>
    <row r="74" spans="1:8">
      <c r="A74" s="37" t="s">
        <v>68</v>
      </c>
      <c r="B74" s="39">
        <v>11500000000</v>
      </c>
      <c r="C74" s="39">
        <v>11524861148.16</v>
      </c>
      <c r="D74" s="39">
        <v>2521204151.6700006</v>
      </c>
      <c r="E74" s="40">
        <v>21.876221494195818</v>
      </c>
      <c r="F74" s="39">
        <v>4451824043.4099998</v>
      </c>
      <c r="G74" s="17">
        <v>38.628005892467996</v>
      </c>
      <c r="H74" s="41">
        <v>7073037104.75</v>
      </c>
    </row>
    <row r="75" spans="1:8">
      <c r="A75" s="42" t="s">
        <v>69</v>
      </c>
      <c r="B75" s="39">
        <v>0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41">
        <v>0</v>
      </c>
    </row>
    <row r="76" spans="1:8">
      <c r="A76" s="44" t="s">
        <v>70</v>
      </c>
      <c r="B76" s="46">
        <v>11500000000</v>
      </c>
      <c r="C76" s="46">
        <v>11524861148.16</v>
      </c>
      <c r="D76" s="46">
        <v>2521204151.6700006</v>
      </c>
      <c r="E76" s="47">
        <v>21.876221494195818</v>
      </c>
      <c r="F76" s="46">
        <v>4451824043.4099998</v>
      </c>
      <c r="G76" s="48">
        <v>38.628005892467996</v>
      </c>
      <c r="H76" s="49">
        <v>7073037104.75</v>
      </c>
    </row>
    <row r="77" spans="1:8">
      <c r="A77" s="50" t="s">
        <v>71</v>
      </c>
      <c r="B77" s="12">
        <v>0</v>
      </c>
      <c r="C77" s="12">
        <v>1428999776.0399997</v>
      </c>
      <c r="D77" s="12"/>
      <c r="E77" s="12"/>
      <c r="F77" s="12">
        <v>465975949.42000002</v>
      </c>
      <c r="G77" s="12"/>
      <c r="H77" s="14"/>
    </row>
    <row r="78" spans="1:8">
      <c r="A78" s="51" t="s">
        <v>72</v>
      </c>
      <c r="B78" s="21">
        <v>0</v>
      </c>
      <c r="C78" s="21">
        <v>1428999776.0399997</v>
      </c>
      <c r="D78" s="21"/>
      <c r="E78" s="21"/>
      <c r="F78" s="21">
        <v>465975949.42000002</v>
      </c>
      <c r="G78" s="21"/>
      <c r="H78" s="22"/>
    </row>
    <row r="79" spans="1:8">
      <c r="A79" s="52" t="s">
        <v>73</v>
      </c>
      <c r="B79" s="53">
        <v>0</v>
      </c>
      <c r="C79" s="53">
        <v>0</v>
      </c>
      <c r="D79" s="53"/>
      <c r="E79" s="53"/>
      <c r="F79" s="53">
        <v>0</v>
      </c>
      <c r="G79" s="53"/>
      <c r="H79" s="54"/>
    </row>
    <row r="80" spans="1:8">
      <c r="A80" s="55"/>
      <c r="B80" s="56"/>
      <c r="C80" s="57"/>
      <c r="D80" s="57"/>
      <c r="E80" s="57"/>
      <c r="F80" s="58"/>
      <c r="G80" s="57"/>
      <c r="H80" s="59"/>
    </row>
    <row r="84" spans="1:11" ht="22.5">
      <c r="A84" s="952" t="s">
        <v>80</v>
      </c>
      <c r="B84" s="942" t="s">
        <v>81</v>
      </c>
      <c r="C84" s="942" t="s">
        <v>82</v>
      </c>
      <c r="D84" s="944" t="s">
        <v>83</v>
      </c>
      <c r="E84" s="945"/>
      <c r="F84" s="937" t="s">
        <v>84</v>
      </c>
      <c r="G84" s="949" t="s">
        <v>85</v>
      </c>
      <c r="H84" s="949"/>
      <c r="I84" s="937" t="s">
        <v>86</v>
      </c>
      <c r="J84" s="69" t="s">
        <v>87</v>
      </c>
      <c r="K84" s="937" t="s">
        <v>88</v>
      </c>
    </row>
    <row r="85" spans="1:11">
      <c r="A85" s="953"/>
      <c r="B85" s="943"/>
      <c r="C85" s="943"/>
      <c r="D85" s="6" t="s">
        <v>10</v>
      </c>
      <c r="E85" s="6" t="s">
        <v>10</v>
      </c>
      <c r="F85" s="938"/>
      <c r="G85" s="6" t="s">
        <v>10</v>
      </c>
      <c r="H85" s="6" t="s">
        <v>10</v>
      </c>
      <c r="I85" s="938"/>
      <c r="J85" s="70" t="s">
        <v>89</v>
      </c>
      <c r="K85" s="938"/>
    </row>
    <row r="86" spans="1:11" ht="22.5">
      <c r="A86" s="954"/>
      <c r="B86" s="7" t="s">
        <v>90</v>
      </c>
      <c r="C86" s="7" t="s">
        <v>91</v>
      </c>
      <c r="D86" s="7"/>
      <c r="E86" s="7" t="s">
        <v>92</v>
      </c>
      <c r="F86" s="8" t="s">
        <v>93</v>
      </c>
      <c r="G86" s="7"/>
      <c r="H86" s="7" t="s">
        <v>94</v>
      </c>
      <c r="I86" s="8" t="s">
        <v>95</v>
      </c>
      <c r="J86" s="8" t="s">
        <v>96</v>
      </c>
      <c r="K86" s="8" t="s">
        <v>97</v>
      </c>
    </row>
    <row r="87" spans="1:11">
      <c r="A87" s="71" t="s">
        <v>98</v>
      </c>
      <c r="B87" s="72">
        <v>10851022000</v>
      </c>
      <c r="C87" s="72">
        <v>11628167975.43</v>
      </c>
      <c r="D87" s="72">
        <v>1987073965.4899998</v>
      </c>
      <c r="E87" s="72">
        <v>3490076326.7399998</v>
      </c>
      <c r="F87" s="73">
        <f>C87-E87</f>
        <v>8138091648.6900005</v>
      </c>
      <c r="G87" s="72">
        <v>1647188550.22</v>
      </c>
      <c r="H87" s="72">
        <v>2737035492.7999997</v>
      </c>
      <c r="I87" s="73">
        <f>C87-H87</f>
        <v>8891132482.6300011</v>
      </c>
      <c r="J87" s="74">
        <v>2682494091.3099999</v>
      </c>
      <c r="K87" s="74">
        <v>0</v>
      </c>
    </row>
    <row r="88" spans="1:11">
      <c r="A88" s="19" t="s">
        <v>99</v>
      </c>
      <c r="B88" s="75">
        <v>9678807000</v>
      </c>
      <c r="C88" s="75">
        <v>9543802931.5900002</v>
      </c>
      <c r="D88" s="75">
        <v>1656257223.3499999</v>
      </c>
      <c r="E88" s="75">
        <v>2963287997.71</v>
      </c>
      <c r="F88" s="75">
        <f t="shared" ref="F88:F111" si="1">C88-E88</f>
        <v>6580514933.8800001</v>
      </c>
      <c r="G88" s="75">
        <v>1521991058.23</v>
      </c>
      <c r="H88" s="75">
        <v>2553849191.1399999</v>
      </c>
      <c r="I88" s="30">
        <f t="shared" ref="I88:I110" si="2">C88-H88</f>
        <v>6989953740.4500008</v>
      </c>
      <c r="J88" s="76">
        <v>2515559387.4899998</v>
      </c>
      <c r="K88" s="77">
        <v>0</v>
      </c>
    </row>
    <row r="89" spans="1:11">
      <c r="A89" s="28" t="s">
        <v>100</v>
      </c>
      <c r="B89" s="78">
        <v>5419736000</v>
      </c>
      <c r="C89" s="78">
        <v>5285887920.3900003</v>
      </c>
      <c r="D89" s="78">
        <v>917196657.18999982</v>
      </c>
      <c r="E89" s="78">
        <v>1648551525.3700001</v>
      </c>
      <c r="F89" s="78">
        <f t="shared" si="1"/>
        <v>3637336395.0200005</v>
      </c>
      <c r="G89" s="78">
        <v>918317732.13</v>
      </c>
      <c r="H89" s="78">
        <v>1646919411.3199999</v>
      </c>
      <c r="I89" s="17">
        <f t="shared" si="2"/>
        <v>3638968509.0700006</v>
      </c>
      <c r="J89" s="79">
        <v>1638752517.6399999</v>
      </c>
      <c r="K89" s="80">
        <v>0</v>
      </c>
    </row>
    <row r="90" spans="1:11">
      <c r="A90" s="28" t="s">
        <v>101</v>
      </c>
      <c r="B90" s="78">
        <v>95506000</v>
      </c>
      <c r="C90" s="78">
        <v>95506000</v>
      </c>
      <c r="D90" s="78">
        <v>16887039.209999997</v>
      </c>
      <c r="E90" s="78">
        <v>28826850.169999998</v>
      </c>
      <c r="F90" s="78">
        <f t="shared" si="1"/>
        <v>66679149.829999998</v>
      </c>
      <c r="G90" s="78">
        <v>16887039.209999997</v>
      </c>
      <c r="H90" s="78">
        <v>28826850.169999998</v>
      </c>
      <c r="I90" s="17">
        <f t="shared" si="2"/>
        <v>66679149.829999998</v>
      </c>
      <c r="J90" s="79">
        <v>28530943.969999995</v>
      </c>
      <c r="K90" s="80">
        <v>0</v>
      </c>
    </row>
    <row r="91" spans="1:11">
      <c r="A91" s="28" t="s">
        <v>102</v>
      </c>
      <c r="B91" s="78">
        <v>4163565000</v>
      </c>
      <c r="C91" s="78">
        <v>4162409011.1999998</v>
      </c>
      <c r="D91" s="78">
        <v>722173526.95000005</v>
      </c>
      <c r="E91" s="78">
        <v>1285909622.1699996</v>
      </c>
      <c r="F91" s="78">
        <f t="shared" si="1"/>
        <v>2876499389.0300002</v>
      </c>
      <c r="G91" s="78">
        <v>586786286.8900001</v>
      </c>
      <c r="H91" s="78">
        <v>878102929.64999986</v>
      </c>
      <c r="I91" s="17">
        <f t="shared" si="2"/>
        <v>3284306081.5500002</v>
      </c>
      <c r="J91" s="79">
        <v>848275925.87999964</v>
      </c>
      <c r="K91" s="80">
        <v>0</v>
      </c>
    </row>
    <row r="92" spans="1:11">
      <c r="A92" s="19" t="s">
        <v>103</v>
      </c>
      <c r="B92" s="75">
        <v>1127052000</v>
      </c>
      <c r="C92" s="75">
        <v>2042913144.8400002</v>
      </c>
      <c r="D92" s="75">
        <v>330816742.13999999</v>
      </c>
      <c r="E92" s="75">
        <v>526788329.02999997</v>
      </c>
      <c r="F92" s="75">
        <f t="shared" si="1"/>
        <v>1516124815.8100002</v>
      </c>
      <c r="G92" s="75">
        <v>125197491.98999999</v>
      </c>
      <c r="H92" s="75">
        <v>183186301.65999997</v>
      </c>
      <c r="I92" s="30">
        <f t="shared" si="2"/>
        <v>1859726843.1800003</v>
      </c>
      <c r="J92" s="76">
        <v>166934703.81999999</v>
      </c>
      <c r="K92" s="77">
        <v>0</v>
      </c>
    </row>
    <row r="93" spans="1:11">
      <c r="A93" s="28" t="s">
        <v>104</v>
      </c>
      <c r="B93" s="78">
        <v>668657000</v>
      </c>
      <c r="C93" s="78">
        <v>1578018144.8400002</v>
      </c>
      <c r="D93" s="78">
        <v>257107175.32999998</v>
      </c>
      <c r="E93" s="78">
        <v>377430790.88999993</v>
      </c>
      <c r="F93" s="78">
        <f t="shared" si="1"/>
        <v>1200587353.9500003</v>
      </c>
      <c r="G93" s="78">
        <v>57031519.789999999</v>
      </c>
      <c r="H93" s="78">
        <v>65888416.649999984</v>
      </c>
      <c r="I93" s="17">
        <f t="shared" si="2"/>
        <v>1512129728.1900001</v>
      </c>
      <c r="J93" s="79">
        <v>55762295.819999985</v>
      </c>
      <c r="K93" s="80">
        <v>0</v>
      </c>
    </row>
    <row r="94" spans="1:11">
      <c r="A94" s="28" t="s">
        <v>105</v>
      </c>
      <c r="B94" s="78">
        <v>232089000</v>
      </c>
      <c r="C94" s="78">
        <v>232089000</v>
      </c>
      <c r="D94" s="78">
        <v>41594967.109999999</v>
      </c>
      <c r="E94" s="78">
        <v>79341919.109999999</v>
      </c>
      <c r="F94" s="78">
        <f t="shared" si="1"/>
        <v>152747080.88999999</v>
      </c>
      <c r="G94" s="78">
        <v>33238260.669999994</v>
      </c>
      <c r="H94" s="78">
        <v>52999208.159999996</v>
      </c>
      <c r="I94" s="17">
        <f t="shared" si="2"/>
        <v>179089791.84</v>
      </c>
      <c r="J94" s="79">
        <v>48438492.629999995</v>
      </c>
      <c r="K94" s="80">
        <v>0</v>
      </c>
    </row>
    <row r="95" spans="1:11">
      <c r="A95" s="28" t="s">
        <v>106</v>
      </c>
      <c r="B95" s="78">
        <v>226306000</v>
      </c>
      <c r="C95" s="78">
        <v>232806000</v>
      </c>
      <c r="D95" s="78">
        <v>32114599.700000003</v>
      </c>
      <c r="E95" s="78">
        <v>70015619.030000001</v>
      </c>
      <c r="F95" s="78">
        <f t="shared" si="1"/>
        <v>162790380.97</v>
      </c>
      <c r="G95" s="78">
        <v>34927711.530000001</v>
      </c>
      <c r="H95" s="78">
        <v>64298676.850000001</v>
      </c>
      <c r="I95" s="17">
        <f t="shared" si="2"/>
        <v>168507323.15000001</v>
      </c>
      <c r="J95" s="79">
        <v>62733915.369999997</v>
      </c>
      <c r="K95" s="80">
        <v>0</v>
      </c>
    </row>
    <row r="96" spans="1:11">
      <c r="A96" s="28"/>
      <c r="B96" s="78">
        <v>0</v>
      </c>
      <c r="C96" s="78">
        <v>0</v>
      </c>
      <c r="D96" s="78">
        <v>0</v>
      </c>
      <c r="E96" s="78">
        <v>0</v>
      </c>
      <c r="F96" s="78">
        <f t="shared" si="1"/>
        <v>0</v>
      </c>
      <c r="G96" s="78">
        <v>0</v>
      </c>
      <c r="H96" s="78">
        <v>0</v>
      </c>
      <c r="I96" s="81">
        <f t="shared" si="2"/>
        <v>0</v>
      </c>
      <c r="J96" s="79">
        <v>0</v>
      </c>
      <c r="K96" s="80">
        <v>0</v>
      </c>
    </row>
    <row r="97" spans="1:11">
      <c r="A97" s="19" t="s">
        <v>107</v>
      </c>
      <c r="B97" s="75">
        <v>45163000</v>
      </c>
      <c r="C97" s="75">
        <v>41451899</v>
      </c>
      <c r="D97" s="75">
        <v>0</v>
      </c>
      <c r="E97" s="75">
        <v>0</v>
      </c>
      <c r="F97" s="75">
        <f t="shared" si="1"/>
        <v>41451899</v>
      </c>
      <c r="G97" s="75">
        <v>0</v>
      </c>
      <c r="H97" s="75">
        <v>0</v>
      </c>
      <c r="I97" s="82">
        <f t="shared" si="2"/>
        <v>41451899</v>
      </c>
      <c r="J97" s="76">
        <v>0</v>
      </c>
      <c r="K97" s="77">
        <v>0</v>
      </c>
    </row>
    <row r="98" spans="1:11">
      <c r="A98" s="19"/>
      <c r="B98" s="75">
        <v>0</v>
      </c>
      <c r="C98" s="75">
        <v>0</v>
      </c>
      <c r="D98" s="75">
        <v>0</v>
      </c>
      <c r="E98" s="75">
        <v>0</v>
      </c>
      <c r="F98" s="75">
        <f t="shared" si="1"/>
        <v>0</v>
      </c>
      <c r="G98" s="75">
        <v>0</v>
      </c>
      <c r="H98" s="75">
        <v>0</v>
      </c>
      <c r="I98" s="82">
        <f t="shared" si="2"/>
        <v>0</v>
      </c>
      <c r="J98" s="76">
        <v>0</v>
      </c>
      <c r="K98" s="77">
        <v>0</v>
      </c>
    </row>
    <row r="99" spans="1:11">
      <c r="A99" s="27" t="s">
        <v>108</v>
      </c>
      <c r="B99" s="75">
        <v>641339000</v>
      </c>
      <c r="C99" s="75">
        <v>1324553948.77</v>
      </c>
      <c r="D99" s="75">
        <v>232249886.26000002</v>
      </c>
      <c r="E99" s="75">
        <v>442001402.68000001</v>
      </c>
      <c r="F99" s="75">
        <f t="shared" si="1"/>
        <v>882552546.08999991</v>
      </c>
      <c r="G99" s="75">
        <v>231952283.16</v>
      </c>
      <c r="H99" s="75">
        <v>441155336.68000001</v>
      </c>
      <c r="I99" s="75">
        <f t="shared" si="2"/>
        <v>883398612.08999991</v>
      </c>
      <c r="J99" s="75">
        <v>440887558.73999995</v>
      </c>
      <c r="K99" s="77">
        <v>0</v>
      </c>
    </row>
    <row r="100" spans="1:11">
      <c r="A100" s="66" t="s">
        <v>100</v>
      </c>
      <c r="B100" s="78">
        <v>530264000</v>
      </c>
      <c r="C100" s="78">
        <v>574476000</v>
      </c>
      <c r="D100" s="78">
        <v>89809216.730000019</v>
      </c>
      <c r="E100" s="78">
        <v>180063591.18000001</v>
      </c>
      <c r="F100" s="78">
        <f t="shared" si="1"/>
        <v>394412408.81999999</v>
      </c>
      <c r="G100" s="78">
        <v>89809216.730000019</v>
      </c>
      <c r="H100" s="78">
        <v>180063591.18000001</v>
      </c>
      <c r="I100" s="81">
        <f t="shared" si="2"/>
        <v>394412408.81999999</v>
      </c>
      <c r="J100" s="79">
        <v>180063591.18000001</v>
      </c>
      <c r="K100" s="80">
        <v>0</v>
      </c>
    </row>
    <row r="101" spans="1:11">
      <c r="A101" s="66" t="s">
        <v>101</v>
      </c>
      <c r="B101" s="78">
        <v>24296000</v>
      </c>
      <c r="C101" s="78">
        <v>24296000</v>
      </c>
      <c r="D101" s="78">
        <v>3489940.71</v>
      </c>
      <c r="E101" s="78">
        <v>6817841.6400000006</v>
      </c>
      <c r="F101" s="78">
        <f t="shared" si="1"/>
        <v>17478158.359999999</v>
      </c>
      <c r="G101" s="78">
        <v>3489940.71</v>
      </c>
      <c r="H101" s="78">
        <v>6817841.6400000006</v>
      </c>
      <c r="I101" s="81">
        <f t="shared" si="2"/>
        <v>17478158.359999999</v>
      </c>
      <c r="J101" s="79">
        <v>6817841.6400000006</v>
      </c>
      <c r="K101" s="80">
        <v>0</v>
      </c>
    </row>
    <row r="102" spans="1:11">
      <c r="A102" s="66" t="s">
        <v>102</v>
      </c>
      <c r="B102" s="78">
        <v>60406000</v>
      </c>
      <c r="C102" s="78">
        <v>699408948.76999998</v>
      </c>
      <c r="D102" s="78">
        <v>134555237.86000001</v>
      </c>
      <c r="E102" s="78">
        <v>246328987.94</v>
      </c>
      <c r="F102" s="78">
        <f t="shared" si="1"/>
        <v>453079960.82999998</v>
      </c>
      <c r="G102" s="78">
        <v>134257634.75999999</v>
      </c>
      <c r="H102" s="78">
        <v>245482921.93999997</v>
      </c>
      <c r="I102" s="81">
        <f t="shared" si="2"/>
        <v>453926026.83000004</v>
      </c>
      <c r="J102" s="79">
        <v>245215143.99999997</v>
      </c>
      <c r="K102" s="80">
        <v>0</v>
      </c>
    </row>
    <row r="103" spans="1:11">
      <c r="A103" s="66" t="s">
        <v>104</v>
      </c>
      <c r="B103" s="78">
        <v>0</v>
      </c>
      <c r="C103" s="78">
        <v>0</v>
      </c>
      <c r="D103" s="78">
        <v>0</v>
      </c>
      <c r="E103" s="78">
        <v>0</v>
      </c>
      <c r="F103" s="78">
        <f t="shared" si="1"/>
        <v>0</v>
      </c>
      <c r="G103" s="78">
        <v>0</v>
      </c>
      <c r="H103" s="78">
        <v>0</v>
      </c>
      <c r="I103" s="81">
        <f t="shared" si="2"/>
        <v>0</v>
      </c>
      <c r="J103" s="79">
        <v>0</v>
      </c>
      <c r="K103" s="80">
        <v>0</v>
      </c>
    </row>
    <row r="104" spans="1:11">
      <c r="A104" s="66" t="s">
        <v>106</v>
      </c>
      <c r="B104" s="78">
        <v>26373000</v>
      </c>
      <c r="C104" s="78">
        <v>26373000</v>
      </c>
      <c r="D104" s="78">
        <v>4395490.96</v>
      </c>
      <c r="E104" s="78">
        <v>8790981.9199999999</v>
      </c>
      <c r="F104" s="78">
        <f t="shared" si="1"/>
        <v>17582018.079999998</v>
      </c>
      <c r="G104" s="78">
        <v>4395490.96</v>
      </c>
      <c r="H104" s="78">
        <v>8790981.9199999999</v>
      </c>
      <c r="I104" s="81">
        <f t="shared" si="2"/>
        <v>17582018.079999998</v>
      </c>
      <c r="J104" s="79">
        <v>8790981.9199999999</v>
      </c>
      <c r="K104" s="80">
        <v>0</v>
      </c>
    </row>
    <row r="105" spans="1:11">
      <c r="A105" s="20"/>
      <c r="B105" s="78">
        <v>0</v>
      </c>
      <c r="C105" s="78">
        <v>0</v>
      </c>
      <c r="D105" s="78">
        <v>0</v>
      </c>
      <c r="E105" s="78">
        <v>0</v>
      </c>
      <c r="F105" s="78">
        <f t="shared" si="1"/>
        <v>0</v>
      </c>
      <c r="G105" s="78">
        <v>0</v>
      </c>
      <c r="H105" s="78">
        <v>0</v>
      </c>
      <c r="I105" s="81">
        <f t="shared" si="2"/>
        <v>0</v>
      </c>
      <c r="J105" s="79">
        <v>0</v>
      </c>
      <c r="K105" s="80">
        <v>0</v>
      </c>
    </row>
    <row r="106" spans="1:11">
      <c r="A106" s="38" t="s">
        <v>109</v>
      </c>
      <c r="B106" s="83">
        <v>11492361000</v>
      </c>
      <c r="C106" s="83">
        <v>12952721924.200001</v>
      </c>
      <c r="D106" s="83">
        <v>2219323851.75</v>
      </c>
      <c r="E106" s="83">
        <v>3932077729.4199996</v>
      </c>
      <c r="F106" s="83">
        <f t="shared" si="1"/>
        <v>9020644194.7800007</v>
      </c>
      <c r="G106" s="83">
        <v>1879140833.3800001</v>
      </c>
      <c r="H106" s="83">
        <v>3178190829.4799995</v>
      </c>
      <c r="I106" s="63">
        <f t="shared" si="2"/>
        <v>9774531094.7200012</v>
      </c>
      <c r="J106" s="84">
        <v>3123381650.0499997</v>
      </c>
      <c r="K106" s="85">
        <v>0</v>
      </c>
    </row>
    <row r="107" spans="1:11">
      <c r="A107" s="43" t="s">
        <v>110</v>
      </c>
      <c r="B107" s="83">
        <v>0</v>
      </c>
      <c r="C107" s="83">
        <v>0</v>
      </c>
      <c r="D107" s="83">
        <v>0</v>
      </c>
      <c r="E107" s="83">
        <v>0</v>
      </c>
      <c r="F107" s="83">
        <f t="shared" si="1"/>
        <v>0</v>
      </c>
      <c r="G107" s="83">
        <v>0</v>
      </c>
      <c r="H107" s="83">
        <v>0</v>
      </c>
      <c r="I107" s="83">
        <f t="shared" si="2"/>
        <v>0</v>
      </c>
      <c r="J107" s="84">
        <v>0</v>
      </c>
      <c r="K107" s="85">
        <v>0</v>
      </c>
    </row>
    <row r="108" spans="1:11">
      <c r="A108" s="38" t="s">
        <v>111</v>
      </c>
      <c r="B108" s="83">
        <v>11492361000</v>
      </c>
      <c r="C108" s="83">
        <v>12952721924.200001</v>
      </c>
      <c r="D108" s="83">
        <v>2219323851.75</v>
      </c>
      <c r="E108" s="83">
        <v>3932077729.4199996</v>
      </c>
      <c r="F108" s="83">
        <f t="shared" si="1"/>
        <v>9020644194.7800007</v>
      </c>
      <c r="G108" s="83">
        <v>1879140833.3800001</v>
      </c>
      <c r="H108" s="83">
        <v>3178190829.4799995</v>
      </c>
      <c r="I108" s="63">
        <f t="shared" si="2"/>
        <v>9774531094.7200012</v>
      </c>
      <c r="J108" s="84">
        <v>3123381650.0499997</v>
      </c>
      <c r="K108" s="85">
        <v>0</v>
      </c>
    </row>
    <row r="109" spans="1:11">
      <c r="A109" s="43" t="s">
        <v>112</v>
      </c>
      <c r="B109" s="83">
        <v>0</v>
      </c>
      <c r="C109" s="83">
        <v>0</v>
      </c>
      <c r="D109" s="83">
        <v>0</v>
      </c>
      <c r="E109" s="83">
        <v>519746313.99000025</v>
      </c>
      <c r="F109" s="83">
        <v>0</v>
      </c>
      <c r="G109" s="83">
        <v>0</v>
      </c>
      <c r="H109" s="86">
        <v>1273633213.9300003</v>
      </c>
      <c r="I109" s="83"/>
      <c r="J109" s="84">
        <v>1328442393.3600001</v>
      </c>
      <c r="K109" s="85">
        <v>0</v>
      </c>
    </row>
    <row r="110" spans="1:11">
      <c r="A110" s="45" t="s">
        <v>113</v>
      </c>
      <c r="B110" s="87">
        <v>11492361000</v>
      </c>
      <c r="C110" s="87">
        <v>12952721924.200001</v>
      </c>
      <c r="D110" s="87">
        <v>2219323851.75</v>
      </c>
      <c r="E110" s="87">
        <v>4451824043.4099998</v>
      </c>
      <c r="F110" s="87">
        <f t="shared" si="1"/>
        <v>8500897880.7900009</v>
      </c>
      <c r="G110" s="87">
        <v>1879140833.3800001</v>
      </c>
      <c r="H110" s="87">
        <v>4451824043.4099998</v>
      </c>
      <c r="I110" s="88">
        <f t="shared" si="2"/>
        <v>8500897880.7900009</v>
      </c>
      <c r="J110" s="89">
        <v>4451824043.4099998</v>
      </c>
      <c r="K110" s="90">
        <v>0</v>
      </c>
    </row>
    <row r="111" spans="1:11">
      <c r="A111" s="45" t="s">
        <v>114</v>
      </c>
      <c r="B111" s="87">
        <v>7639000</v>
      </c>
      <c r="C111" s="87">
        <v>1139000</v>
      </c>
      <c r="D111" s="87">
        <v>0</v>
      </c>
      <c r="E111" s="87">
        <v>0</v>
      </c>
      <c r="F111" s="87">
        <f t="shared" si="1"/>
        <v>1139000</v>
      </c>
      <c r="G111" s="87">
        <v>0</v>
      </c>
      <c r="H111" s="87">
        <v>0</v>
      </c>
      <c r="I111" s="87">
        <f t="shared" ref="I111" si="3">I112+I116+I121</f>
        <v>0</v>
      </c>
      <c r="J111" s="89">
        <v>0</v>
      </c>
      <c r="K111" s="90">
        <v>0</v>
      </c>
    </row>
    <row r="112" spans="1:11">
      <c r="A112" s="55" t="s">
        <v>115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</row>
    <row r="113" spans="1:11">
      <c r="A113" s="55" t="s">
        <v>116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</row>
    <row r="114" spans="1:11">
      <c r="A114" s="55" t="s">
        <v>117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</row>
    <row r="115" spans="1:11">
      <c r="A115" s="955" t="s">
        <v>1101</v>
      </c>
      <c r="B115" s="955"/>
      <c r="C115" s="955"/>
      <c r="D115" s="955"/>
      <c r="E115" s="955"/>
      <c r="F115" s="955"/>
      <c r="G115" s="955"/>
      <c r="H115" s="955"/>
      <c r="I115" s="955"/>
      <c r="J115" s="955"/>
      <c r="K115" s="955"/>
    </row>
    <row r="116" spans="1:11">
      <c r="A116" s="955"/>
      <c r="B116" s="955"/>
      <c r="C116" s="955"/>
      <c r="D116" s="955"/>
      <c r="E116" s="955"/>
      <c r="F116" s="955"/>
      <c r="G116" s="955"/>
      <c r="H116" s="955"/>
      <c r="I116" s="955"/>
      <c r="J116" s="955"/>
      <c r="K116" s="955"/>
    </row>
    <row r="117" spans="1:11">
      <c r="A117" s="955" t="str">
        <f>IF(A176="sim"," do superávit do RPPS visa padronizar com o entendimento adotado pelo Tribunal de Contas do Estado do Paraná.","")</f>
        <v/>
      </c>
      <c r="B117" s="955"/>
      <c r="C117" s="955"/>
      <c r="D117" s="955"/>
      <c r="E117" s="955"/>
      <c r="F117" s="955"/>
      <c r="G117" s="955"/>
      <c r="H117" s="955"/>
      <c r="I117" s="955"/>
      <c r="J117" s="955"/>
      <c r="K117" s="955"/>
    </row>
    <row r="118" spans="1:11" ht="19.5">
      <c r="A118" s="91"/>
      <c r="B118" s="91"/>
      <c r="C118" s="92" t="s">
        <v>118</v>
      </c>
      <c r="D118" s="92" t="s">
        <v>78</v>
      </c>
      <c r="E118" s="93"/>
      <c r="F118" s="93"/>
      <c r="G118" s="93"/>
      <c r="H118" s="93"/>
      <c r="I118" s="93"/>
      <c r="J118" s="93"/>
      <c r="K118" s="93"/>
    </row>
    <row r="119" spans="1:11">
      <c r="A119" s="94" t="str">
        <f>IF(C119&lt;0,"Déficit/Superávit do período","Superávit do período")</f>
        <v>Superávit do período</v>
      </c>
      <c r="B119" s="94"/>
      <c r="C119" s="94">
        <v>519746313.99000025</v>
      </c>
      <c r="D119" s="94">
        <f>H109</f>
        <v>1273633213.9300003</v>
      </c>
      <c r="E119" s="93"/>
      <c r="F119" s="93"/>
      <c r="G119" s="93"/>
      <c r="H119" s="93"/>
      <c r="I119" s="93"/>
      <c r="J119" s="93"/>
      <c r="K119" s="93"/>
    </row>
    <row r="120" spans="1:11">
      <c r="A120" s="95" t="str">
        <f>IF(C120&lt;0,"Déficit do RPPS","Superávit do RPPS")</f>
        <v>Superávit do RPPS</v>
      </c>
      <c r="B120" s="93"/>
      <c r="C120" s="93">
        <v>49024406.709999919</v>
      </c>
      <c r="D120" s="93">
        <v>49445127.269999743</v>
      </c>
      <c r="E120" s="93"/>
      <c r="F120" s="93"/>
      <c r="G120" s="93"/>
      <c r="H120" s="93"/>
      <c r="I120" s="93"/>
      <c r="J120" s="93"/>
      <c r="K120" s="93"/>
    </row>
    <row r="121" spans="1:11">
      <c r="A121" s="95" t="s">
        <v>119</v>
      </c>
      <c r="B121" s="93"/>
      <c r="C121" s="96">
        <v>470721907.28000033</v>
      </c>
      <c r="D121" s="96">
        <f>D119-D120</f>
        <v>1224188086.6600006</v>
      </c>
      <c r="E121" s="93"/>
      <c r="F121" s="93"/>
      <c r="G121" s="93"/>
      <c r="H121" s="93"/>
      <c r="I121" s="93"/>
      <c r="J121" s="93"/>
      <c r="K121" s="93"/>
    </row>
    <row r="122" spans="1:11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</row>
    <row r="123" spans="1:11">
      <c r="A123" s="956" t="s">
        <v>120</v>
      </c>
      <c r="B123" s="956"/>
      <c r="C123" s="956"/>
      <c r="D123" s="108">
        <v>1428999776.0399997</v>
      </c>
      <c r="E123" s="956" t="s">
        <v>121</v>
      </c>
      <c r="F123" s="956"/>
      <c r="G123" s="956"/>
      <c r="H123" s="956"/>
      <c r="I123" s="108">
        <v>465975949.42000002</v>
      </c>
      <c r="J123" s="97" t="s">
        <v>122</v>
      </c>
    </row>
    <row r="124" spans="1:11">
      <c r="A124" s="957" t="s">
        <v>123</v>
      </c>
      <c r="B124" s="957"/>
      <c r="C124" s="957"/>
      <c r="D124" s="957"/>
      <c r="E124" s="957"/>
      <c r="F124" s="957"/>
      <c r="G124" s="957"/>
      <c r="H124" s="957"/>
      <c r="I124" s="957"/>
      <c r="J124" s="957"/>
      <c r="K124" s="98"/>
    </row>
    <row r="125" spans="1:11">
      <c r="B125" s="2"/>
      <c r="C125" s="57"/>
      <c r="D125" s="57"/>
      <c r="E125" s="57"/>
      <c r="F125" s="57"/>
      <c r="G125" s="57"/>
      <c r="H125" s="57"/>
      <c r="I125" s="57"/>
      <c r="J125" s="57"/>
      <c r="K125" s="57"/>
    </row>
    <row r="126" spans="1:11">
      <c r="A126" s="950" t="s">
        <v>124</v>
      </c>
      <c r="B126" s="950"/>
      <c r="C126" s="950"/>
      <c r="D126" s="57"/>
      <c r="E126" s="57"/>
      <c r="F126" s="57"/>
      <c r="G126" s="57"/>
      <c r="H126" s="57"/>
      <c r="I126" s="57"/>
      <c r="J126" s="57"/>
      <c r="K126" s="57"/>
    </row>
    <row r="127" spans="1:11">
      <c r="A127" s="99"/>
      <c r="B127" s="100" t="s">
        <v>125</v>
      </c>
      <c r="C127" s="101" t="s">
        <v>126</v>
      </c>
      <c r="D127" s="57"/>
      <c r="E127" s="57"/>
      <c r="F127" s="57"/>
      <c r="G127" s="57"/>
      <c r="H127" s="57"/>
      <c r="I127" s="57"/>
      <c r="J127" s="57"/>
      <c r="K127" s="57"/>
    </row>
    <row r="128" spans="1:11">
      <c r="A128" s="2" t="s">
        <v>127</v>
      </c>
      <c r="B128" s="3">
        <v>11524861148.16</v>
      </c>
      <c r="C128" s="3">
        <v>4451824043.4099998</v>
      </c>
      <c r="D128" s="57"/>
      <c r="E128" s="57"/>
      <c r="F128" s="57"/>
      <c r="G128" s="57"/>
      <c r="H128" s="57"/>
      <c r="I128" s="57"/>
      <c r="J128" s="57"/>
      <c r="K128" s="57"/>
    </row>
    <row r="129" spans="1:11">
      <c r="B129" s="2"/>
      <c r="C129" s="57"/>
      <c r="D129" s="57"/>
      <c r="E129" s="57"/>
      <c r="F129" s="57"/>
      <c r="G129" s="57"/>
      <c r="H129" s="57"/>
      <c r="I129" s="57"/>
      <c r="J129" s="57"/>
      <c r="K129" s="57"/>
    </row>
    <row r="130" spans="1:11">
      <c r="A130" s="99"/>
      <c r="B130" s="100" t="s">
        <v>128</v>
      </c>
      <c r="C130" s="101" t="s">
        <v>129</v>
      </c>
      <c r="D130" s="57"/>
      <c r="E130" s="57"/>
      <c r="F130" s="57"/>
      <c r="G130" s="57"/>
      <c r="H130" s="57"/>
      <c r="I130" s="57"/>
      <c r="J130" s="57"/>
      <c r="K130" s="57"/>
    </row>
    <row r="131" spans="1:11">
      <c r="A131" s="2" t="s">
        <v>130</v>
      </c>
      <c r="B131" s="3">
        <v>12953860924.200001</v>
      </c>
      <c r="C131" s="102">
        <v>3932077729.4199996</v>
      </c>
      <c r="D131" s="57"/>
      <c r="E131" s="57"/>
      <c r="F131" s="57"/>
      <c r="G131" s="57"/>
      <c r="H131" s="57"/>
      <c r="I131" s="57"/>
      <c r="J131" s="57"/>
      <c r="K131" s="57"/>
    </row>
    <row r="132" spans="1:11">
      <c r="B132" s="3"/>
      <c r="C132" s="3"/>
      <c r="D132" s="57"/>
      <c r="E132" s="57"/>
      <c r="F132" s="57"/>
      <c r="G132" s="57"/>
      <c r="H132" s="57"/>
      <c r="I132" s="57"/>
      <c r="J132" s="57"/>
      <c r="K132" s="57"/>
    </row>
    <row r="133" spans="1:11">
      <c r="A133" s="35" t="s">
        <v>131</v>
      </c>
      <c r="B133" s="3">
        <v>-1428999776.0400009</v>
      </c>
      <c r="C133" s="3">
        <v>519746313.99000025</v>
      </c>
      <c r="D133" s="57"/>
      <c r="E133" s="57"/>
      <c r="F133" s="57"/>
      <c r="G133" s="57"/>
      <c r="H133" s="57"/>
      <c r="I133" s="57"/>
      <c r="J133" s="57"/>
      <c r="K133" s="57"/>
    </row>
    <row r="134" spans="1:11">
      <c r="A134" s="2" t="s">
        <v>132</v>
      </c>
      <c r="B134" s="3">
        <v>1428999776.0399997</v>
      </c>
      <c r="C134" s="102">
        <v>465975949.42000002</v>
      </c>
      <c r="D134" s="57"/>
      <c r="E134" s="57"/>
      <c r="F134" s="57"/>
      <c r="G134" s="57"/>
      <c r="H134" s="57"/>
      <c r="I134" s="57"/>
      <c r="J134" s="57"/>
      <c r="K134" s="57"/>
    </row>
    <row r="135" spans="1:11">
      <c r="A135" s="103" t="s">
        <v>133</v>
      </c>
      <c r="B135" s="104">
        <v>0</v>
      </c>
      <c r="C135" s="104">
        <v>985722263.41000032</v>
      </c>
      <c r="D135" s="57"/>
      <c r="E135" s="57"/>
      <c r="F135" s="57"/>
      <c r="G135" s="57"/>
      <c r="H135" s="57"/>
      <c r="I135" s="57"/>
      <c r="J135" s="57"/>
      <c r="K135" s="57"/>
    </row>
    <row r="136" spans="1:11">
      <c r="B136" s="26"/>
      <c r="C136" s="58"/>
      <c r="D136" s="57"/>
      <c r="E136" s="57"/>
      <c r="F136" s="57"/>
      <c r="G136" s="57"/>
      <c r="H136" s="57"/>
      <c r="I136" s="57"/>
      <c r="J136" s="57"/>
      <c r="K136" s="57"/>
    </row>
    <row r="137" spans="1:11">
      <c r="A137" s="2" t="s">
        <v>134</v>
      </c>
      <c r="B137" s="26"/>
      <c r="C137" s="58"/>
      <c r="D137" s="57"/>
      <c r="E137" s="57"/>
      <c r="F137" s="57"/>
      <c r="G137" s="57"/>
      <c r="H137" s="57"/>
      <c r="I137" s="57"/>
      <c r="J137" s="57"/>
      <c r="K137" s="57"/>
    </row>
    <row r="138" spans="1:11">
      <c r="B138" s="26"/>
      <c r="C138" s="58"/>
      <c r="D138" s="57"/>
      <c r="E138" s="57"/>
      <c r="F138" s="57"/>
      <c r="G138" s="57"/>
      <c r="H138" s="57"/>
      <c r="I138" s="57"/>
      <c r="J138" s="57"/>
      <c r="K138" s="57"/>
    </row>
    <row r="139" spans="1:11" ht="26.25" customHeight="1">
      <c r="A139" s="951" t="s">
        <v>135</v>
      </c>
      <c r="B139" s="951"/>
      <c r="C139" s="951"/>
      <c r="D139" s="951"/>
      <c r="E139" s="951"/>
      <c r="F139" s="951"/>
      <c r="G139" s="951"/>
      <c r="H139" s="951"/>
      <c r="I139" s="951"/>
      <c r="J139" s="951"/>
      <c r="K139" s="951"/>
    </row>
    <row r="140" spans="1:11">
      <c r="B140" s="26"/>
      <c r="C140" s="58"/>
      <c r="D140" s="57"/>
      <c r="E140" s="57"/>
      <c r="F140" s="57"/>
      <c r="G140" s="57"/>
      <c r="H140" s="57"/>
      <c r="I140" s="57"/>
      <c r="J140" s="57"/>
      <c r="K140" s="57"/>
    </row>
    <row r="141" spans="1:11" ht="34.5" customHeight="1">
      <c r="A141" s="951" t="s">
        <v>136</v>
      </c>
      <c r="B141" s="951"/>
      <c r="C141" s="951"/>
      <c r="D141" s="951"/>
      <c r="E141" s="951"/>
      <c r="F141" s="951"/>
      <c r="G141" s="951"/>
      <c r="H141" s="951"/>
      <c r="I141" s="951"/>
      <c r="J141" s="951"/>
      <c r="K141" s="951"/>
    </row>
    <row r="142" spans="1:11">
      <c r="B142" s="105"/>
      <c r="D142" s="106"/>
      <c r="F142" s="58"/>
      <c r="H142" s="58"/>
      <c r="K142" s="107"/>
    </row>
    <row r="143" spans="1:11">
      <c r="A143" s="2" t="s">
        <v>1102</v>
      </c>
      <c r="B143" s="2"/>
      <c r="D143" s="58"/>
    </row>
    <row r="144" spans="1:11">
      <c r="A144" s="2" t="s">
        <v>1103</v>
      </c>
      <c r="B144" s="2"/>
    </row>
    <row r="145" spans="1:4">
      <c r="A145" s="2" t="s">
        <v>1104</v>
      </c>
      <c r="B145" s="2"/>
    </row>
    <row r="146" spans="1:4">
      <c r="A146" s="2" t="s">
        <v>1105</v>
      </c>
      <c r="B146" s="2"/>
      <c r="D146" s="106"/>
    </row>
  </sheetData>
  <mergeCells count="28">
    <mergeCell ref="A126:C126"/>
    <mergeCell ref="A139:K139"/>
    <mergeCell ref="A141:K141"/>
    <mergeCell ref="A8:A10"/>
    <mergeCell ref="F84:F85"/>
    <mergeCell ref="G84:H84"/>
    <mergeCell ref="I84:I85"/>
    <mergeCell ref="K84:K85"/>
    <mergeCell ref="A115:K115"/>
    <mergeCell ref="A116:K116"/>
    <mergeCell ref="A117:K117"/>
    <mergeCell ref="A123:C123"/>
    <mergeCell ref="E123:H123"/>
    <mergeCell ref="A124:J124"/>
    <mergeCell ref="A84:A86"/>
    <mergeCell ref="B84:B85"/>
    <mergeCell ref="C84:C85"/>
    <mergeCell ref="D84:E84"/>
    <mergeCell ref="B8:B10"/>
    <mergeCell ref="C8:C9"/>
    <mergeCell ref="D8:G8"/>
    <mergeCell ref="H8:H9"/>
    <mergeCell ref="A1:H1"/>
    <mergeCell ref="A2:H2"/>
    <mergeCell ref="A3:H3"/>
    <mergeCell ref="A4:H4"/>
    <mergeCell ref="A5:H5"/>
    <mergeCell ref="A6:H6"/>
  </mergeCells>
  <conditionalFormatting sqref="B65:D65">
    <cfRule type="expression" dxfId="6" priority="8" stopIfTrue="1">
      <formula>B65&lt;&gt;SUM(B66:B70)</formula>
    </cfRule>
  </conditionalFormatting>
  <conditionalFormatting sqref="F65">
    <cfRule type="expression" dxfId="5" priority="4" stopIfTrue="1">
      <formula>F65&lt;&gt;SUM(F66:F70)</formula>
    </cfRule>
  </conditionalFormatting>
  <conditionalFormatting sqref="B99">
    <cfRule type="expression" dxfId="4" priority="2" stopIfTrue="1">
      <formula>B99&lt;&gt;SUM(B100:B104)</formula>
    </cfRule>
  </conditionalFormatting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A04D7-BFA9-48E8-A0A5-5C7A16F170A7}">
  <sheetPr codeName="Planilha10"/>
  <dimension ref="A1:H50"/>
  <sheetViews>
    <sheetView workbookViewId="0">
      <selection sqref="A1:XFD1048576"/>
    </sheetView>
  </sheetViews>
  <sheetFormatPr defaultRowHeight="11.25"/>
  <cols>
    <col min="1" max="1" width="44.5703125" style="2" customWidth="1"/>
    <col min="2" max="7" width="16" style="2" customWidth="1"/>
    <col min="8" max="8" width="14.7109375" style="2" customWidth="1"/>
    <col min="9" max="16384" width="9.140625" style="2"/>
  </cols>
  <sheetData>
    <row r="1" spans="1:8">
      <c r="A1" s="939" t="s">
        <v>0</v>
      </c>
      <c r="B1" s="939"/>
      <c r="C1" s="939"/>
      <c r="D1" s="939"/>
      <c r="E1" s="939"/>
      <c r="F1" s="939"/>
      <c r="G1" s="939"/>
      <c r="H1" s="939"/>
    </row>
    <row r="2" spans="1:8">
      <c r="A2" s="940" t="s">
        <v>1</v>
      </c>
      <c r="B2" s="940"/>
      <c r="C2" s="940"/>
      <c r="D2" s="940"/>
      <c r="E2" s="940"/>
      <c r="F2" s="940"/>
      <c r="G2" s="940"/>
      <c r="H2" s="940"/>
    </row>
    <row r="3" spans="1:8">
      <c r="A3" s="939" t="s">
        <v>541</v>
      </c>
      <c r="B3" s="939"/>
      <c r="C3" s="939"/>
      <c r="D3" s="939"/>
      <c r="E3" s="939"/>
      <c r="F3" s="939"/>
      <c r="G3" s="939"/>
      <c r="H3" s="939"/>
    </row>
    <row r="4" spans="1:8">
      <c r="A4" s="940" t="s">
        <v>406</v>
      </c>
      <c r="B4" s="940"/>
      <c r="C4" s="940"/>
      <c r="D4" s="940"/>
      <c r="E4" s="940"/>
      <c r="F4" s="940"/>
      <c r="G4" s="940"/>
      <c r="H4" s="940"/>
    </row>
    <row r="5" spans="1:8">
      <c r="A5" s="940" t="s">
        <v>1099</v>
      </c>
      <c r="B5" s="940"/>
      <c r="C5" s="940"/>
      <c r="D5" s="940"/>
      <c r="E5" s="940"/>
      <c r="F5" s="940"/>
      <c r="G5" s="940"/>
      <c r="H5" s="940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 t="s">
        <v>542</v>
      </c>
      <c r="H7" s="5">
        <v>1</v>
      </c>
    </row>
    <row r="8" spans="1:8" s="55" customFormat="1">
      <c r="A8" s="110" t="s">
        <v>543</v>
      </c>
      <c r="B8" s="1053" t="s">
        <v>410</v>
      </c>
      <c r="C8" s="1054"/>
      <c r="D8" s="1053" t="s">
        <v>8</v>
      </c>
      <c r="E8" s="1054"/>
      <c r="F8" s="1055"/>
      <c r="G8" s="1053" t="s">
        <v>9</v>
      </c>
      <c r="H8" s="1054"/>
    </row>
    <row r="9" spans="1:8" s="55" customFormat="1">
      <c r="A9" s="111"/>
      <c r="B9" s="1106" t="s">
        <v>439</v>
      </c>
      <c r="C9" s="1107"/>
      <c r="D9" s="1106" t="s">
        <v>440</v>
      </c>
      <c r="E9" s="1107"/>
      <c r="F9" s="1058"/>
      <c r="G9" s="1106" t="s">
        <v>544</v>
      </c>
      <c r="H9" s="1107"/>
    </row>
    <row r="10" spans="1:8">
      <c r="A10" s="376"/>
      <c r="B10" s="451"/>
      <c r="C10" s="452"/>
      <c r="D10" s="376"/>
      <c r="E10" s="376"/>
      <c r="F10" s="166"/>
      <c r="G10" s="264"/>
      <c r="H10" s="453"/>
    </row>
    <row r="11" spans="1:8">
      <c r="A11" s="2" t="s">
        <v>545</v>
      </c>
      <c r="B11" s="454"/>
      <c r="C11" s="455" t="e">
        <v>#VALUE!</v>
      </c>
      <c r="D11" s="60"/>
      <c r="E11" s="60"/>
      <c r="F11" s="455" t="e">
        <v>#VALUE!</v>
      </c>
      <c r="G11" s="454"/>
      <c r="H11" s="60" t="e">
        <f>C11-F11</f>
        <v>#VALUE!</v>
      </c>
    </row>
    <row r="12" spans="1:8" hidden="1">
      <c r="A12" s="202" t="s">
        <v>546</v>
      </c>
      <c r="B12" s="454"/>
      <c r="C12" s="455" t="e">
        <f>C13+C14</f>
        <v>#VALUE!</v>
      </c>
      <c r="D12" s="60"/>
      <c r="E12" s="60"/>
      <c r="F12" s="455" t="e">
        <v>#VALUE!</v>
      </c>
      <c r="G12" s="454"/>
      <c r="H12" s="60" t="e">
        <f>H13+H14</f>
        <v>#VALUE!</v>
      </c>
    </row>
    <row r="13" spans="1:8">
      <c r="A13" s="202" t="s">
        <v>547</v>
      </c>
      <c r="B13" s="454"/>
      <c r="C13" s="455" t="e">
        <v>#VALUE!</v>
      </c>
      <c r="D13" s="60"/>
      <c r="E13" s="60"/>
      <c r="F13" s="455" t="e">
        <v>#VALUE!</v>
      </c>
      <c r="G13" s="454"/>
      <c r="H13" s="60" t="e">
        <f>C13-F13</f>
        <v>#VALUE!</v>
      </c>
    </row>
    <row r="14" spans="1:8">
      <c r="A14" s="202" t="s">
        <v>548</v>
      </c>
      <c r="B14" s="454"/>
      <c r="C14" s="455" t="e">
        <v>#VALUE!</v>
      </c>
      <c r="D14" s="60"/>
      <c r="E14" s="60"/>
      <c r="F14" s="455" t="e">
        <v>#VALUE!</v>
      </c>
      <c r="G14" s="454"/>
      <c r="H14" s="60" t="e">
        <f>C14-F14</f>
        <v>#VALUE!</v>
      </c>
    </row>
    <row r="15" spans="1:8">
      <c r="A15" s="202" t="s">
        <v>549</v>
      </c>
      <c r="B15" s="454"/>
      <c r="C15" s="455">
        <v>0</v>
      </c>
      <c r="D15" s="60"/>
      <c r="E15" s="60"/>
      <c r="F15" s="455">
        <v>0</v>
      </c>
      <c r="G15" s="454"/>
      <c r="H15" s="60"/>
    </row>
    <row r="16" spans="1:8">
      <c r="A16" s="456" t="s">
        <v>550</v>
      </c>
      <c r="B16" s="454"/>
      <c r="C16" s="455" t="e">
        <v>#VALUE!</v>
      </c>
      <c r="D16" s="60"/>
      <c r="E16" s="60"/>
      <c r="F16" s="455" t="e">
        <v>#VALUE!</v>
      </c>
      <c r="G16" s="454"/>
      <c r="H16" s="60" t="e">
        <f>C16-F16</f>
        <v>#VALUE!</v>
      </c>
    </row>
    <row r="17" spans="1:8">
      <c r="A17" s="98"/>
      <c r="B17" s="457"/>
      <c r="C17" s="458"/>
      <c r="D17" s="459"/>
      <c r="E17" s="459"/>
      <c r="F17" s="458"/>
      <c r="G17" s="457"/>
      <c r="H17" s="459"/>
    </row>
    <row r="18" spans="1:8" hidden="1">
      <c r="A18" s="384"/>
      <c r="B18" s="460"/>
      <c r="C18" s="461"/>
      <c r="D18" s="150"/>
      <c r="E18" s="150"/>
      <c r="F18" s="462"/>
      <c r="G18" s="463"/>
      <c r="H18" s="464"/>
    </row>
    <row r="19" spans="1:8">
      <c r="A19" s="160" t="s">
        <v>551</v>
      </c>
      <c r="B19" s="89"/>
      <c r="C19" s="465" t="e">
        <f>SUM(C13:C18)</f>
        <v>#VALUE!</v>
      </c>
      <c r="D19" s="466"/>
      <c r="E19" s="466"/>
      <c r="F19" s="465" t="e">
        <f>SUM(F13:F18)</f>
        <v>#VALUE!</v>
      </c>
      <c r="G19" s="89"/>
      <c r="H19" s="466" t="e">
        <f>SUM(H13:H18)</f>
        <v>#VALUE!</v>
      </c>
    </row>
    <row r="20" spans="1:8">
      <c r="B20" s="152"/>
      <c r="C20" s="152"/>
      <c r="D20" s="152"/>
      <c r="E20" s="152"/>
      <c r="F20" s="152"/>
      <c r="G20" s="152"/>
      <c r="H20" s="152"/>
    </row>
    <row r="21" spans="1:8">
      <c r="A21" s="110"/>
      <c r="B21" s="1138" t="s">
        <v>82</v>
      </c>
      <c r="C21" s="1053" t="s">
        <v>83</v>
      </c>
      <c r="D21" s="1138" t="s">
        <v>85</v>
      </c>
      <c r="E21" s="1053" t="s">
        <v>87</v>
      </c>
      <c r="F21" s="1138" t="s">
        <v>552</v>
      </c>
      <c r="G21" s="1138" t="s">
        <v>553</v>
      </c>
      <c r="H21" s="1054" t="s">
        <v>554</v>
      </c>
    </row>
    <row r="22" spans="1:8">
      <c r="A22" s="1142" t="s">
        <v>555</v>
      </c>
      <c r="B22" s="1139"/>
      <c r="C22" s="1086"/>
      <c r="D22" s="1139"/>
      <c r="E22" s="1086"/>
      <c r="F22" s="1139"/>
      <c r="G22" s="1139"/>
      <c r="H22" s="1140"/>
    </row>
    <row r="23" spans="1:8">
      <c r="A23" s="1142"/>
      <c r="B23" s="1139"/>
      <c r="C23" s="1086"/>
      <c r="D23" s="1139"/>
      <c r="E23" s="1086"/>
      <c r="F23" s="1139"/>
      <c r="G23" s="1139"/>
      <c r="H23" s="1140"/>
    </row>
    <row r="24" spans="1:8">
      <c r="A24" s="111"/>
      <c r="B24" s="404" t="s">
        <v>490</v>
      </c>
      <c r="C24" s="467" t="s">
        <v>491</v>
      </c>
      <c r="D24" s="404"/>
      <c r="E24" s="404" t="s">
        <v>556</v>
      </c>
      <c r="F24" s="404"/>
      <c r="G24" s="404" t="s">
        <v>492</v>
      </c>
      <c r="H24" s="468" t="s">
        <v>557</v>
      </c>
    </row>
    <row r="25" spans="1:8">
      <c r="A25" s="166" t="s">
        <v>558</v>
      </c>
      <c r="B25" s="469" t="e">
        <v>#VALUE!</v>
      </c>
      <c r="C25" s="469" t="e">
        <v>#VALUE!</v>
      </c>
      <c r="D25" s="469" t="e">
        <v>#VALUE!</v>
      </c>
      <c r="E25" s="469" t="e">
        <v>#VALUE!</v>
      </c>
      <c r="F25" s="469" t="e">
        <v>#VALUE!</v>
      </c>
      <c r="G25" s="469" t="e">
        <v>#VALUE!</v>
      </c>
      <c r="H25" s="293" t="e">
        <v>#VALUE!</v>
      </c>
    </row>
    <row r="26" spans="1:8">
      <c r="A26" s="66" t="s">
        <v>559</v>
      </c>
      <c r="B26" s="470" t="e">
        <v>#VALUE!</v>
      </c>
      <c r="C26" s="470" t="e">
        <v>#VALUE!</v>
      </c>
      <c r="D26" s="470" t="e">
        <v>#VALUE!</v>
      </c>
      <c r="E26" s="470" t="e">
        <v>#VALUE!</v>
      </c>
      <c r="F26" s="470" t="e">
        <v>#VALUE!</v>
      </c>
      <c r="G26" s="457" t="e">
        <v>#VALUE!</v>
      </c>
      <c r="H26" s="457" t="e">
        <v>#VALUE!</v>
      </c>
    </row>
    <row r="27" spans="1:8">
      <c r="A27" s="66" t="s">
        <v>560</v>
      </c>
      <c r="B27" s="470" t="e">
        <v>#VALUE!</v>
      </c>
      <c r="C27" s="470" t="e">
        <v>#VALUE!</v>
      </c>
      <c r="D27" s="470" t="e">
        <v>#VALUE!</v>
      </c>
      <c r="E27" s="470" t="e">
        <v>#VALUE!</v>
      </c>
      <c r="F27" s="470" t="e">
        <v>#VALUE!</v>
      </c>
      <c r="G27" s="457" t="e">
        <v>#VALUE!</v>
      </c>
      <c r="H27" s="457" t="e">
        <v>#VALUE!</v>
      </c>
    </row>
    <row r="28" spans="1:8">
      <c r="A28" s="66" t="s">
        <v>561</v>
      </c>
      <c r="B28" s="470" t="e">
        <v>#VALUE!</v>
      </c>
      <c r="C28" s="470" t="e">
        <v>#VALUE!</v>
      </c>
      <c r="D28" s="470" t="e">
        <v>#VALUE!</v>
      </c>
      <c r="E28" s="470" t="e">
        <v>#VALUE!</v>
      </c>
      <c r="F28" s="470" t="e">
        <v>#VALUE!</v>
      </c>
      <c r="G28" s="457" t="e">
        <v>#VALUE!</v>
      </c>
      <c r="H28" s="454" t="e">
        <v>#VALUE!</v>
      </c>
    </row>
    <row r="29" spans="1:8">
      <c r="A29" s="36" t="s">
        <v>562</v>
      </c>
      <c r="B29" s="78">
        <v>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454">
        <v>0</v>
      </c>
    </row>
    <row r="30" spans="1:8" hidden="1">
      <c r="A30" s="66" t="s">
        <v>563</v>
      </c>
      <c r="B30" s="78">
        <v>0</v>
      </c>
      <c r="C30" s="78">
        <v>0</v>
      </c>
      <c r="D30" s="78">
        <v>0</v>
      </c>
      <c r="E30" s="78">
        <v>0</v>
      </c>
      <c r="F30" s="78">
        <v>0</v>
      </c>
      <c r="G30" s="454">
        <v>0</v>
      </c>
      <c r="H30" s="454">
        <v>0</v>
      </c>
    </row>
    <row r="31" spans="1:8">
      <c r="A31" s="66" t="s">
        <v>564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454">
        <v>0</v>
      </c>
      <c r="H31" s="454">
        <v>0</v>
      </c>
    </row>
    <row r="32" spans="1:8">
      <c r="A32" s="385"/>
      <c r="B32" s="471"/>
      <c r="C32" s="471"/>
      <c r="D32" s="471"/>
      <c r="E32" s="471"/>
      <c r="F32" s="472"/>
      <c r="G32" s="472"/>
      <c r="H32" s="472"/>
    </row>
    <row r="33" spans="1:8">
      <c r="A33" s="161" t="s">
        <v>551</v>
      </c>
      <c r="B33" s="87" t="e">
        <f>B29+B25</f>
        <v>#VALUE!</v>
      </c>
      <c r="C33" s="87" t="e">
        <f t="shared" ref="C33:H33" si="0">C29+C25</f>
        <v>#VALUE!</v>
      </c>
      <c r="D33" s="87" t="e">
        <f t="shared" si="0"/>
        <v>#VALUE!</v>
      </c>
      <c r="E33" s="87" t="e">
        <f t="shared" si="0"/>
        <v>#VALUE!</v>
      </c>
      <c r="F33" s="87" t="e">
        <f t="shared" si="0"/>
        <v>#VALUE!</v>
      </c>
      <c r="G33" s="87" t="e">
        <f t="shared" si="0"/>
        <v>#VALUE!</v>
      </c>
      <c r="H33" s="87" t="e">
        <f t="shared" si="0"/>
        <v>#VALUE!</v>
      </c>
    </row>
    <row r="35" spans="1:8">
      <c r="A35" s="952" t="s">
        <v>565</v>
      </c>
      <c r="B35" s="1053" t="s">
        <v>566</v>
      </c>
      <c r="C35" s="1055"/>
      <c r="D35" s="1053" t="s">
        <v>567</v>
      </c>
      <c r="E35" s="1054"/>
      <c r="F35" s="1055"/>
      <c r="G35" s="1053" t="s">
        <v>568</v>
      </c>
      <c r="H35" s="1054"/>
    </row>
    <row r="36" spans="1:8">
      <c r="A36" s="1085"/>
      <c r="B36" s="1106" t="s">
        <v>569</v>
      </c>
      <c r="C36" s="1058"/>
      <c r="D36" s="1106" t="s">
        <v>570</v>
      </c>
      <c r="E36" s="1107"/>
      <c r="F36" s="1058"/>
      <c r="G36" s="1106" t="s">
        <v>571</v>
      </c>
      <c r="H36" s="1107"/>
    </row>
    <row r="37" spans="1:8">
      <c r="A37" s="1143" t="s">
        <v>454</v>
      </c>
      <c r="B37" s="1145" t="e">
        <v>#VALUE!</v>
      </c>
      <c r="C37" s="1146">
        <v>0</v>
      </c>
      <c r="D37" s="473"/>
      <c r="E37" s="1149" t="e">
        <f>F19-E33-G33</f>
        <v>#VALUE!</v>
      </c>
      <c r="F37" s="474"/>
      <c r="G37" s="475"/>
      <c r="H37" s="1151" t="e">
        <f>B37+E37</f>
        <v>#VALUE!</v>
      </c>
    </row>
    <row r="38" spans="1:8">
      <c r="A38" s="1144"/>
      <c r="B38" s="1147">
        <v>0</v>
      </c>
      <c r="C38" s="1148">
        <v>0</v>
      </c>
      <c r="D38" s="476"/>
      <c r="E38" s="1150"/>
      <c r="F38" s="477"/>
      <c r="G38" s="478"/>
      <c r="H38" s="1151"/>
    </row>
    <row r="39" spans="1:8">
      <c r="A39" s="368" t="s">
        <v>115</v>
      </c>
    </row>
    <row r="40" spans="1:8">
      <c r="A40" s="329" t="s">
        <v>499</v>
      </c>
    </row>
    <row r="41" spans="1:8">
      <c r="A41" s="329" t="s">
        <v>572</v>
      </c>
    </row>
    <row r="42" spans="1:8">
      <c r="A42" s="1105" t="s">
        <v>573</v>
      </c>
      <c r="B42" s="1105"/>
      <c r="C42" s="1105"/>
      <c r="D42" s="1105"/>
      <c r="E42" s="1105"/>
      <c r="F42" s="1105"/>
      <c r="G42" s="1105"/>
      <c r="H42" s="1105"/>
    </row>
    <row r="43" spans="1:8">
      <c r="A43" s="329" t="s">
        <v>574</v>
      </c>
      <c r="B43" s="329"/>
      <c r="C43" s="329"/>
      <c r="D43" s="329"/>
      <c r="E43" s="329"/>
      <c r="F43" s="329"/>
      <c r="G43" s="329"/>
      <c r="H43" s="329"/>
    </row>
    <row r="44" spans="1:8">
      <c r="A44" s="1141" t="s">
        <v>575</v>
      </c>
      <c r="B44" s="1141"/>
      <c r="C44" s="1141"/>
      <c r="D44" s="1141"/>
      <c r="E44" s="1141"/>
      <c r="F44" s="1141"/>
      <c r="G44" s="1141"/>
      <c r="H44" s="1141"/>
    </row>
    <row r="45" spans="1:8">
      <c r="A45" s="329"/>
    </row>
    <row r="46" spans="1:8">
      <c r="A46" s="329"/>
    </row>
    <row r="47" spans="1:8">
      <c r="A47" s="2" t="s">
        <v>1102</v>
      </c>
    </row>
    <row r="48" spans="1:8">
      <c r="A48" s="2" t="s">
        <v>1103</v>
      </c>
    </row>
    <row r="49" spans="1:1">
      <c r="A49" s="2" t="s">
        <v>1104</v>
      </c>
    </row>
    <row r="50" spans="1:1">
      <c r="A50" s="2" t="s">
        <v>1105</v>
      </c>
    </row>
  </sheetData>
  <mergeCells count="32">
    <mergeCell ref="A44:H44"/>
    <mergeCell ref="A22:A23"/>
    <mergeCell ref="A35:A36"/>
    <mergeCell ref="B35:C35"/>
    <mergeCell ref="D35:F35"/>
    <mergeCell ref="G35:H35"/>
    <mergeCell ref="B36:C36"/>
    <mergeCell ref="D36:F36"/>
    <mergeCell ref="G36:H36"/>
    <mergeCell ref="A37:A38"/>
    <mergeCell ref="B37:C38"/>
    <mergeCell ref="E37:E38"/>
    <mergeCell ref="H37:H38"/>
    <mergeCell ref="A42:H42"/>
    <mergeCell ref="B9:C9"/>
    <mergeCell ref="D9:F9"/>
    <mergeCell ref="G9:H9"/>
    <mergeCell ref="B21:B23"/>
    <mergeCell ref="C21:C23"/>
    <mergeCell ref="D21:D23"/>
    <mergeCell ref="E21:E23"/>
    <mergeCell ref="F21:F23"/>
    <mergeCell ref="G21:G23"/>
    <mergeCell ref="H21:H23"/>
    <mergeCell ref="B8:C8"/>
    <mergeCell ref="D8:F8"/>
    <mergeCell ref="G8:H8"/>
    <mergeCell ref="A1:H1"/>
    <mergeCell ref="A2:H2"/>
    <mergeCell ref="A3:H3"/>
    <mergeCell ref="A4:H4"/>
    <mergeCell ref="A5:H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854E-3FEF-4F45-A924-F39993660765}">
  <sheetPr codeName="Planilha11"/>
  <dimension ref="A1:K156"/>
  <sheetViews>
    <sheetView workbookViewId="0">
      <selection sqref="A1:K1"/>
    </sheetView>
  </sheetViews>
  <sheetFormatPr defaultColWidth="6.85546875" defaultRowHeight="11.25"/>
  <cols>
    <col min="1" max="1" width="43.42578125" style="375" customWidth="1"/>
    <col min="2" max="2" width="17.85546875" style="375" customWidth="1"/>
    <col min="3" max="4" width="16.85546875" style="375" customWidth="1"/>
    <col min="5" max="7" width="16.85546875" style="480" customWidth="1"/>
    <col min="8" max="9" width="16.85546875" style="375" customWidth="1"/>
    <col min="10" max="11" width="16.85546875" style="480" customWidth="1"/>
    <col min="12" max="16384" width="6.85546875" style="375"/>
  </cols>
  <sheetData>
    <row r="1" spans="1:11" s="479" customFormat="1" ht="12" customHeight="1">
      <c r="A1" s="1178" t="s">
        <v>576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</row>
    <row r="2" spans="1:11" s="479" customFormat="1" ht="12" customHeight="1">
      <c r="A2" s="1178" t="s">
        <v>1</v>
      </c>
      <c r="B2" s="1178"/>
      <c r="C2" s="1178"/>
      <c r="D2" s="1178"/>
      <c r="E2" s="1178"/>
      <c r="F2" s="1178"/>
      <c r="G2" s="1178"/>
      <c r="H2" s="1178"/>
      <c r="I2" s="1178"/>
      <c r="J2" s="1178"/>
      <c r="K2" s="1178"/>
    </row>
    <row r="3" spans="1:11" s="479" customFormat="1" ht="12" customHeight="1">
      <c r="A3" s="1179" t="s">
        <v>577</v>
      </c>
      <c r="B3" s="1179"/>
      <c r="C3" s="1179"/>
      <c r="D3" s="1179"/>
      <c r="E3" s="1179"/>
      <c r="F3" s="1179"/>
      <c r="G3" s="1179"/>
      <c r="H3" s="1179"/>
      <c r="I3" s="1179"/>
      <c r="J3" s="1179"/>
      <c r="K3" s="1179"/>
    </row>
    <row r="4" spans="1:11" s="479" customFormat="1" ht="12" customHeight="1">
      <c r="A4" s="1178" t="s">
        <v>3</v>
      </c>
      <c r="B4" s="1178"/>
      <c r="C4" s="1178"/>
      <c r="D4" s="1178"/>
      <c r="E4" s="1178"/>
      <c r="F4" s="1178"/>
      <c r="G4" s="1178"/>
      <c r="H4" s="1178"/>
      <c r="I4" s="1178"/>
      <c r="J4" s="1178"/>
      <c r="K4" s="1178"/>
    </row>
    <row r="5" spans="1:11" s="479" customFormat="1" ht="12" customHeight="1">
      <c r="A5" s="1178" t="s">
        <v>1099</v>
      </c>
      <c r="B5" s="1178"/>
      <c r="C5" s="1178"/>
      <c r="D5" s="1178"/>
      <c r="E5" s="1178"/>
      <c r="F5" s="1178"/>
      <c r="G5" s="1178"/>
      <c r="H5" s="1178"/>
      <c r="I5" s="1178"/>
      <c r="J5" s="1178"/>
      <c r="K5" s="1178"/>
    </row>
    <row r="6" spans="1:11" ht="11.25" customHeight="1">
      <c r="A6" s="1180"/>
      <c r="B6" s="1180"/>
      <c r="C6" s="1180"/>
      <c r="D6" s="1180"/>
      <c r="E6" s="1180"/>
      <c r="F6" s="1180"/>
      <c r="G6" s="1180"/>
    </row>
    <row r="7" spans="1:11" ht="12" customHeight="1">
      <c r="A7" s="329" t="s">
        <v>578</v>
      </c>
      <c r="B7" s="329"/>
      <c r="C7" s="481"/>
      <c r="D7" s="481"/>
      <c r="E7" s="482"/>
      <c r="F7" s="482"/>
      <c r="I7" s="483"/>
      <c r="J7" s="484"/>
      <c r="K7" s="483">
        <v>0</v>
      </c>
    </row>
    <row r="8" spans="1:11" ht="11.25" customHeight="1">
      <c r="A8" s="1054" t="s">
        <v>502</v>
      </c>
      <c r="B8" s="1054"/>
      <c r="C8" s="1054"/>
      <c r="D8" s="1055"/>
      <c r="E8" s="1053" t="s">
        <v>6</v>
      </c>
      <c r="F8" s="1055"/>
      <c r="G8" s="1053" t="s">
        <v>410</v>
      </c>
      <c r="H8" s="1055"/>
      <c r="I8" s="1060" t="s">
        <v>8</v>
      </c>
      <c r="J8" s="1061"/>
      <c r="K8" s="1061"/>
    </row>
    <row r="9" spans="1:11" ht="12.95" customHeight="1">
      <c r="A9" s="1140"/>
      <c r="B9" s="1140"/>
      <c r="C9" s="1140"/>
      <c r="D9" s="1156"/>
      <c r="E9" s="1086"/>
      <c r="F9" s="1156"/>
      <c r="G9" s="1086"/>
      <c r="H9" s="1156"/>
      <c r="I9" s="937" t="s">
        <v>478</v>
      </c>
      <c r="J9" s="1166"/>
      <c r="K9" s="485" t="s">
        <v>11</v>
      </c>
    </row>
    <row r="10" spans="1:11" ht="15.75" customHeight="1">
      <c r="A10" s="1057"/>
      <c r="B10" s="1057"/>
      <c r="C10" s="1057"/>
      <c r="D10" s="1058"/>
      <c r="E10" s="1056"/>
      <c r="F10" s="1058"/>
      <c r="G10" s="1056" t="s">
        <v>439</v>
      </c>
      <c r="H10" s="1058"/>
      <c r="I10" s="1056" t="s">
        <v>440</v>
      </c>
      <c r="J10" s="1058"/>
      <c r="K10" s="802" t="s">
        <v>579</v>
      </c>
    </row>
    <row r="11" spans="1:11" s="263" customFormat="1" ht="12.95" customHeight="1">
      <c r="A11" s="486" t="s">
        <v>580</v>
      </c>
      <c r="B11" s="486"/>
      <c r="C11" s="487"/>
      <c r="D11" s="488"/>
      <c r="E11" s="772"/>
      <c r="F11" s="902">
        <v>4135651000</v>
      </c>
      <c r="G11" s="772"/>
      <c r="H11" s="902">
        <v>4135651000</v>
      </c>
      <c r="I11" s="772"/>
      <c r="J11" s="902">
        <v>1614977009.4400001</v>
      </c>
      <c r="K11" s="489">
        <v>39.05012800741649</v>
      </c>
    </row>
    <row r="12" spans="1:11" ht="12.95" customHeight="1">
      <c r="A12" s="1181" t="s">
        <v>581</v>
      </c>
      <c r="B12" s="1181"/>
      <c r="C12" s="1181"/>
      <c r="D12" s="1182"/>
      <c r="E12" s="771"/>
      <c r="F12" s="903">
        <v>1202418000</v>
      </c>
      <c r="G12" s="771"/>
      <c r="H12" s="903">
        <v>1202418000</v>
      </c>
      <c r="I12" s="771"/>
      <c r="J12" s="903">
        <v>619114216.42000008</v>
      </c>
      <c r="K12" s="490">
        <v>51.489100830160559</v>
      </c>
    </row>
    <row r="13" spans="1:11" ht="12.95" customHeight="1">
      <c r="A13" s="1181" t="s">
        <v>582</v>
      </c>
      <c r="B13" s="1181"/>
      <c r="C13" s="1181"/>
      <c r="D13" s="1182"/>
      <c r="E13" s="771"/>
      <c r="F13" s="903">
        <v>490631000</v>
      </c>
      <c r="G13" s="771"/>
      <c r="H13" s="903">
        <v>490631000</v>
      </c>
      <c r="I13" s="771"/>
      <c r="J13" s="903">
        <v>150302692.91999999</v>
      </c>
      <c r="K13" s="490">
        <v>30.63456914055573</v>
      </c>
    </row>
    <row r="14" spans="1:11" ht="12.95" customHeight="1">
      <c r="A14" s="1181" t="s">
        <v>583</v>
      </c>
      <c r="B14" s="1181"/>
      <c r="C14" s="1181"/>
      <c r="D14" s="1182"/>
      <c r="E14" s="771"/>
      <c r="F14" s="903">
        <v>1912602000</v>
      </c>
      <c r="G14" s="771"/>
      <c r="H14" s="903">
        <v>1912602000</v>
      </c>
      <c r="I14" s="771"/>
      <c r="J14" s="903">
        <v>662155908.76999998</v>
      </c>
      <c r="K14" s="490">
        <v>34.620684740996822</v>
      </c>
    </row>
    <row r="15" spans="1:11" ht="12.95" customHeight="1">
      <c r="A15" s="1181" t="s">
        <v>584</v>
      </c>
      <c r="B15" s="1181"/>
      <c r="C15" s="1181"/>
      <c r="D15" s="1182"/>
      <c r="E15" s="771"/>
      <c r="F15" s="903">
        <v>530000000</v>
      </c>
      <c r="G15" s="771"/>
      <c r="H15" s="903">
        <v>530000000</v>
      </c>
      <c r="I15" s="771"/>
      <c r="J15" s="903">
        <v>183404191.33000001</v>
      </c>
      <c r="K15" s="490">
        <v>34.604564401886797</v>
      </c>
    </row>
    <row r="16" spans="1:11" ht="12.95" customHeight="1">
      <c r="A16" s="1162" t="s">
        <v>585</v>
      </c>
      <c r="B16" s="1162"/>
      <c r="C16" s="1162"/>
      <c r="D16" s="1163"/>
      <c r="E16" s="772"/>
      <c r="F16" s="902">
        <v>2067314000</v>
      </c>
      <c r="G16" s="772"/>
      <c r="H16" s="902">
        <v>2067314000</v>
      </c>
      <c r="I16" s="772"/>
      <c r="J16" s="902">
        <v>1008874786.89</v>
      </c>
      <c r="K16" s="489">
        <v>48.801236139744617</v>
      </c>
    </row>
    <row r="17" spans="1:11" ht="12.95" customHeight="1">
      <c r="A17" s="1181" t="s">
        <v>586</v>
      </c>
      <c r="B17" s="1181"/>
      <c r="C17" s="1181"/>
      <c r="D17" s="1182"/>
      <c r="E17" s="771"/>
      <c r="F17" s="903">
        <v>512000000</v>
      </c>
      <c r="G17" s="771"/>
      <c r="H17" s="903">
        <v>512000000</v>
      </c>
      <c r="I17" s="771"/>
      <c r="J17" s="903">
        <v>187896984.46000001</v>
      </c>
      <c r="K17" s="490">
        <v>36.698629777343747</v>
      </c>
    </row>
    <row r="18" spans="1:11" ht="12.95" customHeight="1">
      <c r="A18" s="1181" t="s">
        <v>587</v>
      </c>
      <c r="B18" s="1181"/>
      <c r="C18" s="1181"/>
      <c r="D18" s="1182"/>
      <c r="E18" s="771"/>
      <c r="F18" s="903">
        <v>714000</v>
      </c>
      <c r="G18" s="771"/>
      <c r="H18" s="903">
        <v>714000</v>
      </c>
      <c r="I18" s="771"/>
      <c r="J18" s="903">
        <v>206510.21000000002</v>
      </c>
      <c r="K18" s="490">
        <v>28.922998599439779</v>
      </c>
    </row>
    <row r="19" spans="1:11" ht="12.95" customHeight="1">
      <c r="A19" s="1181" t="s">
        <v>588</v>
      </c>
      <c r="B19" s="1181"/>
      <c r="C19" s="1181"/>
      <c r="D19" s="1182"/>
      <c r="E19" s="771"/>
      <c r="F19" s="903">
        <v>710000000</v>
      </c>
      <c r="G19" s="771"/>
      <c r="H19" s="903">
        <v>710000000</v>
      </c>
      <c r="I19" s="771"/>
      <c r="J19" s="903">
        <v>555585163.59000003</v>
      </c>
      <c r="K19" s="490">
        <v>78.251431491549312</v>
      </c>
    </row>
    <row r="20" spans="1:11" ht="12.95" customHeight="1">
      <c r="A20" s="1181" t="s">
        <v>589</v>
      </c>
      <c r="B20" s="1181"/>
      <c r="C20" s="1181"/>
      <c r="D20" s="1182"/>
      <c r="E20" s="771"/>
      <c r="F20" s="903">
        <v>834000000</v>
      </c>
      <c r="G20" s="771"/>
      <c r="H20" s="903">
        <v>834000000</v>
      </c>
      <c r="I20" s="771"/>
      <c r="J20" s="903">
        <v>262328596.85000005</v>
      </c>
      <c r="K20" s="490">
        <v>31.454268207434062</v>
      </c>
    </row>
    <row r="21" spans="1:11" ht="12.95" customHeight="1">
      <c r="A21" s="1181" t="s">
        <v>590</v>
      </c>
      <c r="B21" s="1181"/>
      <c r="C21" s="1181"/>
      <c r="D21" s="1182"/>
      <c r="E21" s="771"/>
      <c r="F21" s="903">
        <v>10600000</v>
      </c>
      <c r="G21" s="771"/>
      <c r="H21" s="903">
        <v>10600000</v>
      </c>
      <c r="I21" s="771"/>
      <c r="J21" s="903">
        <v>2857531.7800000007</v>
      </c>
      <c r="K21" s="490">
        <v>26.957846981132082</v>
      </c>
    </row>
    <row r="22" spans="1:11" s="263" customFormat="1" ht="12.75" customHeight="1">
      <c r="A22" s="1181" t="s">
        <v>1093</v>
      </c>
      <c r="B22" s="1181"/>
      <c r="C22" s="1181"/>
      <c r="D22" s="1182"/>
      <c r="E22" s="771"/>
      <c r="F22" s="903">
        <v>0</v>
      </c>
      <c r="G22" s="771"/>
      <c r="H22" s="903">
        <v>0</v>
      </c>
      <c r="I22" s="771"/>
      <c r="J22" s="903">
        <v>0</v>
      </c>
      <c r="K22" s="490">
        <v>0</v>
      </c>
    </row>
    <row r="23" spans="1:11" ht="18" customHeight="1">
      <c r="A23" s="1021" t="s">
        <v>591</v>
      </c>
      <c r="B23" s="1021"/>
      <c r="C23" s="1021"/>
      <c r="D23" s="1155"/>
      <c r="E23" s="931"/>
      <c r="F23" s="434">
        <v>6202965000</v>
      </c>
      <c r="G23" s="931"/>
      <c r="H23" s="434">
        <v>6202965000</v>
      </c>
      <c r="I23" s="931"/>
      <c r="J23" s="434">
        <v>2623851796.3299999</v>
      </c>
      <c r="K23" s="904">
        <v>0</v>
      </c>
    </row>
    <row r="24" spans="1:11" ht="12" customHeight="1">
      <c r="A24" s="1183"/>
      <c r="B24" s="1183"/>
      <c r="C24" s="1183"/>
      <c r="D24" s="1183"/>
      <c r="E24" s="412"/>
      <c r="F24" s="375"/>
      <c r="G24" s="412"/>
      <c r="I24" s="483"/>
      <c r="J24" s="412"/>
      <c r="K24" s="492"/>
    </row>
    <row r="25" spans="1:11" ht="18" customHeight="1">
      <c r="A25" s="1054" t="s">
        <v>592</v>
      </c>
      <c r="B25" s="1055"/>
      <c r="C25" s="1157" t="s">
        <v>81</v>
      </c>
      <c r="D25" s="1157" t="s">
        <v>82</v>
      </c>
      <c r="E25" s="1159" t="s">
        <v>83</v>
      </c>
      <c r="F25" s="1160"/>
      <c r="G25" s="1159" t="s">
        <v>85</v>
      </c>
      <c r="H25" s="1160"/>
      <c r="I25" s="1159" t="s">
        <v>87</v>
      </c>
      <c r="J25" s="1161"/>
      <c r="K25" s="1153" t="s">
        <v>489</v>
      </c>
    </row>
    <row r="26" spans="1:11" ht="12" customHeight="1">
      <c r="A26" s="1140"/>
      <c r="B26" s="1156"/>
      <c r="C26" s="1158"/>
      <c r="D26" s="1158"/>
      <c r="E26" s="493" t="s">
        <v>478</v>
      </c>
      <c r="F26" s="494" t="s">
        <v>11</v>
      </c>
      <c r="G26" s="493" t="str">
        <f>E26</f>
        <v>Até o Bimestre</v>
      </c>
      <c r="H26" s="494" t="s">
        <v>11</v>
      </c>
      <c r="I26" s="493" t="str">
        <f>G26</f>
        <v>Até o Bimestre</v>
      </c>
      <c r="J26" s="494" t="s">
        <v>11</v>
      </c>
      <c r="K26" s="1154"/>
    </row>
    <row r="27" spans="1:11" s="263" customFormat="1" ht="11.25" customHeight="1">
      <c r="A27" s="1057"/>
      <c r="B27" s="1058"/>
      <c r="C27" s="495"/>
      <c r="D27" s="495" t="s">
        <v>593</v>
      </c>
      <c r="E27" s="496" t="s">
        <v>490</v>
      </c>
      <c r="F27" s="905" t="s">
        <v>594</v>
      </c>
      <c r="G27" s="496" t="s">
        <v>491</v>
      </c>
      <c r="H27" s="905" t="s">
        <v>595</v>
      </c>
      <c r="I27" s="496" t="s">
        <v>556</v>
      </c>
      <c r="J27" s="905" t="s">
        <v>596</v>
      </c>
      <c r="K27" s="798" t="s">
        <v>492</v>
      </c>
    </row>
    <row r="28" spans="1:11" s="263" customFormat="1" ht="12.95" customHeight="1">
      <c r="A28" s="497" t="s">
        <v>597</v>
      </c>
      <c r="B28" s="497"/>
      <c r="C28" s="498">
        <v>953705000</v>
      </c>
      <c r="D28" s="498">
        <v>847505000</v>
      </c>
      <c r="E28" s="498">
        <v>260470490.31999993</v>
      </c>
      <c r="F28" s="499">
        <v>30.733799838349029</v>
      </c>
      <c r="G28" s="498">
        <v>254497655.86999997</v>
      </c>
      <c r="H28" s="499">
        <v>30.029044769057407</v>
      </c>
      <c r="I28" s="498">
        <v>252490190.06999996</v>
      </c>
      <c r="J28" s="499">
        <v>29.79217704556315</v>
      </c>
      <c r="K28" s="500">
        <v>0</v>
      </c>
    </row>
    <row r="29" spans="1:11" s="263" customFormat="1" ht="12.95" customHeight="1">
      <c r="A29" s="501" t="s">
        <v>598</v>
      </c>
      <c r="B29" s="501"/>
      <c r="C29" s="502">
        <v>951865000</v>
      </c>
      <c r="D29" s="502">
        <v>845558131.32000005</v>
      </c>
      <c r="E29" s="502">
        <v>260219058.16999993</v>
      </c>
      <c r="F29" s="503">
        <v>30.7748277180863</v>
      </c>
      <c r="G29" s="502">
        <v>254491795.86999997</v>
      </c>
      <c r="H29" s="503">
        <v>30.097492584302049</v>
      </c>
      <c r="I29" s="502">
        <v>252490190.06999996</v>
      </c>
      <c r="J29" s="503">
        <v>29.860772514343601</v>
      </c>
      <c r="K29" s="500">
        <v>0</v>
      </c>
    </row>
    <row r="30" spans="1:11" s="263" customFormat="1" ht="15" customHeight="1">
      <c r="A30" s="501" t="s">
        <v>599</v>
      </c>
      <c r="B30" s="501"/>
      <c r="C30" s="502">
        <v>1840000</v>
      </c>
      <c r="D30" s="502">
        <v>1946868.6800000002</v>
      </c>
      <c r="E30" s="502">
        <v>251432.15</v>
      </c>
      <c r="F30" s="503">
        <v>12.91469489354567</v>
      </c>
      <c r="G30" s="502">
        <v>5860</v>
      </c>
      <c r="H30" s="503">
        <v>0.30099616169283688</v>
      </c>
      <c r="I30" s="502">
        <v>0</v>
      </c>
      <c r="J30" s="503">
        <v>0</v>
      </c>
      <c r="K30" s="500">
        <v>0</v>
      </c>
    </row>
    <row r="31" spans="1:11" s="263" customFormat="1" ht="27" customHeight="1">
      <c r="A31" s="497" t="s">
        <v>600</v>
      </c>
      <c r="B31" s="497"/>
      <c r="C31" s="502">
        <v>508957000</v>
      </c>
      <c r="D31" s="502">
        <v>624831600</v>
      </c>
      <c r="E31" s="502">
        <v>258100788.05000004</v>
      </c>
      <c r="F31" s="503">
        <v>41.30725591503375</v>
      </c>
      <c r="G31" s="502">
        <v>238671739.60000005</v>
      </c>
      <c r="H31" s="503">
        <v>38.197770343241295</v>
      </c>
      <c r="I31" s="502">
        <v>237398854.83000001</v>
      </c>
      <c r="J31" s="503">
        <v>37.994053890680306</v>
      </c>
      <c r="K31" s="500">
        <v>0</v>
      </c>
    </row>
    <row r="32" spans="1:11" ht="15.75" customHeight="1">
      <c r="A32" s="501" t="s">
        <v>598</v>
      </c>
      <c r="B32" s="501"/>
      <c r="C32" s="502">
        <v>494562000</v>
      </c>
      <c r="D32" s="502">
        <v>610436600</v>
      </c>
      <c r="E32" s="502">
        <v>249400788.05000004</v>
      </c>
      <c r="F32" s="503">
        <v>40.856132815430804</v>
      </c>
      <c r="G32" s="502">
        <v>235688681.78000006</v>
      </c>
      <c r="H32" s="503">
        <v>38.609854287898216</v>
      </c>
      <c r="I32" s="502">
        <v>234415797.01000002</v>
      </c>
      <c r="J32" s="503">
        <v>38.401333899376283</v>
      </c>
      <c r="K32" s="500">
        <v>0</v>
      </c>
    </row>
    <row r="33" spans="1:11" ht="19.5" customHeight="1">
      <c r="A33" s="501" t="s">
        <v>599</v>
      </c>
      <c r="B33" s="501"/>
      <c r="C33" s="502">
        <v>14395000</v>
      </c>
      <c r="D33" s="502">
        <v>14395000</v>
      </c>
      <c r="E33" s="502">
        <v>8700000</v>
      </c>
      <c r="F33" s="503">
        <v>60.437651962486974</v>
      </c>
      <c r="G33" s="502">
        <v>2983057.82</v>
      </c>
      <c r="H33" s="503">
        <v>20.722874748176448</v>
      </c>
      <c r="I33" s="502">
        <v>2983057.82</v>
      </c>
      <c r="J33" s="503">
        <v>20.722874748176448</v>
      </c>
      <c r="K33" s="500">
        <v>0</v>
      </c>
    </row>
    <row r="34" spans="1:11" ht="15.75" customHeight="1">
      <c r="A34" s="497" t="s">
        <v>601</v>
      </c>
      <c r="B34" s="497"/>
      <c r="C34" s="502">
        <v>0</v>
      </c>
      <c r="D34" s="502">
        <v>0</v>
      </c>
      <c r="E34" s="502">
        <v>0</v>
      </c>
      <c r="F34" s="503">
        <v>0</v>
      </c>
      <c r="G34" s="502">
        <v>0</v>
      </c>
      <c r="H34" s="503">
        <v>0</v>
      </c>
      <c r="I34" s="502">
        <v>0</v>
      </c>
      <c r="J34" s="503">
        <v>0</v>
      </c>
      <c r="K34" s="500">
        <v>0</v>
      </c>
    </row>
    <row r="35" spans="1:11" ht="15.75" customHeight="1">
      <c r="A35" s="501" t="s">
        <v>598</v>
      </c>
      <c r="B35" s="501"/>
      <c r="C35" s="502">
        <v>0</v>
      </c>
      <c r="D35" s="502">
        <v>0</v>
      </c>
      <c r="E35" s="502">
        <v>0</v>
      </c>
      <c r="F35" s="503">
        <v>0</v>
      </c>
      <c r="G35" s="502">
        <v>0</v>
      </c>
      <c r="H35" s="503">
        <v>0</v>
      </c>
      <c r="I35" s="502">
        <v>0</v>
      </c>
      <c r="J35" s="503">
        <v>0</v>
      </c>
      <c r="K35" s="500">
        <v>0</v>
      </c>
    </row>
    <row r="36" spans="1:11" ht="15.75" customHeight="1">
      <c r="A36" s="501" t="s">
        <v>599</v>
      </c>
      <c r="B36" s="501"/>
      <c r="C36" s="502">
        <v>0</v>
      </c>
      <c r="D36" s="502">
        <v>0</v>
      </c>
      <c r="E36" s="502">
        <v>0</v>
      </c>
      <c r="F36" s="503">
        <v>0</v>
      </c>
      <c r="G36" s="502">
        <v>0</v>
      </c>
      <c r="H36" s="503">
        <v>0</v>
      </c>
      <c r="I36" s="502">
        <v>0</v>
      </c>
      <c r="J36" s="503">
        <v>0</v>
      </c>
      <c r="K36" s="500">
        <v>0</v>
      </c>
    </row>
    <row r="37" spans="1:11" ht="15.75" customHeight="1">
      <c r="A37" s="497" t="s">
        <v>602</v>
      </c>
      <c r="B37" s="497"/>
      <c r="C37" s="502">
        <v>9743000</v>
      </c>
      <c r="D37" s="502">
        <v>9743000</v>
      </c>
      <c r="E37" s="502">
        <v>3202803.82</v>
      </c>
      <c r="F37" s="503">
        <v>32.872870984296412</v>
      </c>
      <c r="G37" s="502">
        <v>3202803.82</v>
      </c>
      <c r="H37" s="503">
        <v>32.872870984296412</v>
      </c>
      <c r="I37" s="502">
        <v>3172819.5300000003</v>
      </c>
      <c r="J37" s="503">
        <v>32.56511885456225</v>
      </c>
      <c r="K37" s="500">
        <v>0</v>
      </c>
    </row>
    <row r="38" spans="1:11" ht="15.75" customHeight="1">
      <c r="A38" s="501" t="s">
        <v>598</v>
      </c>
      <c r="B38" s="501"/>
      <c r="C38" s="502">
        <v>9743000</v>
      </c>
      <c r="D38" s="502">
        <v>9743000</v>
      </c>
      <c r="E38" s="502">
        <v>3202803.82</v>
      </c>
      <c r="F38" s="503">
        <v>32.872870984296412</v>
      </c>
      <c r="G38" s="502">
        <v>3202803.82</v>
      </c>
      <c r="H38" s="503">
        <v>32.872870984296412</v>
      </c>
      <c r="I38" s="502">
        <v>3172819.5300000003</v>
      </c>
      <c r="J38" s="503">
        <v>32.56511885456225</v>
      </c>
      <c r="K38" s="500">
        <v>0</v>
      </c>
    </row>
    <row r="39" spans="1:11" ht="15.75" customHeight="1">
      <c r="A39" s="501" t="s">
        <v>599</v>
      </c>
      <c r="B39" s="501"/>
      <c r="C39" s="502">
        <v>0</v>
      </c>
      <c r="D39" s="502">
        <v>0</v>
      </c>
      <c r="E39" s="502">
        <v>0</v>
      </c>
      <c r="F39" s="503">
        <v>0</v>
      </c>
      <c r="G39" s="502">
        <v>0</v>
      </c>
      <c r="H39" s="503">
        <v>0</v>
      </c>
      <c r="I39" s="502">
        <v>0</v>
      </c>
      <c r="J39" s="503">
        <v>0</v>
      </c>
      <c r="K39" s="500">
        <v>0</v>
      </c>
    </row>
    <row r="40" spans="1:11" ht="15.75" customHeight="1">
      <c r="A40" s="497" t="s">
        <v>603</v>
      </c>
      <c r="B40" s="497"/>
      <c r="C40" s="502">
        <v>13773000</v>
      </c>
      <c r="D40" s="502">
        <v>13773000</v>
      </c>
      <c r="E40" s="502">
        <v>4288629.5699999994</v>
      </c>
      <c r="F40" s="503">
        <v>31.137947941624915</v>
      </c>
      <c r="G40" s="502">
        <v>4288629.5699999994</v>
      </c>
      <c r="H40" s="503">
        <v>31.137947941624915</v>
      </c>
      <c r="I40" s="502">
        <v>4288629.57</v>
      </c>
      <c r="J40" s="503">
        <v>31.137947941624923</v>
      </c>
      <c r="K40" s="500">
        <v>0</v>
      </c>
    </row>
    <row r="41" spans="1:11" ht="15.75" customHeight="1">
      <c r="A41" s="501" t="s">
        <v>598</v>
      </c>
      <c r="B41" s="501"/>
      <c r="C41" s="502">
        <v>13773000</v>
      </c>
      <c r="D41" s="502">
        <v>13773000</v>
      </c>
      <c r="E41" s="502">
        <v>4288629.5699999994</v>
      </c>
      <c r="F41" s="503">
        <v>31.137947941624915</v>
      </c>
      <c r="G41" s="502">
        <v>4288629.5699999994</v>
      </c>
      <c r="H41" s="503">
        <v>31.137947941624915</v>
      </c>
      <c r="I41" s="502">
        <v>4288629.57</v>
      </c>
      <c r="J41" s="503">
        <v>31.137947941624923</v>
      </c>
      <c r="K41" s="500">
        <v>0</v>
      </c>
    </row>
    <row r="42" spans="1:11" ht="15.75" customHeight="1">
      <c r="A42" s="501" t="s">
        <v>599</v>
      </c>
      <c r="B42" s="501"/>
      <c r="C42" s="502">
        <v>0</v>
      </c>
      <c r="D42" s="502">
        <v>0</v>
      </c>
      <c r="E42" s="502">
        <v>0</v>
      </c>
      <c r="F42" s="503">
        <v>0</v>
      </c>
      <c r="G42" s="502">
        <v>0</v>
      </c>
      <c r="H42" s="503">
        <v>0</v>
      </c>
      <c r="I42" s="502">
        <v>0</v>
      </c>
      <c r="J42" s="503">
        <v>0</v>
      </c>
      <c r="K42" s="500">
        <v>0</v>
      </c>
    </row>
    <row r="43" spans="1:11" ht="15.75" customHeight="1">
      <c r="A43" s="497" t="s">
        <v>604</v>
      </c>
      <c r="B43" s="497"/>
      <c r="C43" s="502">
        <v>0</v>
      </c>
      <c r="D43" s="502">
        <v>0</v>
      </c>
      <c r="E43" s="502">
        <v>0</v>
      </c>
      <c r="F43" s="503">
        <v>0</v>
      </c>
      <c r="G43" s="502">
        <v>0</v>
      </c>
      <c r="H43" s="503">
        <v>0</v>
      </c>
      <c r="I43" s="502">
        <v>0</v>
      </c>
      <c r="J43" s="503">
        <v>0</v>
      </c>
      <c r="K43" s="500">
        <v>0</v>
      </c>
    </row>
    <row r="44" spans="1:11" ht="15.75" customHeight="1">
      <c r="A44" s="501" t="s">
        <v>598</v>
      </c>
      <c r="B44" s="501"/>
      <c r="C44" s="502">
        <v>0</v>
      </c>
      <c r="D44" s="502">
        <v>0</v>
      </c>
      <c r="E44" s="502">
        <v>0</v>
      </c>
      <c r="F44" s="503">
        <v>0</v>
      </c>
      <c r="G44" s="502">
        <v>0</v>
      </c>
      <c r="H44" s="503">
        <v>0</v>
      </c>
      <c r="I44" s="502">
        <v>0</v>
      </c>
      <c r="J44" s="503">
        <v>0</v>
      </c>
      <c r="K44" s="500">
        <v>0</v>
      </c>
    </row>
    <row r="45" spans="1:11" ht="15.75" customHeight="1">
      <c r="A45" s="501" t="s">
        <v>599</v>
      </c>
      <c r="B45" s="501"/>
      <c r="C45" s="502">
        <v>0</v>
      </c>
      <c r="D45" s="502">
        <v>0</v>
      </c>
      <c r="E45" s="502">
        <v>0</v>
      </c>
      <c r="F45" s="503">
        <v>0</v>
      </c>
      <c r="G45" s="502">
        <v>0</v>
      </c>
      <c r="H45" s="503">
        <v>0</v>
      </c>
      <c r="I45" s="502">
        <v>0</v>
      </c>
      <c r="J45" s="503">
        <v>0</v>
      </c>
      <c r="K45" s="500">
        <v>0</v>
      </c>
    </row>
    <row r="46" spans="1:11" ht="15.75" customHeight="1">
      <c r="A46" s="497" t="s">
        <v>605</v>
      </c>
      <c r="B46" s="497"/>
      <c r="C46" s="502">
        <v>0</v>
      </c>
      <c r="D46" s="502">
        <v>0</v>
      </c>
      <c r="E46" s="502">
        <v>0</v>
      </c>
      <c r="F46" s="503">
        <v>0</v>
      </c>
      <c r="G46" s="502">
        <v>0</v>
      </c>
      <c r="H46" s="503">
        <v>0</v>
      </c>
      <c r="I46" s="502">
        <v>0</v>
      </c>
      <c r="J46" s="503">
        <v>0</v>
      </c>
      <c r="K46" s="500">
        <v>0</v>
      </c>
    </row>
    <row r="47" spans="1:11" ht="15.75" customHeight="1">
      <c r="A47" s="501" t="s">
        <v>598</v>
      </c>
      <c r="B47" s="501"/>
      <c r="C47" s="502">
        <v>0</v>
      </c>
      <c r="D47" s="502">
        <v>0</v>
      </c>
      <c r="E47" s="502">
        <v>0</v>
      </c>
      <c r="F47" s="503">
        <v>0</v>
      </c>
      <c r="G47" s="502">
        <v>0</v>
      </c>
      <c r="H47" s="503">
        <v>0</v>
      </c>
      <c r="I47" s="502">
        <v>0</v>
      </c>
      <c r="J47" s="503">
        <v>0</v>
      </c>
      <c r="K47" s="500">
        <v>0</v>
      </c>
    </row>
    <row r="48" spans="1:11" ht="15.75" customHeight="1">
      <c r="A48" s="501" t="s">
        <v>599</v>
      </c>
      <c r="B48" s="501"/>
      <c r="C48" s="502">
        <v>0</v>
      </c>
      <c r="D48" s="502">
        <v>0</v>
      </c>
      <c r="E48" s="502">
        <v>0</v>
      </c>
      <c r="F48" s="503">
        <v>0</v>
      </c>
      <c r="G48" s="502">
        <v>0</v>
      </c>
      <c r="H48" s="503">
        <v>0</v>
      </c>
      <c r="I48" s="502">
        <v>0</v>
      </c>
      <c r="J48" s="503">
        <v>0</v>
      </c>
      <c r="K48" s="500">
        <v>0</v>
      </c>
    </row>
    <row r="49" spans="1:11" ht="15.75" customHeight="1">
      <c r="A49" s="504" t="s">
        <v>606</v>
      </c>
      <c r="B49" s="504"/>
      <c r="C49" s="906">
        <v>1486178000</v>
      </c>
      <c r="D49" s="906">
        <v>1495852600</v>
      </c>
      <c r="E49" s="906">
        <v>526062711.75999999</v>
      </c>
      <c r="F49" s="906">
        <v>35.168084860767692</v>
      </c>
      <c r="G49" s="906">
        <v>500660828.86000001</v>
      </c>
      <c r="H49" s="906">
        <v>33.469930717772591</v>
      </c>
      <c r="I49" s="906">
        <v>497350494</v>
      </c>
      <c r="J49" s="906">
        <v>33.248629844945953</v>
      </c>
      <c r="K49" s="907">
        <v>0</v>
      </c>
    </row>
    <row r="50" spans="1:11" ht="15.75" customHeight="1">
      <c r="A50" s="505"/>
      <c r="B50" s="505"/>
      <c r="C50" s="505"/>
      <c r="D50" s="505"/>
      <c r="E50" s="412"/>
      <c r="F50" s="375"/>
      <c r="G50" s="412"/>
      <c r="I50" s="483"/>
      <c r="J50" s="412"/>
      <c r="K50" s="492"/>
    </row>
    <row r="51" spans="1:11" ht="15.75" customHeight="1">
      <c r="A51" s="1054" t="s">
        <v>607</v>
      </c>
      <c r="B51" s="1054"/>
      <c r="C51" s="1054"/>
      <c r="D51" s="1054"/>
      <c r="E51" s="1055"/>
      <c r="F51" s="1108" t="s">
        <v>83</v>
      </c>
      <c r="G51" s="1109"/>
      <c r="H51" s="1108" t="s">
        <v>85</v>
      </c>
      <c r="I51" s="1109"/>
      <c r="J51" s="1108" t="s">
        <v>87</v>
      </c>
      <c r="K51" s="1174"/>
    </row>
    <row r="52" spans="1:11" ht="15.75" customHeight="1">
      <c r="A52" s="1057"/>
      <c r="B52" s="1057"/>
      <c r="C52" s="1057"/>
      <c r="D52" s="1057"/>
      <c r="E52" s="1058"/>
      <c r="F52" s="1175" t="s">
        <v>490</v>
      </c>
      <c r="G52" s="1176"/>
      <c r="H52" s="1175" t="s">
        <v>491</v>
      </c>
      <c r="I52" s="1176"/>
      <c r="J52" s="1175" t="s">
        <v>556</v>
      </c>
      <c r="K52" s="1177"/>
    </row>
    <row r="53" spans="1:11" ht="15.75" customHeight="1">
      <c r="A53" s="1167" t="s">
        <v>608</v>
      </c>
      <c r="B53" s="1167"/>
      <c r="C53" s="1167"/>
      <c r="D53" s="1167"/>
      <c r="E53" s="1167"/>
      <c r="F53" s="908"/>
      <c r="G53" s="909">
        <v>526062711.75999999</v>
      </c>
      <c r="H53" s="908"/>
      <c r="I53" s="910">
        <v>500660828.86000001</v>
      </c>
      <c r="J53" s="506"/>
      <c r="K53" s="506">
        <v>497350494</v>
      </c>
    </row>
    <row r="54" spans="1:11" ht="15.75" customHeight="1">
      <c r="A54" s="956" t="s">
        <v>609</v>
      </c>
      <c r="B54" s="956"/>
      <c r="C54" s="956"/>
      <c r="D54" s="956"/>
      <c r="E54" s="956"/>
      <c r="F54" s="911"/>
      <c r="G54" s="912">
        <v>0</v>
      </c>
      <c r="H54" s="761"/>
      <c r="I54" s="913">
        <v>0</v>
      </c>
      <c r="J54" s="760"/>
      <c r="K54" s="760">
        <v>0</v>
      </c>
    </row>
    <row r="55" spans="1:11" ht="15.75" customHeight="1">
      <c r="A55" s="956" t="s">
        <v>610</v>
      </c>
      <c r="B55" s="956"/>
      <c r="C55" s="956"/>
      <c r="D55" s="956"/>
      <c r="E55" s="956"/>
      <c r="F55" s="911"/>
      <c r="G55" s="914">
        <v>0</v>
      </c>
      <c r="H55" s="911"/>
      <c r="I55" s="915">
        <v>0</v>
      </c>
      <c r="J55" s="506"/>
      <c r="K55" s="506">
        <v>0</v>
      </c>
    </row>
    <row r="56" spans="1:11" ht="15.75" customHeight="1">
      <c r="A56" s="956" t="s">
        <v>611</v>
      </c>
      <c r="B56" s="956"/>
      <c r="C56" s="956"/>
      <c r="D56" s="956"/>
      <c r="E56" s="956"/>
      <c r="F56" s="911"/>
      <c r="G56" s="914">
        <v>-832868.72</v>
      </c>
      <c r="H56" s="911"/>
      <c r="I56" s="915">
        <v>-832868.72</v>
      </c>
      <c r="J56" s="506"/>
      <c r="K56" s="506">
        <v>-832868.72</v>
      </c>
    </row>
    <row r="57" spans="1:11" ht="15.75" customHeight="1">
      <c r="A57" s="1185" t="s">
        <v>612</v>
      </c>
      <c r="B57" s="1185"/>
      <c r="C57" s="1185"/>
      <c r="D57" s="1185"/>
      <c r="E57" s="1185"/>
      <c r="F57" s="916"/>
      <c r="G57" s="507">
        <v>525229843.03999996</v>
      </c>
      <c r="H57" s="916"/>
      <c r="I57" s="508">
        <v>499827960.13999999</v>
      </c>
      <c r="J57" s="509"/>
      <c r="K57" s="509">
        <v>496517625.27999997</v>
      </c>
    </row>
    <row r="58" spans="1:11" ht="15.75" customHeight="1">
      <c r="A58" s="1186" t="s">
        <v>613</v>
      </c>
      <c r="B58" s="1186"/>
      <c r="C58" s="1186"/>
      <c r="D58" s="1186"/>
      <c r="E58" s="1186"/>
      <c r="F58" s="917"/>
      <c r="G58" s="510"/>
      <c r="H58" s="1184">
        <v>393577769.44949996</v>
      </c>
      <c r="I58" s="1184"/>
      <c r="J58" s="510"/>
      <c r="K58" s="510"/>
    </row>
    <row r="59" spans="1:11" ht="15.75" customHeight="1">
      <c r="A59" s="1186" t="s">
        <v>614</v>
      </c>
      <c r="B59" s="1186"/>
      <c r="C59" s="1186"/>
      <c r="D59" s="1186"/>
      <c r="E59" s="1186"/>
      <c r="F59" s="917"/>
      <c r="G59" s="510"/>
      <c r="H59" s="1184">
        <v>393577769.44949996</v>
      </c>
      <c r="I59" s="1184"/>
      <c r="J59" s="510"/>
      <c r="K59" s="510"/>
    </row>
    <row r="60" spans="1:11" ht="15.75" customHeight="1">
      <c r="A60" s="1186" t="s">
        <v>615</v>
      </c>
      <c r="B60" s="1186"/>
      <c r="C60" s="1186"/>
      <c r="D60" s="1186"/>
      <c r="E60" s="1186"/>
      <c r="F60" s="918"/>
      <c r="G60" s="511">
        <v>131652073.5905</v>
      </c>
      <c r="H60" s="918"/>
      <c r="I60" s="511">
        <v>106250190.69050002</v>
      </c>
      <c r="J60" s="512"/>
      <c r="K60" s="513">
        <v>102939855.83050001</v>
      </c>
    </row>
    <row r="61" spans="1:11" ht="15.75" customHeight="1">
      <c r="A61" s="956" t="s">
        <v>616</v>
      </c>
      <c r="B61" s="956"/>
      <c r="C61" s="956"/>
      <c r="D61" s="956"/>
      <c r="E61" s="956"/>
      <c r="F61" s="408"/>
      <c r="G61" s="919">
        <v>0</v>
      </c>
      <c r="H61" s="514"/>
      <c r="I61" s="920"/>
      <c r="J61" s="515"/>
      <c r="K61" s="516"/>
    </row>
    <row r="62" spans="1:11" ht="26.25" customHeight="1">
      <c r="A62" s="1021" t="s">
        <v>617</v>
      </c>
      <c r="B62" s="1021"/>
      <c r="C62" s="1021"/>
      <c r="D62" s="1021"/>
      <c r="E62" s="1021"/>
      <c r="F62" s="803"/>
      <c r="G62" s="518">
        <v>0</v>
      </c>
      <c r="H62" s="803"/>
      <c r="I62" s="518">
        <v>19.049397562740126</v>
      </c>
      <c r="J62" s="519"/>
      <c r="K62" s="520"/>
    </row>
    <row r="63" spans="1:11" ht="21" customHeight="1">
      <c r="A63" s="505"/>
      <c r="B63" s="505"/>
      <c r="C63" s="505"/>
      <c r="D63" s="505"/>
      <c r="E63" s="412"/>
      <c r="F63" s="375"/>
      <c r="G63" s="412"/>
      <c r="I63" s="483"/>
      <c r="J63" s="412"/>
      <c r="K63" s="492"/>
    </row>
    <row r="64" spans="1:11" ht="15.75" customHeight="1">
      <c r="A64" s="1054" t="s">
        <v>618</v>
      </c>
      <c r="B64" s="1054"/>
      <c r="C64" s="1054"/>
      <c r="D64" s="1054"/>
      <c r="E64" s="1054"/>
      <c r="F64" s="1055"/>
      <c r="G64" s="1061" t="s">
        <v>619</v>
      </c>
      <c r="H64" s="1061"/>
      <c r="I64" s="1061"/>
      <c r="J64" s="1061"/>
      <c r="K64" s="1061"/>
    </row>
    <row r="65" spans="1:11" ht="15.75" customHeight="1">
      <c r="A65" s="1140"/>
      <c r="B65" s="1140"/>
      <c r="C65" s="1140"/>
      <c r="D65" s="1140"/>
      <c r="E65" s="1140"/>
      <c r="F65" s="1156"/>
      <c r="G65" s="521" t="s">
        <v>620</v>
      </c>
      <c r="H65" s="1140" t="s">
        <v>621</v>
      </c>
      <c r="I65" s="1140"/>
      <c r="J65" s="1140"/>
      <c r="K65" s="522" t="s">
        <v>622</v>
      </c>
    </row>
    <row r="66" spans="1:11" ht="15.75" customHeight="1">
      <c r="A66" s="1140"/>
      <c r="B66" s="1140"/>
      <c r="C66" s="1140"/>
      <c r="D66" s="1140"/>
      <c r="E66" s="1140"/>
      <c r="F66" s="1156"/>
      <c r="G66" s="921" t="s">
        <v>623</v>
      </c>
      <c r="H66" s="402" t="s">
        <v>624</v>
      </c>
      <c r="I66" s="523" t="s">
        <v>625</v>
      </c>
      <c r="J66" s="524" t="s">
        <v>626</v>
      </c>
      <c r="K66" s="525" t="s">
        <v>627</v>
      </c>
    </row>
    <row r="67" spans="1:11" ht="15.75" customHeight="1">
      <c r="A67" s="1057"/>
      <c r="B67" s="1057"/>
      <c r="C67" s="1057"/>
      <c r="D67" s="1057"/>
      <c r="E67" s="1057"/>
      <c r="F67" s="1058"/>
      <c r="G67" s="526" t="s">
        <v>569</v>
      </c>
      <c r="H67" s="404" t="s">
        <v>493</v>
      </c>
      <c r="I67" s="527" t="s">
        <v>628</v>
      </c>
      <c r="J67" s="922" t="s">
        <v>629</v>
      </c>
      <c r="K67" s="923" t="s">
        <v>630</v>
      </c>
    </row>
    <row r="68" spans="1:11" ht="15.75" customHeight="1">
      <c r="A68" s="1167" t="s">
        <v>1094</v>
      </c>
      <c r="B68" s="1167"/>
      <c r="C68" s="1167"/>
      <c r="D68" s="1167"/>
      <c r="E68" s="1167"/>
      <c r="F68" s="1168"/>
      <c r="G68" s="528"/>
      <c r="H68" s="529"/>
      <c r="I68" s="530"/>
      <c r="J68" s="528"/>
      <c r="K68" s="506">
        <v>0</v>
      </c>
    </row>
    <row r="69" spans="1:11" ht="15.75" customHeight="1">
      <c r="A69" s="956" t="s">
        <v>1095</v>
      </c>
      <c r="B69" s="956"/>
      <c r="C69" s="956"/>
      <c r="D69" s="956"/>
      <c r="E69" s="956"/>
      <c r="F69" s="1169"/>
      <c r="G69" s="531">
        <v>0</v>
      </c>
      <c r="H69" s="532">
        <v>0</v>
      </c>
      <c r="I69" s="533">
        <v>0</v>
      </c>
      <c r="J69" s="531">
        <v>0</v>
      </c>
      <c r="K69" s="506">
        <v>0</v>
      </c>
    </row>
    <row r="70" spans="1:11" ht="27" customHeight="1">
      <c r="A70" s="1170" t="s">
        <v>1096</v>
      </c>
      <c r="B70" s="1170"/>
      <c r="C70" s="1170"/>
      <c r="D70" s="1170"/>
      <c r="E70" s="1170"/>
      <c r="F70" s="1171"/>
      <c r="G70" s="534">
        <v>0</v>
      </c>
      <c r="H70" s="535">
        <v>0</v>
      </c>
      <c r="I70" s="536">
        <v>0</v>
      </c>
      <c r="J70" s="534">
        <v>0</v>
      </c>
      <c r="K70" s="506">
        <v>0</v>
      </c>
    </row>
    <row r="71" spans="1:11" ht="15.75" customHeight="1">
      <c r="A71" s="1021" t="s">
        <v>631</v>
      </c>
      <c r="B71" s="1021"/>
      <c r="C71" s="1021"/>
      <c r="D71" s="1021"/>
      <c r="E71" s="1021"/>
      <c r="F71" s="1155"/>
      <c r="G71" s="924">
        <v>0</v>
      </c>
      <c r="H71" s="924">
        <v>0</v>
      </c>
      <c r="I71" s="924">
        <v>0</v>
      </c>
      <c r="J71" s="924">
        <v>0</v>
      </c>
      <c r="K71" s="907">
        <v>0</v>
      </c>
    </row>
    <row r="72" spans="1:11" ht="15.75" customHeight="1">
      <c r="A72" s="505"/>
      <c r="B72" s="505"/>
      <c r="C72" s="505"/>
      <c r="D72" s="505"/>
      <c r="E72" s="412"/>
      <c r="F72" s="375"/>
      <c r="G72" s="412"/>
      <c r="I72" s="483"/>
      <c r="J72" s="412"/>
      <c r="K72" s="492"/>
    </row>
    <row r="73" spans="1:11" ht="15.75" customHeight="1">
      <c r="A73" s="505"/>
      <c r="B73" s="505"/>
      <c r="C73" s="505"/>
      <c r="D73" s="505"/>
      <c r="E73" s="412"/>
      <c r="F73" s="375"/>
      <c r="G73" s="412"/>
      <c r="I73" s="483"/>
      <c r="J73" s="412"/>
      <c r="K73" s="492"/>
    </row>
    <row r="74" spans="1:11" ht="15.75" customHeight="1">
      <c r="A74" s="505"/>
      <c r="B74" s="505"/>
      <c r="C74" s="505"/>
      <c r="D74" s="505"/>
      <c r="E74" s="412"/>
      <c r="F74" s="375"/>
      <c r="G74" s="412"/>
      <c r="I74" s="483"/>
      <c r="J74" s="412"/>
      <c r="K74" s="492"/>
    </row>
    <row r="75" spans="1:11" ht="15.75" customHeight="1">
      <c r="A75" s="1061" t="s">
        <v>632</v>
      </c>
      <c r="B75" s="1061"/>
      <c r="C75" s="1061"/>
      <c r="D75" s="1061"/>
      <c r="E75" s="1061"/>
      <c r="F75" s="1061"/>
      <c r="G75" s="1061"/>
      <c r="H75" s="1061"/>
      <c r="I75" s="1061"/>
      <c r="J75" s="1061"/>
      <c r="K75" s="1061"/>
    </row>
    <row r="76" spans="1:11" ht="30" customHeight="1">
      <c r="A76" s="1054" t="s">
        <v>633</v>
      </c>
      <c r="B76" s="402" t="s">
        <v>634</v>
      </c>
      <c r="C76" s="402" t="s">
        <v>635</v>
      </c>
      <c r="D76" s="402" t="s">
        <v>636</v>
      </c>
      <c r="E76" s="537" t="s">
        <v>637</v>
      </c>
      <c r="F76" s="402" t="s">
        <v>638</v>
      </c>
      <c r="G76" s="537" t="s">
        <v>639</v>
      </c>
      <c r="H76" s="402" t="s">
        <v>640</v>
      </c>
      <c r="I76" s="538" t="s">
        <v>641</v>
      </c>
      <c r="J76" s="537" t="s">
        <v>642</v>
      </c>
      <c r="K76" s="539" t="s">
        <v>643</v>
      </c>
    </row>
    <row r="77" spans="1:11" ht="30" customHeight="1">
      <c r="A77" s="1057"/>
      <c r="B77" s="404" t="s">
        <v>644</v>
      </c>
      <c r="C77" s="404" t="s">
        <v>645</v>
      </c>
      <c r="D77" s="404" t="s">
        <v>646</v>
      </c>
      <c r="E77" s="540" t="s">
        <v>647</v>
      </c>
      <c r="F77" s="404" t="s">
        <v>648</v>
      </c>
      <c r="G77" s="540" t="s">
        <v>649</v>
      </c>
      <c r="H77" s="404" t="s">
        <v>650</v>
      </c>
      <c r="I77" s="541" t="s">
        <v>651</v>
      </c>
      <c r="J77" s="540" t="s">
        <v>652</v>
      </c>
      <c r="K77" s="925" t="s">
        <v>653</v>
      </c>
    </row>
    <row r="78" spans="1:11" ht="15.75" customHeight="1">
      <c r="A78" s="505" t="s">
        <v>1373</v>
      </c>
      <c r="B78" s="544">
        <v>393577769.44949996</v>
      </c>
      <c r="C78" s="544">
        <v>525229843.03999996</v>
      </c>
      <c r="D78" s="544">
        <v>131652073.5905</v>
      </c>
      <c r="E78" s="531">
        <v>0</v>
      </c>
      <c r="F78" s="532">
        <v>0</v>
      </c>
      <c r="G78" s="531">
        <v>0</v>
      </c>
      <c r="H78" s="529"/>
      <c r="I78" s="533">
        <v>0</v>
      </c>
      <c r="J78" s="529"/>
      <c r="K78" s="506">
        <v>131652073.5905</v>
      </c>
    </row>
    <row r="79" spans="1:11" ht="15.75" customHeight="1">
      <c r="A79" s="505" t="s">
        <v>1374</v>
      </c>
      <c r="B79" s="544">
        <v>917180834.30999994</v>
      </c>
      <c r="C79" s="544">
        <v>1286871336.5</v>
      </c>
      <c r="D79" s="544">
        <v>369690502.19000006</v>
      </c>
      <c r="E79" s="531">
        <v>23481511.09</v>
      </c>
      <c r="F79" s="532">
        <v>0</v>
      </c>
      <c r="G79" s="531">
        <v>0</v>
      </c>
      <c r="H79" s="532">
        <v>20595422.849999994</v>
      </c>
      <c r="I79" s="533">
        <v>2178446.5600000061</v>
      </c>
      <c r="J79" s="409">
        <v>707641.67999999993</v>
      </c>
      <c r="K79" s="506">
        <v>368982860.51000005</v>
      </c>
    </row>
    <row r="80" spans="1:11" ht="15.75" customHeight="1">
      <c r="A80" s="505" t="s">
        <v>1375</v>
      </c>
      <c r="B80" s="544">
        <v>837548343.62</v>
      </c>
      <c r="C80" s="544">
        <v>914026528.03999996</v>
      </c>
      <c r="D80" s="544">
        <v>232372773.87</v>
      </c>
      <c r="E80" s="531">
        <v>115924.76000000001</v>
      </c>
      <c r="F80" s="532">
        <v>0</v>
      </c>
      <c r="G80" s="531">
        <v>0</v>
      </c>
      <c r="H80" s="532">
        <v>2140</v>
      </c>
      <c r="I80" s="533">
        <v>56004.760000000009</v>
      </c>
      <c r="J80" s="409">
        <v>57780</v>
      </c>
      <c r="K80" s="506">
        <v>232314993.87</v>
      </c>
    </row>
    <row r="81" spans="1:11" ht="15.75" customHeight="1">
      <c r="A81" s="505" t="s">
        <v>1376</v>
      </c>
      <c r="B81" s="544">
        <v>681653754.16999996</v>
      </c>
      <c r="C81" s="544">
        <v>914026528.03999996</v>
      </c>
      <c r="D81" s="544">
        <v>232372773.87</v>
      </c>
      <c r="E81" s="531">
        <v>497084.13999999996</v>
      </c>
      <c r="F81" s="532">
        <v>0</v>
      </c>
      <c r="G81" s="531">
        <v>0</v>
      </c>
      <c r="H81" s="532">
        <v>0</v>
      </c>
      <c r="I81" s="533">
        <v>429637.1</v>
      </c>
      <c r="J81" s="409">
        <v>67447.039999999994</v>
      </c>
      <c r="K81" s="506">
        <v>232305326.83000001</v>
      </c>
    </row>
    <row r="82" spans="1:11" ht="15.75" customHeight="1">
      <c r="A82" s="926" t="s">
        <v>1377</v>
      </c>
      <c r="B82" s="544">
        <v>682169754.66299999</v>
      </c>
      <c r="C82" s="544">
        <v>993440951.00999999</v>
      </c>
      <c r="D82" s="545">
        <v>311271196.347</v>
      </c>
      <c r="E82" s="534">
        <v>0</v>
      </c>
      <c r="F82" s="535">
        <v>0</v>
      </c>
      <c r="G82" s="534">
        <v>0</v>
      </c>
      <c r="H82" s="535">
        <v>0</v>
      </c>
      <c r="I82" s="536">
        <v>0</v>
      </c>
      <c r="J82" s="546">
        <v>0</v>
      </c>
      <c r="K82" s="927">
        <v>311271196.347</v>
      </c>
    </row>
    <row r="83" spans="1:11" ht="15.75" customHeight="1">
      <c r="A83" s="1172" t="s">
        <v>654</v>
      </c>
      <c r="B83" s="1173"/>
      <c r="C83" s="1173"/>
      <c r="D83" s="1173"/>
      <c r="E83" s="1173"/>
      <c r="F83" s="1173"/>
      <c r="G83" s="1173"/>
      <c r="H83" s="1173"/>
      <c r="I83" s="1173"/>
      <c r="J83" s="932"/>
      <c r="K83" s="933">
        <v>0</v>
      </c>
    </row>
    <row r="84" spans="1:11">
      <c r="A84" s="1172" t="s">
        <v>655</v>
      </c>
      <c r="B84" s="1173"/>
      <c r="C84" s="1173"/>
      <c r="D84" s="1173"/>
      <c r="E84" s="1173"/>
      <c r="F84" s="1173"/>
      <c r="G84" s="1173"/>
      <c r="H84" s="1173"/>
      <c r="I84" s="1173"/>
      <c r="J84" s="1187"/>
      <c r="K84" s="1188"/>
    </row>
    <row r="85" spans="1:11" ht="24.75" customHeight="1">
      <c r="A85" s="1172" t="s">
        <v>656</v>
      </c>
      <c r="B85" s="1173"/>
      <c r="C85" s="1173"/>
      <c r="D85" s="1173"/>
      <c r="E85" s="1173"/>
      <c r="F85" s="1173"/>
      <c r="G85" s="1173"/>
      <c r="H85" s="1173"/>
      <c r="I85" s="1173"/>
      <c r="J85" s="932"/>
      <c r="K85" s="933">
        <v>0</v>
      </c>
    </row>
    <row r="86" spans="1:11" ht="15.75" customHeight="1">
      <c r="A86" s="505"/>
      <c r="B86" s="505"/>
      <c r="C86" s="505"/>
      <c r="D86" s="505"/>
      <c r="E86" s="412"/>
      <c r="F86" s="375"/>
      <c r="G86" s="412"/>
      <c r="I86" s="483"/>
      <c r="J86" s="412"/>
      <c r="K86" s="492"/>
    </row>
    <row r="87" spans="1:11" ht="15.75" customHeight="1">
      <c r="A87" s="1054" t="s">
        <v>657</v>
      </c>
      <c r="B87" s="1054"/>
      <c r="C87" s="1054"/>
      <c r="D87" s="1054"/>
      <c r="E87" s="1054"/>
      <c r="F87" s="1055"/>
      <c r="G87" s="1061" t="s">
        <v>658</v>
      </c>
      <c r="H87" s="1061"/>
      <c r="I87" s="1061"/>
      <c r="J87" s="1061"/>
      <c r="K87" s="1061"/>
    </row>
    <row r="88" spans="1:11" ht="15.75" customHeight="1">
      <c r="A88" s="1140"/>
      <c r="B88" s="1140"/>
      <c r="C88" s="1140"/>
      <c r="D88" s="1140"/>
      <c r="E88" s="1140"/>
      <c r="F88" s="1156"/>
      <c r="G88" s="1189" t="s">
        <v>620</v>
      </c>
      <c r="H88" s="1140" t="s">
        <v>621</v>
      </c>
      <c r="I88" s="1140"/>
      <c r="J88" s="1140"/>
      <c r="K88" s="522" t="s">
        <v>622</v>
      </c>
    </row>
    <row r="89" spans="1:11" ht="15.75" customHeight="1">
      <c r="A89" s="1140"/>
      <c r="B89" s="1140"/>
      <c r="C89" s="1140"/>
      <c r="D89" s="1140"/>
      <c r="E89" s="1140"/>
      <c r="F89" s="1156"/>
      <c r="G89" s="1190"/>
      <c r="H89" s="402" t="s">
        <v>624</v>
      </c>
      <c r="I89" s="523" t="s">
        <v>625</v>
      </c>
      <c r="J89" s="524" t="s">
        <v>626</v>
      </c>
      <c r="K89" s="525" t="s">
        <v>627</v>
      </c>
    </row>
    <row r="90" spans="1:11" ht="15.75" customHeight="1">
      <c r="A90" s="1057"/>
      <c r="B90" s="1057"/>
      <c r="C90" s="1057"/>
      <c r="D90" s="1057"/>
      <c r="E90" s="1057"/>
      <c r="F90" s="1058"/>
      <c r="G90" s="526" t="s">
        <v>659</v>
      </c>
      <c r="H90" s="404" t="s">
        <v>660</v>
      </c>
      <c r="I90" s="527" t="s">
        <v>661</v>
      </c>
      <c r="J90" s="922" t="s">
        <v>662</v>
      </c>
      <c r="K90" s="923" t="s">
        <v>663</v>
      </c>
    </row>
    <row r="91" spans="1:11" ht="15.75" customHeight="1">
      <c r="A91" s="1167" t="s">
        <v>1378</v>
      </c>
      <c r="B91" s="1167">
        <v>0</v>
      </c>
      <c r="C91" s="1167">
        <v>0</v>
      </c>
      <c r="D91" s="1167">
        <v>0</v>
      </c>
      <c r="E91" s="1167">
        <v>0</v>
      </c>
      <c r="F91" s="1168">
        <v>0</v>
      </c>
      <c r="G91" s="547">
        <v>0</v>
      </c>
      <c r="H91" s="542">
        <v>0</v>
      </c>
      <c r="I91" s="543">
        <v>0</v>
      </c>
      <c r="J91" s="547">
        <v>0</v>
      </c>
      <c r="K91" s="506">
        <v>0</v>
      </c>
    </row>
    <row r="92" spans="1:11" ht="15.75" customHeight="1">
      <c r="A92" s="956" t="s">
        <v>1379</v>
      </c>
      <c r="B92" s="956">
        <v>0</v>
      </c>
      <c r="C92" s="956">
        <v>0</v>
      </c>
      <c r="D92" s="956">
        <v>0</v>
      </c>
      <c r="E92" s="956">
        <v>0</v>
      </c>
      <c r="F92" s="1169">
        <v>0</v>
      </c>
      <c r="G92" s="531">
        <v>0</v>
      </c>
      <c r="H92" s="532">
        <v>0</v>
      </c>
      <c r="I92" s="533">
        <v>0</v>
      </c>
      <c r="J92" s="531">
        <v>0</v>
      </c>
      <c r="K92" s="506">
        <v>0</v>
      </c>
    </row>
    <row r="93" spans="1:11" ht="15.75" customHeight="1">
      <c r="A93" s="1170" t="s">
        <v>1380</v>
      </c>
      <c r="B93" s="1170">
        <v>0</v>
      </c>
      <c r="C93" s="1170">
        <v>0</v>
      </c>
      <c r="D93" s="1170">
        <v>0</v>
      </c>
      <c r="E93" s="1170">
        <v>0</v>
      </c>
      <c r="F93" s="1171">
        <v>0</v>
      </c>
      <c r="G93" s="534">
        <v>0</v>
      </c>
      <c r="H93" s="535">
        <v>0</v>
      </c>
      <c r="I93" s="536">
        <v>0</v>
      </c>
      <c r="J93" s="534">
        <v>0</v>
      </c>
      <c r="K93" s="506">
        <v>0</v>
      </c>
    </row>
    <row r="94" spans="1:11" ht="15.75" customHeight="1">
      <c r="A94" s="1021" t="s">
        <v>664</v>
      </c>
      <c r="B94" s="1021"/>
      <c r="C94" s="1021"/>
      <c r="D94" s="1021"/>
      <c r="E94" s="1021"/>
      <c r="F94" s="1155"/>
      <c r="G94" s="924">
        <v>0</v>
      </c>
      <c r="H94" s="924">
        <v>0</v>
      </c>
      <c r="I94" s="924">
        <v>0</v>
      </c>
      <c r="J94" s="924">
        <v>0</v>
      </c>
      <c r="K94" s="924">
        <v>0</v>
      </c>
    </row>
    <row r="95" spans="1:11" ht="15.75" customHeight="1">
      <c r="A95" s="926"/>
      <c r="B95" s="926"/>
      <c r="C95" s="926"/>
      <c r="D95" s="926"/>
      <c r="E95" s="412"/>
      <c r="F95" s="375"/>
      <c r="G95" s="412"/>
      <c r="I95" s="483"/>
      <c r="J95" s="412"/>
      <c r="K95" s="492" t="s">
        <v>393</v>
      </c>
    </row>
    <row r="96" spans="1:11" ht="15.75" customHeight="1">
      <c r="A96" s="1054" t="s">
        <v>665</v>
      </c>
      <c r="B96" s="1054"/>
      <c r="C96" s="1054"/>
      <c r="D96" s="1055"/>
      <c r="E96" s="1053" t="s">
        <v>6</v>
      </c>
      <c r="F96" s="1055"/>
      <c r="G96" s="1053" t="s">
        <v>410</v>
      </c>
      <c r="H96" s="1055"/>
      <c r="I96" s="1060" t="s">
        <v>8</v>
      </c>
      <c r="J96" s="1061"/>
      <c r="K96" s="1061"/>
    </row>
    <row r="97" spans="1:11" ht="15.75" customHeight="1">
      <c r="A97" s="1140"/>
      <c r="B97" s="1140"/>
      <c r="C97" s="1140"/>
      <c r="D97" s="1156"/>
      <c r="E97" s="1086"/>
      <c r="F97" s="1156"/>
      <c r="G97" s="1086"/>
      <c r="H97" s="1156"/>
      <c r="I97" s="937" t="s">
        <v>478</v>
      </c>
      <c r="J97" s="1166"/>
      <c r="K97" s="485" t="s">
        <v>11</v>
      </c>
    </row>
    <row r="98" spans="1:11" ht="15.75" customHeight="1">
      <c r="A98" s="1057"/>
      <c r="B98" s="1057"/>
      <c r="C98" s="1057"/>
      <c r="D98" s="1058"/>
      <c r="E98" s="1056"/>
      <c r="F98" s="1058"/>
      <c r="G98" s="1056" t="s">
        <v>439</v>
      </c>
      <c r="H98" s="1058"/>
      <c r="I98" s="1056" t="s">
        <v>440</v>
      </c>
      <c r="J98" s="1058"/>
      <c r="K98" s="802" t="s">
        <v>666</v>
      </c>
    </row>
    <row r="99" spans="1:11" ht="15.75" customHeight="1">
      <c r="A99" s="1183"/>
      <c r="B99" s="1183"/>
      <c r="C99" s="1183"/>
      <c r="D99" s="1193"/>
      <c r="E99" s="774"/>
      <c r="F99" s="419"/>
      <c r="G99" s="774"/>
      <c r="H99" s="934"/>
      <c r="I99" s="935"/>
      <c r="J99" s="936"/>
      <c r="K99" s="490"/>
    </row>
    <row r="100" spans="1:11" ht="15.75" customHeight="1">
      <c r="A100" s="1162" t="s">
        <v>667</v>
      </c>
      <c r="B100" s="1162"/>
      <c r="C100" s="1162"/>
      <c r="D100" s="1163"/>
      <c r="E100" s="772"/>
      <c r="F100" s="902">
        <v>993729000</v>
      </c>
      <c r="G100" s="772"/>
      <c r="H100" s="773">
        <v>1000278092</v>
      </c>
      <c r="I100" s="772"/>
      <c r="J100" s="902">
        <v>337661568.54999995</v>
      </c>
      <c r="K100" s="489">
        <v>33.75676936749305</v>
      </c>
    </row>
    <row r="101" spans="1:11" ht="15.75" customHeight="1">
      <c r="A101" s="1164" t="s">
        <v>668</v>
      </c>
      <c r="B101" s="1164"/>
      <c r="C101" s="1164"/>
      <c r="D101" s="1165"/>
      <c r="E101" s="771"/>
      <c r="F101" s="903">
        <v>942830000</v>
      </c>
      <c r="G101" s="771"/>
      <c r="H101" s="903">
        <v>948879092</v>
      </c>
      <c r="I101" s="771"/>
      <c r="J101" s="902">
        <v>323790938.50999993</v>
      </c>
      <c r="K101" s="490">
        <v>34.123519133246951</v>
      </c>
    </row>
    <row r="102" spans="1:11" ht="15.75" customHeight="1">
      <c r="A102" s="1164" t="s">
        <v>669</v>
      </c>
      <c r="B102" s="1164"/>
      <c r="C102" s="1164"/>
      <c r="D102" s="1165"/>
      <c r="E102" s="771"/>
      <c r="F102" s="903">
        <v>50899000</v>
      </c>
      <c r="G102" s="771"/>
      <c r="H102" s="903">
        <v>51399000</v>
      </c>
      <c r="I102" s="771"/>
      <c r="J102" s="902">
        <v>13870630.040000001</v>
      </c>
      <c r="K102" s="490">
        <v>26.986186579505439</v>
      </c>
    </row>
    <row r="103" spans="1:11" ht="15.75" customHeight="1">
      <c r="A103" s="1164" t="s">
        <v>670</v>
      </c>
      <c r="B103" s="1164"/>
      <c r="C103" s="1164"/>
      <c r="D103" s="1165"/>
      <c r="E103" s="771"/>
      <c r="F103" s="903">
        <v>0</v>
      </c>
      <c r="G103" s="771"/>
      <c r="H103" s="903">
        <v>0</v>
      </c>
      <c r="I103" s="771"/>
      <c r="J103" s="902">
        <v>0</v>
      </c>
      <c r="K103" s="490">
        <v>0</v>
      </c>
    </row>
    <row r="104" spans="1:11" ht="12" customHeight="1">
      <c r="A104" s="1162" t="s">
        <v>671</v>
      </c>
      <c r="B104" s="1162"/>
      <c r="C104" s="1162"/>
      <c r="D104" s="1163"/>
      <c r="E104" s="772"/>
      <c r="F104" s="902">
        <v>0</v>
      </c>
      <c r="G104" s="772"/>
      <c r="H104" s="902">
        <v>0</v>
      </c>
      <c r="I104" s="772"/>
      <c r="J104" s="902">
        <v>0</v>
      </c>
      <c r="K104" s="489">
        <v>0</v>
      </c>
    </row>
    <row r="105" spans="1:11" ht="12" customHeight="1">
      <c r="A105" s="1162" t="s">
        <v>672</v>
      </c>
      <c r="B105" s="1162"/>
      <c r="C105" s="1162"/>
      <c r="D105" s="1163"/>
      <c r="E105" s="772"/>
      <c r="F105" s="902">
        <v>4116000</v>
      </c>
      <c r="G105" s="772"/>
      <c r="H105" s="902">
        <v>4116000</v>
      </c>
      <c r="I105" s="772"/>
      <c r="J105" s="902">
        <v>8281224.2299997211</v>
      </c>
      <c r="K105" s="489">
        <v>201.19592395528963</v>
      </c>
    </row>
    <row r="106" spans="1:11" ht="12" customHeight="1">
      <c r="A106" s="1021" t="s">
        <v>673</v>
      </c>
      <c r="B106" s="1021"/>
      <c r="C106" s="1021"/>
      <c r="D106" s="1155"/>
      <c r="E106" s="931"/>
      <c r="F106" s="434">
        <v>997845000</v>
      </c>
      <c r="G106" s="1191">
        <v>1004394092</v>
      </c>
      <c r="H106" s="1192"/>
      <c r="I106" s="931"/>
      <c r="J106" s="434" t="e">
        <v>#VALUE!</v>
      </c>
      <c r="K106" s="904">
        <v>34.442933857878529</v>
      </c>
    </row>
    <row r="107" spans="1:11" ht="12" customHeight="1">
      <c r="A107" s="549"/>
      <c r="B107" s="549"/>
      <c r="C107" s="549"/>
      <c r="D107" s="549"/>
      <c r="E107" s="550"/>
      <c r="F107" s="550"/>
      <c r="G107" s="550"/>
      <c r="H107" s="551"/>
      <c r="I107" s="552"/>
      <c r="J107" s="263"/>
      <c r="K107" s="263"/>
    </row>
    <row r="108" spans="1:11" ht="12" customHeight="1">
      <c r="A108" s="1054" t="s">
        <v>674</v>
      </c>
      <c r="B108" s="1055"/>
      <c r="C108" s="1157" t="s">
        <v>81</v>
      </c>
      <c r="D108" s="1157" t="s">
        <v>82</v>
      </c>
      <c r="E108" s="1159" t="s">
        <v>83</v>
      </c>
      <c r="F108" s="1160"/>
      <c r="G108" s="1159" t="s">
        <v>85</v>
      </c>
      <c r="H108" s="1160"/>
      <c r="I108" s="1159" t="s">
        <v>87</v>
      </c>
      <c r="J108" s="1161"/>
      <c r="K108" s="1153" t="s">
        <v>489</v>
      </c>
    </row>
    <row r="109" spans="1:11" ht="21.75" customHeight="1">
      <c r="A109" s="1140"/>
      <c r="B109" s="1156"/>
      <c r="C109" s="1158"/>
      <c r="D109" s="1158"/>
      <c r="E109" s="493" t="s">
        <v>478</v>
      </c>
      <c r="F109" s="494" t="s">
        <v>11</v>
      </c>
      <c r="G109" s="493" t="str">
        <f>E109</f>
        <v>Até o Bimestre</v>
      </c>
      <c r="H109" s="494" t="s">
        <v>11</v>
      </c>
      <c r="I109" s="493" t="str">
        <f>G109</f>
        <v>Até o Bimestre</v>
      </c>
      <c r="J109" s="494" t="s">
        <v>11</v>
      </c>
      <c r="K109" s="1154"/>
    </row>
    <row r="110" spans="1:11" ht="12" customHeight="1">
      <c r="A110" s="1057"/>
      <c r="B110" s="1058"/>
      <c r="C110" s="495"/>
      <c r="D110" s="495" t="s">
        <v>593</v>
      </c>
      <c r="E110" s="496" t="s">
        <v>490</v>
      </c>
      <c r="F110" s="905" t="s">
        <v>594</v>
      </c>
      <c r="G110" s="496" t="s">
        <v>491</v>
      </c>
      <c r="H110" s="905" t="s">
        <v>595</v>
      </c>
      <c r="I110" s="496" t="s">
        <v>556</v>
      </c>
      <c r="J110" s="905" t="s">
        <v>596</v>
      </c>
      <c r="K110" s="798" t="s">
        <v>492</v>
      </c>
    </row>
    <row r="111" spans="1:11" ht="12" customHeight="1">
      <c r="A111" s="497" t="s">
        <v>675</v>
      </c>
      <c r="B111" s="497"/>
      <c r="C111" s="498">
        <v>127880000</v>
      </c>
      <c r="D111" s="498">
        <v>153311352.36000001</v>
      </c>
      <c r="E111" s="498">
        <v>45782549.570000082</v>
      </c>
      <c r="F111" s="499">
        <v>29.862465411233995</v>
      </c>
      <c r="G111" s="498">
        <v>29449249.900000006</v>
      </c>
      <c r="H111" s="499">
        <v>19.20878620315629</v>
      </c>
      <c r="I111" s="498">
        <v>26848817.130000025</v>
      </c>
      <c r="J111" s="499">
        <v>17.512608633804646</v>
      </c>
      <c r="K111" s="500">
        <v>0</v>
      </c>
    </row>
    <row r="112" spans="1:11" ht="12" customHeight="1">
      <c r="A112" s="501" t="s">
        <v>598</v>
      </c>
      <c r="B112" s="501"/>
      <c r="C112" s="502">
        <v>126121000</v>
      </c>
      <c r="D112" s="502">
        <v>148975754.61000001</v>
      </c>
      <c r="E112" s="502">
        <v>45782549.570000082</v>
      </c>
      <c r="F112" s="503">
        <v>30.73154399509712</v>
      </c>
      <c r="G112" s="502">
        <v>29449249.900000006</v>
      </c>
      <c r="H112" s="503">
        <v>19.767813881590651</v>
      </c>
      <c r="I112" s="502">
        <v>26848817.130000025</v>
      </c>
      <c r="J112" s="503">
        <v>18.0222729532647</v>
      </c>
      <c r="K112" s="500">
        <v>0</v>
      </c>
    </row>
    <row r="113" spans="1:11" ht="12" customHeight="1">
      <c r="A113" s="501" t="s">
        <v>599</v>
      </c>
      <c r="B113" s="501"/>
      <c r="C113" s="502">
        <v>1759000</v>
      </c>
      <c r="D113" s="502">
        <v>4335597.75</v>
      </c>
      <c r="E113" s="502">
        <v>0</v>
      </c>
      <c r="F113" s="503">
        <v>0</v>
      </c>
      <c r="G113" s="502">
        <v>0</v>
      </c>
      <c r="H113" s="503">
        <v>0</v>
      </c>
      <c r="I113" s="502">
        <v>0</v>
      </c>
      <c r="J113" s="503">
        <v>0</v>
      </c>
      <c r="K113" s="500">
        <v>0</v>
      </c>
    </row>
    <row r="114" spans="1:11" ht="12" customHeight="1">
      <c r="A114" s="497" t="s">
        <v>676</v>
      </c>
      <c r="B114" s="497"/>
      <c r="C114" s="502">
        <v>860430000</v>
      </c>
      <c r="D114" s="502">
        <v>978020000</v>
      </c>
      <c r="E114" s="502">
        <v>301503515.63999987</v>
      </c>
      <c r="F114" s="503">
        <v>30.827949902864958</v>
      </c>
      <c r="G114" s="502">
        <v>278179053.58000004</v>
      </c>
      <c r="H114" s="503">
        <v>28.443084352058246</v>
      </c>
      <c r="I114" s="502">
        <v>277903876.75000012</v>
      </c>
      <c r="J114" s="503">
        <v>28.414948237254873</v>
      </c>
      <c r="K114" s="500">
        <v>0</v>
      </c>
    </row>
    <row r="115" spans="1:11" s="263" customFormat="1" ht="12.75" customHeight="1">
      <c r="A115" s="501" t="s">
        <v>598</v>
      </c>
      <c r="B115" s="501"/>
      <c r="C115" s="502">
        <v>859830000</v>
      </c>
      <c r="D115" s="502">
        <v>976830000</v>
      </c>
      <c r="E115" s="502">
        <v>301503515.63999987</v>
      </c>
      <c r="F115" s="503">
        <v>30.8655053223181</v>
      </c>
      <c r="G115" s="502">
        <v>278179053.58000004</v>
      </c>
      <c r="H115" s="503">
        <v>28.477734465567195</v>
      </c>
      <c r="I115" s="502">
        <v>277903876.75000012</v>
      </c>
      <c r="J115" s="503">
        <v>28.449564074608695</v>
      </c>
      <c r="K115" s="500">
        <v>0</v>
      </c>
    </row>
    <row r="116" spans="1:11" s="263" customFormat="1" ht="16.5" customHeight="1">
      <c r="A116" s="501" t="s">
        <v>599</v>
      </c>
      <c r="B116" s="501"/>
      <c r="C116" s="502">
        <v>600000</v>
      </c>
      <c r="D116" s="502">
        <v>1190000</v>
      </c>
      <c r="E116" s="502">
        <v>0</v>
      </c>
      <c r="F116" s="503">
        <v>0</v>
      </c>
      <c r="G116" s="502">
        <v>0</v>
      </c>
      <c r="H116" s="503">
        <v>0</v>
      </c>
      <c r="I116" s="502">
        <v>0</v>
      </c>
      <c r="J116" s="503">
        <v>0</v>
      </c>
      <c r="K116" s="500">
        <v>0</v>
      </c>
    </row>
    <row r="117" spans="1:11" s="263" customFormat="1" ht="12.75" customHeight="1">
      <c r="A117" s="497" t="s">
        <v>677</v>
      </c>
      <c r="B117" s="497"/>
      <c r="C117" s="502">
        <v>0</v>
      </c>
      <c r="D117" s="502">
        <v>0</v>
      </c>
      <c r="E117" s="502">
        <v>0</v>
      </c>
      <c r="F117" s="503">
        <v>0</v>
      </c>
      <c r="G117" s="502">
        <v>0</v>
      </c>
      <c r="H117" s="503">
        <v>0</v>
      </c>
      <c r="I117" s="502">
        <v>0</v>
      </c>
      <c r="J117" s="503">
        <v>0</v>
      </c>
      <c r="K117" s="500">
        <v>0</v>
      </c>
    </row>
    <row r="118" spans="1:11" s="263" customFormat="1" ht="12.75" customHeight="1">
      <c r="A118" s="501" t="s">
        <v>598</v>
      </c>
      <c r="B118" s="501"/>
      <c r="C118" s="502">
        <v>0</v>
      </c>
      <c r="D118" s="502">
        <v>0</v>
      </c>
      <c r="E118" s="502">
        <v>0</v>
      </c>
      <c r="F118" s="503">
        <v>0</v>
      </c>
      <c r="G118" s="502">
        <v>0</v>
      </c>
      <c r="H118" s="503">
        <v>0</v>
      </c>
      <c r="I118" s="502">
        <v>0</v>
      </c>
      <c r="J118" s="503">
        <v>0</v>
      </c>
      <c r="K118" s="500">
        <v>0</v>
      </c>
    </row>
    <row r="119" spans="1:11" s="263" customFormat="1" ht="12.75" customHeight="1">
      <c r="A119" s="501" t="s">
        <v>599</v>
      </c>
      <c r="B119" s="501"/>
      <c r="C119" s="502">
        <v>0</v>
      </c>
      <c r="D119" s="502">
        <v>0</v>
      </c>
      <c r="E119" s="502">
        <v>0</v>
      </c>
      <c r="F119" s="503">
        <v>0</v>
      </c>
      <c r="G119" s="502">
        <v>0</v>
      </c>
      <c r="H119" s="503">
        <v>0</v>
      </c>
      <c r="I119" s="502">
        <v>0</v>
      </c>
      <c r="J119" s="503">
        <v>0</v>
      </c>
      <c r="K119" s="500">
        <v>0</v>
      </c>
    </row>
    <row r="120" spans="1:11" s="263" customFormat="1" ht="12.75" customHeight="1">
      <c r="A120" s="497" t="s">
        <v>678</v>
      </c>
      <c r="B120" s="497"/>
      <c r="C120" s="502">
        <v>12459000</v>
      </c>
      <c r="D120" s="502">
        <v>15122180</v>
      </c>
      <c r="E120" s="502">
        <v>3321591.9100000006</v>
      </c>
      <c r="F120" s="503">
        <v>21.96503354675054</v>
      </c>
      <c r="G120" s="502">
        <v>2227346.2100000004</v>
      </c>
      <c r="H120" s="503">
        <v>14.729002101548854</v>
      </c>
      <c r="I120" s="502">
        <v>2166781.0700000003</v>
      </c>
      <c r="J120" s="503">
        <v>14.3284967511298</v>
      </c>
      <c r="K120" s="500">
        <v>0</v>
      </c>
    </row>
    <row r="121" spans="1:11" s="263" customFormat="1" ht="12.75" customHeight="1">
      <c r="A121" s="501" t="s">
        <v>598</v>
      </c>
      <c r="B121" s="501"/>
      <c r="C121" s="502">
        <v>11870000</v>
      </c>
      <c r="D121" s="502">
        <v>14533180</v>
      </c>
      <c r="E121" s="502">
        <v>3305862.9100000006</v>
      </c>
      <c r="F121" s="503">
        <v>22.747003133519303</v>
      </c>
      <c r="G121" s="502">
        <v>2227346.2100000004</v>
      </c>
      <c r="H121" s="503">
        <v>15.325938369991979</v>
      </c>
      <c r="I121" s="502">
        <v>2166781.0700000003</v>
      </c>
      <c r="J121" s="503">
        <v>14.909201358546445</v>
      </c>
      <c r="K121" s="500">
        <v>0</v>
      </c>
    </row>
    <row r="122" spans="1:11" s="263" customFormat="1" ht="12.75" customHeight="1">
      <c r="A122" s="501" t="s">
        <v>599</v>
      </c>
      <c r="B122" s="501"/>
      <c r="C122" s="502">
        <v>589000</v>
      </c>
      <c r="D122" s="502">
        <v>589000</v>
      </c>
      <c r="E122" s="502">
        <v>15729</v>
      </c>
      <c r="F122" s="503">
        <v>2.6704584040747026</v>
      </c>
      <c r="G122" s="502">
        <v>0</v>
      </c>
      <c r="H122" s="503">
        <v>0</v>
      </c>
      <c r="I122" s="502">
        <v>0</v>
      </c>
      <c r="J122" s="503">
        <v>0</v>
      </c>
      <c r="K122" s="500">
        <v>0</v>
      </c>
    </row>
    <row r="123" spans="1:11" s="263" customFormat="1" ht="12.75" customHeight="1">
      <c r="A123" s="497" t="s">
        <v>679</v>
      </c>
      <c r="B123" s="497"/>
      <c r="C123" s="502">
        <v>1961000</v>
      </c>
      <c r="D123" s="502">
        <v>3466000</v>
      </c>
      <c r="E123" s="502">
        <v>437590.75000000093</v>
      </c>
      <c r="F123" s="503">
        <v>12.625238026543592</v>
      </c>
      <c r="G123" s="502">
        <v>231038.1799999997</v>
      </c>
      <c r="H123" s="503">
        <v>6.6658447778418841</v>
      </c>
      <c r="I123" s="502">
        <v>231038.1799999997</v>
      </c>
      <c r="J123" s="503">
        <v>6.6658447778418841</v>
      </c>
      <c r="K123" s="500">
        <v>0</v>
      </c>
    </row>
    <row r="124" spans="1:11" s="263" customFormat="1" ht="12.75" customHeight="1">
      <c r="A124" s="501" t="s">
        <v>598</v>
      </c>
      <c r="B124" s="501"/>
      <c r="C124" s="502">
        <v>1511000</v>
      </c>
      <c r="D124" s="502">
        <v>3016000</v>
      </c>
      <c r="E124" s="502">
        <v>437590.75000000093</v>
      </c>
      <c r="F124" s="503">
        <v>14.508977122015946</v>
      </c>
      <c r="G124" s="502">
        <v>231038.1799999997</v>
      </c>
      <c r="H124" s="503">
        <v>7.6604171087533066</v>
      </c>
      <c r="I124" s="502">
        <v>231038.1799999997</v>
      </c>
      <c r="J124" s="503">
        <v>7.6604171087533066</v>
      </c>
      <c r="K124" s="500">
        <v>0</v>
      </c>
    </row>
    <row r="125" spans="1:11" s="263" customFormat="1" ht="12.75" customHeight="1">
      <c r="A125" s="501" t="s">
        <v>599</v>
      </c>
      <c r="B125" s="501"/>
      <c r="C125" s="502">
        <v>450000</v>
      </c>
      <c r="D125" s="502">
        <v>450000</v>
      </c>
      <c r="E125" s="502">
        <v>0</v>
      </c>
      <c r="F125" s="503">
        <v>0</v>
      </c>
      <c r="G125" s="502">
        <v>0</v>
      </c>
      <c r="H125" s="503">
        <v>0</v>
      </c>
      <c r="I125" s="502">
        <v>0</v>
      </c>
      <c r="J125" s="503">
        <v>0</v>
      </c>
      <c r="K125" s="500">
        <v>0</v>
      </c>
    </row>
    <row r="126" spans="1:11" s="263" customFormat="1" ht="12.75" customHeight="1">
      <c r="A126" s="497" t="s">
        <v>680</v>
      </c>
      <c r="B126" s="497"/>
      <c r="C126" s="502">
        <v>0</v>
      </c>
      <c r="D126" s="502">
        <v>0</v>
      </c>
      <c r="E126" s="502">
        <v>0</v>
      </c>
      <c r="F126" s="503">
        <v>0</v>
      </c>
      <c r="G126" s="502">
        <v>0</v>
      </c>
      <c r="H126" s="503">
        <v>0</v>
      </c>
      <c r="I126" s="502">
        <v>0</v>
      </c>
      <c r="J126" s="503">
        <v>0</v>
      </c>
      <c r="K126" s="500">
        <v>0</v>
      </c>
    </row>
    <row r="127" spans="1:11" s="263" customFormat="1" ht="12.75" customHeight="1">
      <c r="A127" s="501" t="s">
        <v>598</v>
      </c>
      <c r="B127" s="501"/>
      <c r="C127" s="502">
        <v>0</v>
      </c>
      <c r="D127" s="502">
        <v>0</v>
      </c>
      <c r="E127" s="502">
        <v>0</v>
      </c>
      <c r="F127" s="503">
        <v>0</v>
      </c>
      <c r="G127" s="502">
        <v>0</v>
      </c>
      <c r="H127" s="503">
        <v>0</v>
      </c>
      <c r="I127" s="502">
        <v>0</v>
      </c>
      <c r="J127" s="503">
        <v>0</v>
      </c>
      <c r="K127" s="500">
        <v>0</v>
      </c>
    </row>
    <row r="128" spans="1:11" s="263" customFormat="1" ht="12.75" customHeight="1">
      <c r="A128" s="501" t="s">
        <v>599</v>
      </c>
      <c r="B128" s="501"/>
      <c r="C128" s="502">
        <v>0</v>
      </c>
      <c r="D128" s="502">
        <v>0</v>
      </c>
      <c r="E128" s="502">
        <v>0</v>
      </c>
      <c r="F128" s="503">
        <v>0</v>
      </c>
      <c r="G128" s="502">
        <v>0</v>
      </c>
      <c r="H128" s="503">
        <v>0</v>
      </c>
      <c r="I128" s="502">
        <v>0</v>
      </c>
      <c r="J128" s="503">
        <v>0</v>
      </c>
      <c r="K128" s="500">
        <v>0</v>
      </c>
    </row>
    <row r="129" spans="1:11" s="263" customFormat="1" ht="12.75" customHeight="1">
      <c r="A129" s="497" t="s">
        <v>681</v>
      </c>
      <c r="B129" s="497"/>
      <c r="C129" s="502">
        <v>0</v>
      </c>
      <c r="D129" s="502">
        <v>0</v>
      </c>
      <c r="E129" s="502">
        <v>0</v>
      </c>
      <c r="F129" s="503">
        <v>0</v>
      </c>
      <c r="G129" s="502">
        <v>0</v>
      </c>
      <c r="H129" s="503">
        <v>0</v>
      </c>
      <c r="I129" s="502">
        <v>0</v>
      </c>
      <c r="J129" s="503">
        <v>0</v>
      </c>
      <c r="K129" s="500">
        <v>0</v>
      </c>
    </row>
    <row r="130" spans="1:11" s="263" customFormat="1" ht="12.75" customHeight="1">
      <c r="A130" s="501" t="s">
        <v>598</v>
      </c>
      <c r="B130" s="501"/>
      <c r="C130" s="502">
        <v>0</v>
      </c>
      <c r="D130" s="502">
        <v>0</v>
      </c>
      <c r="E130" s="502">
        <v>0</v>
      </c>
      <c r="F130" s="503">
        <v>0</v>
      </c>
      <c r="G130" s="502">
        <v>0</v>
      </c>
      <c r="H130" s="503">
        <v>0</v>
      </c>
      <c r="I130" s="502">
        <v>0</v>
      </c>
      <c r="J130" s="503">
        <v>0</v>
      </c>
      <c r="K130" s="500">
        <v>0</v>
      </c>
    </row>
    <row r="131" spans="1:11" s="263" customFormat="1" ht="12.75" customHeight="1">
      <c r="A131" s="501" t="s">
        <v>599</v>
      </c>
      <c r="B131" s="501"/>
      <c r="C131" s="502">
        <v>0</v>
      </c>
      <c r="D131" s="502">
        <v>0</v>
      </c>
      <c r="E131" s="502">
        <v>0</v>
      </c>
      <c r="F131" s="503">
        <v>0</v>
      </c>
      <c r="G131" s="502">
        <v>0</v>
      </c>
      <c r="H131" s="503">
        <v>0</v>
      </c>
      <c r="I131" s="502">
        <v>0</v>
      </c>
      <c r="J131" s="503">
        <v>0</v>
      </c>
      <c r="K131" s="500">
        <v>0</v>
      </c>
    </row>
    <row r="132" spans="1:11" s="263" customFormat="1" ht="21" customHeight="1">
      <c r="A132" s="1021" t="s">
        <v>682</v>
      </c>
      <c r="B132" s="1155"/>
      <c r="C132" s="906">
        <v>1002730000</v>
      </c>
      <c r="D132" s="906">
        <v>1149919532.3600001</v>
      </c>
      <c r="E132" s="906">
        <v>351045247.87</v>
      </c>
      <c r="F132" s="906">
        <v>30.527809815487146</v>
      </c>
      <c r="G132" s="906">
        <v>310086687.87</v>
      </c>
      <c r="H132" s="906">
        <v>26.965946672251373</v>
      </c>
      <c r="I132" s="906">
        <v>307150513.13000011</v>
      </c>
      <c r="J132" s="906">
        <v>26.71060926320903</v>
      </c>
      <c r="K132" s="907">
        <v>0</v>
      </c>
    </row>
    <row r="133" spans="1:11" s="263" customFormat="1" ht="12.75" customHeight="1">
      <c r="A133" s="553"/>
      <c r="B133" s="553"/>
      <c r="C133" s="553"/>
      <c r="D133" s="553"/>
      <c r="E133" s="554"/>
      <c r="F133" s="554"/>
      <c r="G133" s="554"/>
      <c r="H133" s="552"/>
      <c r="I133" s="552"/>
    </row>
    <row r="134" spans="1:11" s="263" customFormat="1" ht="12.75" customHeight="1">
      <c r="A134" s="1054" t="s">
        <v>1097</v>
      </c>
      <c r="B134" s="1055"/>
      <c r="C134" s="1157" t="s">
        <v>81</v>
      </c>
      <c r="D134" s="1157" t="s">
        <v>82</v>
      </c>
      <c r="E134" s="1159" t="s">
        <v>83</v>
      </c>
      <c r="F134" s="1160"/>
      <c r="G134" s="1159" t="s">
        <v>85</v>
      </c>
      <c r="H134" s="1160"/>
      <c r="I134" s="1159" t="s">
        <v>87</v>
      </c>
      <c r="J134" s="1161"/>
      <c r="K134" s="1153" t="s">
        <v>489</v>
      </c>
    </row>
    <row r="135" spans="1:11" s="263" customFormat="1" ht="12.75" customHeight="1">
      <c r="A135" s="1140"/>
      <c r="B135" s="1156"/>
      <c r="C135" s="1158"/>
      <c r="D135" s="1158"/>
      <c r="E135" s="493" t="s">
        <v>478</v>
      </c>
      <c r="F135" s="494" t="s">
        <v>11</v>
      </c>
      <c r="G135" s="493" t="str">
        <f>E135</f>
        <v>Até o Bimestre</v>
      </c>
      <c r="H135" s="494" t="s">
        <v>11</v>
      </c>
      <c r="I135" s="493" t="str">
        <f>G135</f>
        <v>Até o Bimestre</v>
      </c>
      <c r="J135" s="494" t="s">
        <v>11</v>
      </c>
      <c r="K135" s="1154"/>
    </row>
    <row r="136" spans="1:11" s="263" customFormat="1" ht="12.75" customHeight="1">
      <c r="A136" s="1057"/>
      <c r="B136" s="1058"/>
      <c r="C136" s="495"/>
      <c r="D136" s="495" t="s">
        <v>593</v>
      </c>
      <c r="E136" s="496" t="s">
        <v>490</v>
      </c>
      <c r="F136" s="905" t="s">
        <v>594</v>
      </c>
      <c r="G136" s="496" t="s">
        <v>491</v>
      </c>
      <c r="H136" s="905" t="s">
        <v>595</v>
      </c>
      <c r="I136" s="496" t="s">
        <v>556</v>
      </c>
      <c r="J136" s="905" t="s">
        <v>596</v>
      </c>
      <c r="K136" s="798" t="s">
        <v>492</v>
      </c>
    </row>
    <row r="137" spans="1:11" s="263" customFormat="1" ht="12.75" customHeight="1">
      <c r="A137" s="497" t="s">
        <v>683</v>
      </c>
      <c r="B137" s="497"/>
      <c r="C137" s="498">
        <v>1081585000</v>
      </c>
      <c r="D137" s="498">
        <v>1000816352.36</v>
      </c>
      <c r="E137" s="498">
        <v>306253039.88999999</v>
      </c>
      <c r="F137" s="499">
        <v>30.600323342822321</v>
      </c>
      <c r="G137" s="498">
        <v>283946905.76999998</v>
      </c>
      <c r="H137" s="499">
        <v>28.371529412007696</v>
      </c>
      <c r="I137" s="498">
        <v>279339007.19999999</v>
      </c>
      <c r="J137" s="499">
        <v>27.911115415060685</v>
      </c>
      <c r="K137" s="555">
        <v>0</v>
      </c>
    </row>
    <row r="138" spans="1:11" s="263" customFormat="1" ht="12.75" customHeight="1">
      <c r="A138" s="497" t="s">
        <v>684</v>
      </c>
      <c r="B138" s="497"/>
      <c r="C138" s="502">
        <v>1369387000</v>
      </c>
      <c r="D138" s="502">
        <v>1602851600</v>
      </c>
      <c r="E138" s="502">
        <v>559604303.68999994</v>
      </c>
      <c r="F138" s="503">
        <v>34.913045205806945</v>
      </c>
      <c r="G138" s="502">
        <v>516850793.18000007</v>
      </c>
      <c r="H138" s="503">
        <v>32.245704666607942</v>
      </c>
      <c r="I138" s="502">
        <v>515302731.58000016</v>
      </c>
      <c r="J138" s="503">
        <v>32.149122949373485</v>
      </c>
      <c r="K138" s="555">
        <v>0</v>
      </c>
    </row>
    <row r="139" spans="1:11" s="263" customFormat="1" ht="12.75" customHeight="1">
      <c r="A139" s="497" t="s">
        <v>685</v>
      </c>
      <c r="B139" s="497"/>
      <c r="C139" s="502">
        <v>0</v>
      </c>
      <c r="D139" s="502">
        <v>0</v>
      </c>
      <c r="E139" s="502">
        <v>0</v>
      </c>
      <c r="F139" s="503">
        <v>0</v>
      </c>
      <c r="G139" s="502">
        <v>0</v>
      </c>
      <c r="H139" s="503">
        <v>0</v>
      </c>
      <c r="I139" s="502">
        <v>0</v>
      </c>
      <c r="J139" s="503">
        <v>0</v>
      </c>
      <c r="K139" s="555">
        <v>0</v>
      </c>
    </row>
    <row r="140" spans="1:11" s="263" customFormat="1" ht="37.5" customHeight="1">
      <c r="A140" s="497" t="s">
        <v>686</v>
      </c>
      <c r="B140" s="497"/>
      <c r="C140" s="502">
        <v>22202000</v>
      </c>
      <c r="D140" s="502">
        <v>24865180</v>
      </c>
      <c r="E140" s="502">
        <v>6524395.7300000004</v>
      </c>
      <c r="F140" s="503">
        <v>26.239085057900247</v>
      </c>
      <c r="G140" s="502">
        <v>5430150.0300000003</v>
      </c>
      <c r="H140" s="503">
        <v>21.838370082179175</v>
      </c>
      <c r="I140" s="502">
        <v>5339600.6000000006</v>
      </c>
      <c r="J140" s="503">
        <v>21.47420851166169</v>
      </c>
      <c r="K140" s="555">
        <v>0</v>
      </c>
    </row>
    <row r="141" spans="1:11" s="263" customFormat="1" ht="12.75" customHeight="1">
      <c r="A141" s="497" t="s">
        <v>687</v>
      </c>
      <c r="B141" s="497"/>
      <c r="C141" s="502">
        <v>15734000</v>
      </c>
      <c r="D141" s="502">
        <v>17239000</v>
      </c>
      <c r="E141" s="502">
        <v>4726220.32</v>
      </c>
      <c r="F141" s="503">
        <v>27.41586124485179</v>
      </c>
      <c r="G141" s="502">
        <v>4519667.7499999991</v>
      </c>
      <c r="H141" s="503">
        <v>26.2176909913568</v>
      </c>
      <c r="I141" s="502">
        <v>4519667.75</v>
      </c>
      <c r="J141" s="503">
        <v>26.217690991356807</v>
      </c>
      <c r="K141" s="555">
        <v>0</v>
      </c>
    </row>
    <row r="142" spans="1:11" s="263" customFormat="1" ht="12.75" customHeight="1">
      <c r="A142" s="497" t="s">
        <v>688</v>
      </c>
      <c r="B142" s="497"/>
      <c r="C142" s="502">
        <v>0</v>
      </c>
      <c r="D142" s="502">
        <v>0</v>
      </c>
      <c r="E142" s="502">
        <v>0</v>
      </c>
      <c r="F142" s="503">
        <v>0</v>
      </c>
      <c r="G142" s="502">
        <v>0</v>
      </c>
      <c r="H142" s="503">
        <v>0</v>
      </c>
      <c r="I142" s="502">
        <v>0</v>
      </c>
      <c r="J142" s="503">
        <v>0</v>
      </c>
      <c r="K142" s="555">
        <v>0</v>
      </c>
    </row>
    <row r="143" spans="1:11" s="263" customFormat="1" ht="12.75" customHeight="1">
      <c r="A143" s="497" t="s">
        <v>689</v>
      </c>
      <c r="B143" s="497"/>
      <c r="C143" s="502">
        <v>0</v>
      </c>
      <c r="D143" s="502">
        <v>0</v>
      </c>
      <c r="E143" s="502">
        <v>0</v>
      </c>
      <c r="F143" s="503">
        <v>0</v>
      </c>
      <c r="G143" s="502">
        <v>0</v>
      </c>
      <c r="H143" s="503">
        <v>0</v>
      </c>
      <c r="I143" s="502">
        <v>0</v>
      </c>
      <c r="J143" s="503">
        <v>0</v>
      </c>
      <c r="K143" s="555">
        <v>0</v>
      </c>
    </row>
    <row r="144" spans="1:11" s="263" customFormat="1" ht="12.75" customHeight="1">
      <c r="A144" s="504" t="s">
        <v>690</v>
      </c>
      <c r="B144" s="504"/>
      <c r="C144" s="906">
        <v>2488908000</v>
      </c>
      <c r="D144" s="906">
        <v>2645772132.3600001</v>
      </c>
      <c r="E144" s="906">
        <v>877107959.62999988</v>
      </c>
      <c r="F144" s="906">
        <v>33.151303882229236</v>
      </c>
      <c r="G144" s="906">
        <v>810747516.73000002</v>
      </c>
      <c r="H144" s="906">
        <v>30.643134637857948</v>
      </c>
      <c r="I144" s="906">
        <v>804501007.13000011</v>
      </c>
      <c r="J144" s="906">
        <v>30.407040624938247</v>
      </c>
      <c r="K144" s="907">
        <v>0</v>
      </c>
    </row>
    <row r="145" spans="1:11" s="263" customFormat="1" ht="12.75" customHeight="1">
      <c r="A145" s="556"/>
      <c r="B145" s="556"/>
      <c r="C145" s="557"/>
      <c r="D145" s="557"/>
      <c r="E145" s="557"/>
      <c r="F145" s="558"/>
      <c r="G145" s="557"/>
      <c r="H145" s="559"/>
      <c r="I145" s="557"/>
      <c r="J145" s="560"/>
      <c r="K145" s="557"/>
    </row>
    <row r="146" spans="1:11" s="263" customFormat="1" ht="12.75" customHeight="1">
      <c r="A146" s="368" t="s">
        <v>115</v>
      </c>
      <c r="B146" s="368"/>
      <c r="C146" s="375"/>
      <c r="D146" s="375"/>
      <c r="E146" s="480"/>
      <c r="F146" s="480"/>
      <c r="G146" s="480"/>
      <c r="H146" s="375"/>
      <c r="I146" s="375"/>
      <c r="J146" s="480"/>
      <c r="K146" s="480"/>
    </row>
    <row r="147" spans="1:11" s="263" customFormat="1" ht="12.75" customHeight="1">
      <c r="A147" s="970" t="s">
        <v>1098</v>
      </c>
      <c r="B147" s="970"/>
      <c r="C147" s="970"/>
      <c r="D147" s="970"/>
      <c r="E147" s="970"/>
      <c r="F147" s="970"/>
      <c r="G147" s="970"/>
      <c r="H147" s="970"/>
      <c r="I147" s="561"/>
      <c r="J147" s="480"/>
      <c r="K147" s="480"/>
    </row>
    <row r="148" spans="1:11" s="263" customFormat="1" ht="12.75" customHeight="1">
      <c r="A148" s="928" t="s">
        <v>1381</v>
      </c>
      <c r="B148" s="928"/>
      <c r="C148" s="929"/>
      <c r="D148" s="930">
        <v>0.20017511803625596</v>
      </c>
      <c r="E148" s="561"/>
      <c r="F148" s="561"/>
      <c r="G148" s="561"/>
      <c r="H148" s="561"/>
      <c r="I148" s="561"/>
      <c r="J148" s="480"/>
      <c r="K148" s="480"/>
    </row>
    <row r="149" spans="1:11" s="263" customFormat="1" ht="12.75" customHeight="1">
      <c r="A149" s="1152" t="s">
        <v>691</v>
      </c>
      <c r="B149" s="1152"/>
      <c r="C149" s="1152"/>
      <c r="D149" s="1152"/>
      <c r="E149" s="1152"/>
      <c r="F149" s="1152"/>
      <c r="G149" s="1152"/>
      <c r="H149" s="1152"/>
      <c r="I149" s="1152"/>
      <c r="J149" s="1152"/>
      <c r="K149" s="186"/>
    </row>
    <row r="150" spans="1:11" s="263" customFormat="1" ht="12.75" customHeight="1">
      <c r="A150" s="1152" t="s">
        <v>692</v>
      </c>
      <c r="B150" s="1152"/>
      <c r="C150" s="1152"/>
      <c r="D150" s="1152"/>
      <c r="E150" s="1152"/>
      <c r="F150" s="1152"/>
      <c r="G150" s="1152"/>
      <c r="H150" s="1152"/>
      <c r="I150" s="186"/>
      <c r="J150" s="186"/>
      <c r="K150" s="186"/>
    </row>
    <row r="151" spans="1:11" s="263" customFormat="1" ht="12.75" customHeight="1">
      <c r="A151" s="1152" t="str">
        <f>IF(L101&gt;0,"(4) Estão incluídas nas transferências provenientes da União as transferências da Receita de Ajuda Financeiras aos Municipios - AFM que foram aplicadas no combate a COVID-19.","")</f>
        <v/>
      </c>
      <c r="B151" s="1152"/>
      <c r="C151" s="1152"/>
      <c r="D151" s="1152"/>
      <c r="E151" s="1152"/>
      <c r="F151" s="1152"/>
      <c r="G151" s="1152"/>
      <c r="H151" s="1152"/>
      <c r="I151" s="186"/>
      <c r="J151" s="186"/>
      <c r="K151" s="186"/>
    </row>
    <row r="152" spans="1:11" s="263" customFormat="1">
      <c r="A152" s="329"/>
      <c r="B152" s="329"/>
      <c r="C152" s="375"/>
      <c r="D152" s="375"/>
      <c r="E152" s="480"/>
      <c r="F152" s="480"/>
      <c r="G152" s="480"/>
      <c r="H152" s="375"/>
      <c r="I152" s="375"/>
      <c r="J152" s="480"/>
      <c r="K152" s="480"/>
    </row>
    <row r="153" spans="1:11" s="263" customFormat="1" ht="21" customHeight="1">
      <c r="A153" s="329" t="s">
        <v>1102</v>
      </c>
      <c r="B153" s="329"/>
      <c r="C153" s="375"/>
      <c r="D153" s="375"/>
      <c r="E153" s="480"/>
      <c r="F153" s="480"/>
      <c r="G153" s="480"/>
      <c r="H153" s="375"/>
      <c r="I153" s="375"/>
      <c r="J153" s="480"/>
      <c r="K153" s="480"/>
    </row>
    <row r="154" spans="1:11" s="263" customFormat="1">
      <c r="A154" s="329" t="s">
        <v>1103</v>
      </c>
      <c r="B154" s="329"/>
      <c r="C154" s="375"/>
      <c r="D154" s="375"/>
      <c r="E154" s="480"/>
      <c r="F154" s="480"/>
      <c r="G154" s="480"/>
      <c r="H154" s="375"/>
      <c r="I154" s="375"/>
      <c r="J154" s="480"/>
      <c r="K154" s="480"/>
    </row>
    <row r="155" spans="1:11" s="263" customFormat="1" ht="12.75" customHeight="1">
      <c r="A155" s="329" t="s">
        <v>1104</v>
      </c>
      <c r="B155" s="329"/>
      <c r="C155" s="375"/>
      <c r="D155" s="375"/>
      <c r="E155" s="480"/>
      <c r="F155" s="480"/>
      <c r="G155" s="375"/>
      <c r="H155" s="375"/>
      <c r="I155" s="375"/>
      <c r="J155" s="480"/>
      <c r="K155" s="480"/>
    </row>
    <row r="156" spans="1:11">
      <c r="A156" s="329" t="s">
        <v>1105</v>
      </c>
      <c r="B156" s="329"/>
      <c r="H156" s="491"/>
      <c r="I156" s="491"/>
    </row>
  </sheetData>
  <mergeCells count="110">
    <mergeCell ref="A93:F93"/>
    <mergeCell ref="G106:H106"/>
    <mergeCell ref="A99:D99"/>
    <mergeCell ref="A100:D100"/>
    <mergeCell ref="A101:D101"/>
    <mergeCell ref="I108:J108"/>
    <mergeCell ref="A147:H147"/>
    <mergeCell ref="A149:J149"/>
    <mergeCell ref="A84:I84"/>
    <mergeCell ref="J84:K84"/>
    <mergeCell ref="A85:I85"/>
    <mergeCell ref="A87:F90"/>
    <mergeCell ref="G87:K87"/>
    <mergeCell ref="G88:G89"/>
    <mergeCell ref="H88:J88"/>
    <mergeCell ref="A91:F91"/>
    <mergeCell ref="A92:F92"/>
    <mergeCell ref="A24:D24"/>
    <mergeCell ref="A22:D22"/>
    <mergeCell ref="A23:D23"/>
    <mergeCell ref="A19:D19"/>
    <mergeCell ref="A20:D20"/>
    <mergeCell ref="A21:D21"/>
    <mergeCell ref="A61:E61"/>
    <mergeCell ref="A62:E62"/>
    <mergeCell ref="H59:I59"/>
    <mergeCell ref="A54:E54"/>
    <mergeCell ref="A55:E55"/>
    <mergeCell ref="A56:E56"/>
    <mergeCell ref="A57:E57"/>
    <mergeCell ref="A58:E58"/>
    <mergeCell ref="H58:I58"/>
    <mergeCell ref="A59:E59"/>
    <mergeCell ref="A60:E60"/>
    <mergeCell ref="A16:D16"/>
    <mergeCell ref="A17:D17"/>
    <mergeCell ref="A18:D18"/>
    <mergeCell ref="A13:D13"/>
    <mergeCell ref="A14:D14"/>
    <mergeCell ref="A15:D15"/>
    <mergeCell ref="A12:D12"/>
    <mergeCell ref="A8:D10"/>
    <mergeCell ref="E8:F9"/>
    <mergeCell ref="G8:H9"/>
    <mergeCell ref="I8:K8"/>
    <mergeCell ref="I9:J9"/>
    <mergeCell ref="E10:F10"/>
    <mergeCell ref="G10:H10"/>
    <mergeCell ref="I10:J10"/>
    <mergeCell ref="A1:K1"/>
    <mergeCell ref="A2:K2"/>
    <mergeCell ref="A3:K3"/>
    <mergeCell ref="A4:K4"/>
    <mergeCell ref="A5:K5"/>
    <mergeCell ref="A6:G6"/>
    <mergeCell ref="K25:K26"/>
    <mergeCell ref="A51:E52"/>
    <mergeCell ref="F51:G51"/>
    <mergeCell ref="H51:I51"/>
    <mergeCell ref="J51:K51"/>
    <mergeCell ref="F52:G52"/>
    <mergeCell ref="H52:I52"/>
    <mergeCell ref="J52:K52"/>
    <mergeCell ref="A53:E53"/>
    <mergeCell ref="A25:B27"/>
    <mergeCell ref="C25:C26"/>
    <mergeCell ref="D25:D26"/>
    <mergeCell ref="E25:F25"/>
    <mergeCell ref="G25:H25"/>
    <mergeCell ref="I25:J25"/>
    <mergeCell ref="G64:K64"/>
    <mergeCell ref="H65:J65"/>
    <mergeCell ref="A68:F68"/>
    <mergeCell ref="A69:F69"/>
    <mergeCell ref="A70:F70"/>
    <mergeCell ref="A71:F71"/>
    <mergeCell ref="A75:K75"/>
    <mergeCell ref="A76:A77"/>
    <mergeCell ref="A83:I83"/>
    <mergeCell ref="A64:F67"/>
    <mergeCell ref="A94:F94"/>
    <mergeCell ref="A96:D98"/>
    <mergeCell ref="E96:F97"/>
    <mergeCell ref="G96:H97"/>
    <mergeCell ref="I96:K96"/>
    <mergeCell ref="I97:J97"/>
    <mergeCell ref="E98:F98"/>
    <mergeCell ref="G98:H98"/>
    <mergeCell ref="I98:J98"/>
    <mergeCell ref="A105:D105"/>
    <mergeCell ref="A106:D106"/>
    <mergeCell ref="A108:B110"/>
    <mergeCell ref="C108:C109"/>
    <mergeCell ref="D108:D109"/>
    <mergeCell ref="E108:F108"/>
    <mergeCell ref="G108:H108"/>
    <mergeCell ref="A102:D102"/>
    <mergeCell ref="A103:D103"/>
    <mergeCell ref="A104:D104"/>
    <mergeCell ref="A150:H150"/>
    <mergeCell ref="A151:H151"/>
    <mergeCell ref="K108:K109"/>
    <mergeCell ref="A132:B132"/>
    <mergeCell ref="A134:B136"/>
    <mergeCell ref="C134:C135"/>
    <mergeCell ref="D134:D135"/>
    <mergeCell ref="E134:F134"/>
    <mergeCell ref="G134:H134"/>
    <mergeCell ref="I134:J134"/>
    <mergeCell ref="K134:K135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B75E3-3E75-4301-AF01-CBBA0DDEBCD5}">
  <sheetPr codeName="Planilha12"/>
  <dimension ref="A1:M67"/>
  <sheetViews>
    <sheetView workbookViewId="0">
      <selection activeCell="A63" sqref="A63"/>
    </sheetView>
  </sheetViews>
  <sheetFormatPr defaultRowHeight="15"/>
  <cols>
    <col min="1" max="1" width="40.28515625" style="332" customWidth="1"/>
    <col min="2" max="5" width="13.5703125" style="332" customWidth="1"/>
    <col min="6" max="13" width="13.42578125" style="332" customWidth="1"/>
    <col min="14" max="16384" width="9.140625" style="332"/>
  </cols>
  <sheetData>
    <row r="1" spans="1:13">
      <c r="A1" s="1100" t="s">
        <v>0</v>
      </c>
      <c r="B1" s="1100"/>
      <c r="C1" s="1100"/>
      <c r="D1" s="1100"/>
      <c r="E1" s="1100"/>
      <c r="F1" s="1100"/>
      <c r="G1" s="1100"/>
      <c r="H1" s="1100"/>
      <c r="I1" s="1100"/>
      <c r="J1" s="1100"/>
      <c r="K1" s="1100"/>
      <c r="L1" s="1100"/>
      <c r="M1" s="1100"/>
    </row>
    <row r="2" spans="1:13">
      <c r="A2" s="1099" t="s">
        <v>1</v>
      </c>
      <c r="B2" s="1099"/>
      <c r="C2" s="1099"/>
      <c r="D2" s="1099"/>
      <c r="E2" s="1099"/>
      <c r="F2" s="1099"/>
      <c r="G2" s="1099"/>
      <c r="H2" s="1099"/>
      <c r="I2" s="1099"/>
      <c r="J2" s="1099"/>
      <c r="K2" s="1099"/>
      <c r="L2" s="1099"/>
      <c r="M2" s="1099"/>
    </row>
    <row r="3" spans="1:13">
      <c r="A3" s="1100" t="s">
        <v>694</v>
      </c>
      <c r="B3" s="1100"/>
      <c r="C3" s="1100"/>
      <c r="D3" s="1100"/>
      <c r="E3" s="1100"/>
      <c r="F3" s="1100"/>
      <c r="G3" s="1100"/>
      <c r="H3" s="1100"/>
      <c r="I3" s="1100"/>
      <c r="J3" s="1100"/>
      <c r="K3" s="1100"/>
      <c r="L3" s="1100"/>
      <c r="M3" s="1100"/>
    </row>
    <row r="4" spans="1:13">
      <c r="A4" s="1099" t="s">
        <v>406</v>
      </c>
      <c r="B4" s="1099"/>
      <c r="C4" s="1099"/>
      <c r="D4" s="1099"/>
      <c r="E4" s="1099"/>
      <c r="F4" s="1099"/>
      <c r="G4" s="1099"/>
      <c r="H4" s="1099"/>
      <c r="I4" s="1099"/>
      <c r="J4" s="1099"/>
      <c r="K4" s="1099"/>
      <c r="L4" s="1099"/>
      <c r="M4" s="1099"/>
    </row>
    <row r="5" spans="1:13">
      <c r="A5" s="1099" t="s">
        <v>1099</v>
      </c>
      <c r="B5" s="1099"/>
      <c r="C5" s="1099"/>
      <c r="D5" s="1099"/>
      <c r="E5" s="1099"/>
      <c r="F5" s="1099"/>
      <c r="G5" s="1099"/>
      <c r="H5" s="1099"/>
      <c r="I5" s="1099"/>
      <c r="J5" s="1099"/>
      <c r="K5" s="1099"/>
      <c r="L5" s="1099"/>
      <c r="M5" s="1099"/>
    </row>
    <row r="7" spans="1:13">
      <c r="A7" s="332" t="s">
        <v>695</v>
      </c>
      <c r="M7" s="562">
        <v>1</v>
      </c>
    </row>
    <row r="8" spans="1:13">
      <c r="A8" s="1196" t="s">
        <v>696</v>
      </c>
      <c r="B8" s="1199" t="s">
        <v>697</v>
      </c>
      <c r="C8" s="1200"/>
      <c r="D8" s="1201"/>
      <c r="E8" s="1202" t="s">
        <v>698</v>
      </c>
      <c r="F8" s="1203"/>
      <c r="G8" s="1203"/>
      <c r="H8" s="1203"/>
      <c r="I8" s="1203"/>
      <c r="J8" s="1203"/>
      <c r="K8" s="1202" t="s">
        <v>699</v>
      </c>
      <c r="L8" s="1203"/>
      <c r="M8" s="1203"/>
    </row>
    <row r="9" spans="1:13">
      <c r="A9" s="1197"/>
      <c r="B9" s="1204" t="str">
        <f>CONCATENATE("DEZEMBRO DE ",E9-1)</f>
        <v>DEZEMBRO DE 2022</v>
      </c>
      <c r="C9" s="1205"/>
      <c r="D9" s="1197"/>
      <c r="E9" s="1208">
        <v>2023</v>
      </c>
      <c r="F9" s="1209"/>
      <c r="G9" s="1209"/>
      <c r="H9" s="1209"/>
      <c r="I9" s="1209"/>
      <c r="J9" s="1209"/>
      <c r="K9" s="1204"/>
      <c r="L9" s="1205"/>
      <c r="M9" s="1205"/>
    </row>
    <row r="10" spans="1:13">
      <c r="A10" s="1197"/>
      <c r="B10" s="1210"/>
      <c r="C10" s="1211"/>
      <c r="D10" s="1212"/>
      <c r="E10" s="1213" t="s">
        <v>700</v>
      </c>
      <c r="F10" s="1214"/>
      <c r="G10" s="1215"/>
      <c r="H10" s="1213" t="s">
        <v>478</v>
      </c>
      <c r="I10" s="1214"/>
      <c r="J10" s="1214"/>
      <c r="K10" s="1204"/>
      <c r="L10" s="1205"/>
      <c r="M10" s="1205"/>
    </row>
    <row r="11" spans="1:13">
      <c r="A11" s="1198"/>
      <c r="B11" s="1216" t="s">
        <v>439</v>
      </c>
      <c r="C11" s="1217"/>
      <c r="D11" s="1218"/>
      <c r="E11" s="1216"/>
      <c r="F11" s="1217"/>
      <c r="G11" s="1218"/>
      <c r="H11" s="1216" t="s">
        <v>440</v>
      </c>
      <c r="I11" s="1217"/>
      <c r="J11" s="1217"/>
      <c r="K11" s="1216" t="s">
        <v>701</v>
      </c>
      <c r="L11" s="1217"/>
      <c r="M11" s="1217"/>
    </row>
    <row r="12" spans="1:13">
      <c r="A12" s="563"/>
      <c r="B12" s="1219"/>
      <c r="C12" s="1219"/>
      <c r="D12" s="1219"/>
      <c r="E12" s="1219"/>
      <c r="F12" s="1219"/>
      <c r="G12" s="1219"/>
      <c r="H12" s="1219"/>
      <c r="I12" s="1219"/>
      <c r="J12" s="1219"/>
      <c r="K12" s="1219"/>
      <c r="L12" s="1219"/>
      <c r="M12" s="1220"/>
    </row>
    <row r="13" spans="1:13">
      <c r="A13" s="564" t="s">
        <v>702</v>
      </c>
      <c r="B13" s="1206">
        <v>0</v>
      </c>
      <c r="C13" s="1206"/>
      <c r="D13" s="1206"/>
      <c r="E13" s="1206">
        <v>0</v>
      </c>
      <c r="F13" s="1206"/>
      <c r="G13" s="1206"/>
      <c r="H13" s="1206">
        <v>0</v>
      </c>
      <c r="I13" s="1206"/>
      <c r="J13" s="1206"/>
      <c r="K13" s="1206">
        <v>0</v>
      </c>
      <c r="L13" s="1206"/>
      <c r="M13" s="1207"/>
    </row>
    <row r="14" spans="1:13">
      <c r="A14" s="565" t="s">
        <v>703</v>
      </c>
      <c r="B14" s="1206"/>
      <c r="C14" s="1206"/>
      <c r="D14" s="1206"/>
      <c r="E14" s="1206"/>
      <c r="F14" s="1206"/>
      <c r="G14" s="1206"/>
      <c r="H14" s="1206"/>
      <c r="I14" s="1206"/>
      <c r="J14" s="1206"/>
      <c r="K14" s="1206"/>
      <c r="L14" s="1206"/>
      <c r="M14" s="1207"/>
    </row>
    <row r="15" spans="1:13">
      <c r="A15" s="566"/>
      <c r="B15" s="1221"/>
      <c r="C15" s="1221"/>
      <c r="D15" s="1221"/>
      <c r="E15" s="1221"/>
      <c r="F15" s="1221"/>
      <c r="G15" s="1221"/>
      <c r="H15" s="1221"/>
      <c r="I15" s="1221"/>
      <c r="J15" s="1221"/>
      <c r="K15" s="1221"/>
      <c r="L15" s="1221"/>
      <c r="M15" s="1222"/>
    </row>
    <row r="16" spans="1:13">
      <c r="A16" s="563"/>
      <c r="B16" s="1219"/>
      <c r="C16" s="1219"/>
      <c r="D16" s="1219"/>
      <c r="E16" s="1219"/>
      <c r="F16" s="1219"/>
      <c r="G16" s="1219"/>
      <c r="H16" s="1219"/>
      <c r="I16" s="1219"/>
      <c r="J16" s="1219"/>
      <c r="K16" s="1219"/>
      <c r="L16" s="1219"/>
      <c r="M16" s="1220"/>
    </row>
    <row r="17" spans="1:13">
      <c r="A17" s="564" t="s">
        <v>704</v>
      </c>
      <c r="B17" s="1206">
        <v>0</v>
      </c>
      <c r="C17" s="1206"/>
      <c r="D17" s="1206"/>
      <c r="E17" s="1206">
        <v>0</v>
      </c>
      <c r="F17" s="1206"/>
      <c r="G17" s="1206"/>
      <c r="H17" s="1206">
        <v>0</v>
      </c>
      <c r="I17" s="1206"/>
      <c r="J17" s="1206"/>
      <c r="K17" s="1206">
        <v>0</v>
      </c>
      <c r="L17" s="1206"/>
      <c r="M17" s="1207"/>
    </row>
    <row r="18" spans="1:13" ht="24" customHeight="1">
      <c r="A18" s="567" t="s">
        <v>705</v>
      </c>
      <c r="B18" s="1206">
        <v>0</v>
      </c>
      <c r="C18" s="1206"/>
      <c r="D18" s="1206"/>
      <c r="E18" s="1206">
        <v>0</v>
      </c>
      <c r="F18" s="1206"/>
      <c r="G18" s="1206"/>
      <c r="H18" s="1206">
        <v>0</v>
      </c>
      <c r="I18" s="1206"/>
      <c r="J18" s="1206"/>
      <c r="K18" s="1206">
        <v>0</v>
      </c>
      <c r="L18" s="1206"/>
      <c r="M18" s="1207"/>
    </row>
    <row r="19" spans="1:13">
      <c r="A19" s="568" t="s">
        <v>706</v>
      </c>
      <c r="B19" s="1206">
        <v>0</v>
      </c>
      <c r="C19" s="1206"/>
      <c r="D19" s="1206"/>
      <c r="E19" s="1206">
        <v>0</v>
      </c>
      <c r="F19" s="1206"/>
      <c r="G19" s="1206"/>
      <c r="H19" s="1206">
        <v>0</v>
      </c>
      <c r="I19" s="1206"/>
      <c r="J19" s="1206"/>
      <c r="K19" s="1206">
        <v>0</v>
      </c>
      <c r="L19" s="1206"/>
      <c r="M19" s="1207"/>
    </row>
    <row r="20" spans="1:13">
      <c r="A20" s="565" t="s">
        <v>707</v>
      </c>
      <c r="B20" s="1206">
        <v>0</v>
      </c>
      <c r="C20" s="1206"/>
      <c r="D20" s="1206"/>
      <c r="E20" s="1206">
        <v>0</v>
      </c>
      <c r="F20" s="1206"/>
      <c r="G20" s="1206"/>
      <c r="H20" s="1206">
        <v>0</v>
      </c>
      <c r="I20" s="1206"/>
      <c r="J20" s="1206"/>
      <c r="K20" s="1206">
        <v>0</v>
      </c>
      <c r="L20" s="1206"/>
      <c r="M20" s="1207"/>
    </row>
    <row r="21" spans="1:13">
      <c r="A21" s="566"/>
      <c r="B21" s="1221"/>
      <c r="C21" s="1221"/>
      <c r="D21" s="1221"/>
      <c r="E21" s="1221"/>
      <c r="F21" s="1221"/>
      <c r="G21" s="1221"/>
      <c r="H21" s="1221"/>
      <c r="I21" s="1221"/>
      <c r="J21" s="1221"/>
      <c r="K21" s="1221"/>
      <c r="L21" s="1221"/>
      <c r="M21" s="1222"/>
    </row>
    <row r="22" spans="1:13">
      <c r="A22" s="563"/>
      <c r="B22" s="1219"/>
      <c r="C22" s="1219"/>
      <c r="D22" s="1219"/>
      <c r="E22" s="1219"/>
      <c r="F22" s="1219"/>
      <c r="G22" s="1219"/>
      <c r="H22" s="1219"/>
      <c r="I22" s="1219"/>
      <c r="J22" s="1219"/>
      <c r="K22" s="1219"/>
      <c r="L22" s="1219"/>
      <c r="M22" s="1220"/>
    </row>
    <row r="23" spans="1:13">
      <c r="A23" s="569" t="s">
        <v>708</v>
      </c>
      <c r="B23" s="1206">
        <v>0</v>
      </c>
      <c r="C23" s="1206"/>
      <c r="D23" s="1206"/>
      <c r="E23" s="1206">
        <v>0</v>
      </c>
      <c r="F23" s="1206"/>
      <c r="G23" s="1206"/>
      <c r="H23" s="1206">
        <v>0</v>
      </c>
      <c r="I23" s="1206"/>
      <c r="J23" s="1206"/>
      <c r="K23" s="1206">
        <v>0</v>
      </c>
      <c r="L23" s="1206"/>
      <c r="M23" s="1207"/>
    </row>
    <row r="24" spans="1:13">
      <c r="A24" s="565" t="s">
        <v>709</v>
      </c>
      <c r="B24" s="1206">
        <v>0</v>
      </c>
      <c r="C24" s="1206"/>
      <c r="D24" s="1206"/>
      <c r="E24" s="1206">
        <v>0</v>
      </c>
      <c r="F24" s="1206"/>
      <c r="G24" s="1206"/>
      <c r="H24" s="1206">
        <v>0</v>
      </c>
      <c r="I24" s="1206"/>
      <c r="J24" s="1206"/>
      <c r="K24" s="1206">
        <v>0</v>
      </c>
      <c r="L24" s="1206"/>
      <c r="M24" s="1207"/>
    </row>
    <row r="25" spans="1:13">
      <c r="A25" s="565" t="s">
        <v>710</v>
      </c>
      <c r="B25" s="1206">
        <v>0</v>
      </c>
      <c r="C25" s="1206"/>
      <c r="D25" s="1206"/>
      <c r="E25" s="1206">
        <v>0</v>
      </c>
      <c r="F25" s="1206"/>
      <c r="G25" s="1206"/>
      <c r="H25" s="1206">
        <v>0</v>
      </c>
      <c r="I25" s="1206"/>
      <c r="J25" s="1206"/>
      <c r="K25" s="1206">
        <v>0</v>
      </c>
      <c r="L25" s="1206"/>
      <c r="M25" s="1207"/>
    </row>
    <row r="26" spans="1:13">
      <c r="A26" s="565" t="s">
        <v>711</v>
      </c>
      <c r="B26" s="1206">
        <v>0</v>
      </c>
      <c r="C26" s="1206"/>
      <c r="D26" s="1206"/>
      <c r="E26" s="1206">
        <v>0</v>
      </c>
      <c r="F26" s="1206"/>
      <c r="G26" s="1206"/>
      <c r="H26" s="1206">
        <v>0</v>
      </c>
      <c r="I26" s="1206"/>
      <c r="J26" s="1206"/>
      <c r="K26" s="1206">
        <v>0</v>
      </c>
      <c r="L26" s="1206"/>
      <c r="M26" s="1207"/>
    </row>
    <row r="27" spans="1:13">
      <c r="A27" s="565" t="s">
        <v>712</v>
      </c>
      <c r="B27" s="1206">
        <v>0</v>
      </c>
      <c r="C27" s="1206"/>
      <c r="D27" s="1206"/>
      <c r="E27" s="1206">
        <v>0</v>
      </c>
      <c r="F27" s="1206"/>
      <c r="G27" s="1206"/>
      <c r="H27" s="1206">
        <v>0</v>
      </c>
      <c r="I27" s="1206"/>
      <c r="J27" s="1206"/>
      <c r="K27" s="1206">
        <v>0</v>
      </c>
      <c r="L27" s="1206"/>
      <c r="M27" s="1207"/>
    </row>
    <row r="28" spans="1:13">
      <c r="A28" s="566"/>
      <c r="B28" s="1221"/>
      <c r="C28" s="1221"/>
      <c r="D28" s="1221"/>
      <c r="E28" s="1221"/>
      <c r="F28" s="1221"/>
      <c r="G28" s="1221"/>
      <c r="H28" s="1221"/>
      <c r="I28" s="1221"/>
      <c r="J28" s="1221"/>
      <c r="K28" s="1221"/>
      <c r="L28" s="1221"/>
      <c r="M28" s="1222"/>
    </row>
    <row r="29" spans="1:13">
      <c r="B29" s="371"/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</row>
    <row r="30" spans="1:13">
      <c r="A30" s="570"/>
      <c r="B30" s="571"/>
      <c r="C30" s="571"/>
      <c r="D30" s="571"/>
      <c r="E30" s="571"/>
      <c r="F30" s="571"/>
      <c r="G30" s="571"/>
      <c r="H30" s="571"/>
      <c r="I30" s="571"/>
      <c r="J30" s="571"/>
      <c r="K30" s="571"/>
      <c r="L30" s="571"/>
      <c r="M30" s="572"/>
    </row>
    <row r="31" spans="1:13">
      <c r="A31" s="573" t="s">
        <v>713</v>
      </c>
      <c r="B31" s="574">
        <f>E9-1</f>
        <v>2022</v>
      </c>
      <c r="C31" s="574">
        <f t="shared" ref="C31:M31" si="0">B31+1</f>
        <v>2023</v>
      </c>
      <c r="D31" s="574">
        <f t="shared" si="0"/>
        <v>2024</v>
      </c>
      <c r="E31" s="574">
        <f t="shared" si="0"/>
        <v>2025</v>
      </c>
      <c r="F31" s="574">
        <f t="shared" si="0"/>
        <v>2026</v>
      </c>
      <c r="G31" s="574">
        <f t="shared" si="0"/>
        <v>2027</v>
      </c>
      <c r="H31" s="574">
        <f t="shared" si="0"/>
        <v>2028</v>
      </c>
      <c r="I31" s="574">
        <f t="shared" si="0"/>
        <v>2029</v>
      </c>
      <c r="J31" s="574">
        <f t="shared" si="0"/>
        <v>2030</v>
      </c>
      <c r="K31" s="574">
        <f t="shared" si="0"/>
        <v>2031</v>
      </c>
      <c r="L31" s="574">
        <f t="shared" si="0"/>
        <v>2032</v>
      </c>
      <c r="M31" s="575">
        <f t="shared" si="0"/>
        <v>2033</v>
      </c>
    </row>
    <row r="32" spans="1:13">
      <c r="A32" s="576"/>
      <c r="B32" s="577"/>
      <c r="C32" s="577"/>
      <c r="D32" s="577"/>
      <c r="E32" s="577"/>
      <c r="F32" s="577"/>
      <c r="G32" s="577"/>
      <c r="H32" s="577"/>
      <c r="I32" s="577"/>
      <c r="J32" s="577"/>
      <c r="K32" s="577"/>
      <c r="L32" s="577"/>
      <c r="M32" s="578"/>
    </row>
    <row r="33" spans="1:13">
      <c r="A33" s="579" t="s">
        <v>714</v>
      </c>
      <c r="B33" s="580"/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1"/>
    </row>
    <row r="34" spans="1:13">
      <c r="A34" s="564"/>
      <c r="B34" s="582"/>
      <c r="C34" s="582"/>
      <c r="D34" s="582"/>
      <c r="E34" s="582"/>
      <c r="F34" s="582"/>
      <c r="G34" s="582"/>
      <c r="H34" s="582"/>
      <c r="I34" s="582"/>
      <c r="J34" s="582"/>
      <c r="K34" s="582"/>
      <c r="L34" s="582"/>
      <c r="M34" s="583"/>
    </row>
    <row r="35" spans="1:13">
      <c r="A35" s="564"/>
      <c r="B35" s="582"/>
      <c r="C35" s="582"/>
      <c r="D35" s="582"/>
      <c r="E35" s="582"/>
      <c r="F35" s="582"/>
      <c r="G35" s="582"/>
      <c r="H35" s="582"/>
      <c r="I35" s="582"/>
      <c r="J35" s="582"/>
      <c r="K35" s="582"/>
      <c r="L35" s="582"/>
      <c r="M35" s="583"/>
    </row>
    <row r="36" spans="1:13">
      <c r="A36" s="566"/>
      <c r="B36" s="584"/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5"/>
    </row>
    <row r="37" spans="1:13">
      <c r="A37" s="579" t="s">
        <v>715</v>
      </c>
      <c r="B37" s="580"/>
      <c r="C37" s="580"/>
      <c r="D37" s="580"/>
      <c r="E37" s="580"/>
      <c r="F37" s="580"/>
      <c r="G37" s="580"/>
      <c r="H37" s="580"/>
      <c r="I37" s="580"/>
      <c r="J37" s="580"/>
      <c r="K37" s="580"/>
      <c r="L37" s="580"/>
      <c r="M37" s="581"/>
    </row>
    <row r="38" spans="1:13">
      <c r="A38" s="564"/>
      <c r="B38" s="582"/>
      <c r="C38" s="582"/>
      <c r="D38" s="582"/>
      <c r="E38" s="582"/>
      <c r="F38" s="582"/>
      <c r="G38" s="582"/>
      <c r="H38" s="582"/>
      <c r="I38" s="582"/>
      <c r="J38" s="582"/>
      <c r="K38" s="582"/>
      <c r="L38" s="582"/>
      <c r="M38" s="583"/>
    </row>
    <row r="39" spans="1:13">
      <c r="A39" s="564"/>
      <c r="B39" s="582"/>
      <c r="C39" s="582"/>
      <c r="D39" s="582"/>
      <c r="E39" s="582"/>
      <c r="F39" s="582"/>
      <c r="G39" s="582"/>
      <c r="H39" s="582"/>
      <c r="I39" s="582"/>
      <c r="J39" s="582"/>
      <c r="K39" s="582"/>
      <c r="L39" s="582"/>
      <c r="M39" s="583"/>
    </row>
    <row r="40" spans="1:13">
      <c r="A40" s="566"/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5"/>
    </row>
    <row r="41" spans="1:13">
      <c r="A41" s="586" t="s">
        <v>716</v>
      </c>
      <c r="B41" s="587">
        <f>SUM(B33:B40)</f>
        <v>0</v>
      </c>
      <c r="C41" s="587">
        <f t="shared" ref="C41:M41" si="1">SUM(C33:C40)</f>
        <v>0</v>
      </c>
      <c r="D41" s="587">
        <f t="shared" si="1"/>
        <v>0</v>
      </c>
      <c r="E41" s="587">
        <f t="shared" si="1"/>
        <v>0</v>
      </c>
      <c r="F41" s="587">
        <f t="shared" si="1"/>
        <v>0</v>
      </c>
      <c r="G41" s="587">
        <f t="shared" si="1"/>
        <v>0</v>
      </c>
      <c r="H41" s="587">
        <f t="shared" si="1"/>
        <v>0</v>
      </c>
      <c r="I41" s="587">
        <f t="shared" si="1"/>
        <v>0</v>
      </c>
      <c r="J41" s="587">
        <f t="shared" si="1"/>
        <v>0</v>
      </c>
      <c r="K41" s="587">
        <f t="shared" si="1"/>
        <v>0</v>
      </c>
      <c r="L41" s="587">
        <f t="shared" si="1"/>
        <v>0</v>
      </c>
      <c r="M41" s="588">
        <f t="shared" si="1"/>
        <v>0</v>
      </c>
    </row>
    <row r="42" spans="1:13">
      <c r="A42" s="586" t="s">
        <v>717</v>
      </c>
      <c r="B42" s="589">
        <v>0</v>
      </c>
      <c r="C42" s="589">
        <v>0</v>
      </c>
      <c r="D42" s="589">
        <v>0</v>
      </c>
      <c r="E42" s="589">
        <v>0</v>
      </c>
      <c r="F42" s="589">
        <v>0</v>
      </c>
      <c r="G42" s="589">
        <v>0</v>
      </c>
      <c r="H42" s="589">
        <v>0</v>
      </c>
      <c r="I42" s="589">
        <v>0</v>
      </c>
      <c r="J42" s="589">
        <v>0</v>
      </c>
      <c r="K42" s="589">
        <v>0</v>
      </c>
      <c r="L42" s="589">
        <v>0</v>
      </c>
      <c r="M42" s="590">
        <v>0</v>
      </c>
    </row>
    <row r="43" spans="1:13" ht="26.25">
      <c r="A43" s="591" t="s">
        <v>718</v>
      </c>
      <c r="B43" s="592">
        <v>0</v>
      </c>
      <c r="C43" s="592">
        <v>0</v>
      </c>
      <c r="D43" s="592">
        <v>0</v>
      </c>
      <c r="E43" s="592">
        <v>0</v>
      </c>
      <c r="F43" s="592">
        <v>0</v>
      </c>
      <c r="G43" s="592">
        <v>0</v>
      </c>
      <c r="H43" s="592">
        <v>0</v>
      </c>
      <c r="I43" s="592">
        <v>0</v>
      </c>
      <c r="J43" s="592">
        <v>0</v>
      </c>
      <c r="K43" s="592">
        <v>0</v>
      </c>
      <c r="L43" s="592">
        <v>0</v>
      </c>
      <c r="M43" s="593">
        <v>0</v>
      </c>
    </row>
    <row r="44" spans="1:13" ht="26.25">
      <c r="A44" s="591" t="s">
        <v>719</v>
      </c>
      <c r="B44" s="594">
        <v>0</v>
      </c>
      <c r="C44" s="594">
        <v>0</v>
      </c>
      <c r="D44" s="594">
        <v>0</v>
      </c>
      <c r="E44" s="594">
        <v>0</v>
      </c>
      <c r="F44" s="594">
        <v>0</v>
      </c>
      <c r="G44" s="594">
        <v>0</v>
      </c>
      <c r="H44" s="594">
        <v>0</v>
      </c>
      <c r="I44" s="594">
        <v>0</v>
      </c>
      <c r="J44" s="594">
        <v>0</v>
      </c>
      <c r="K44" s="594">
        <v>0</v>
      </c>
      <c r="L44" s="594">
        <v>0</v>
      </c>
      <c r="M44" s="595">
        <v>0</v>
      </c>
    </row>
    <row r="45" spans="1:13">
      <c r="A45" s="332" t="s">
        <v>720</v>
      </c>
    </row>
    <row r="46" spans="1:13">
      <c r="A46" s="332" t="s">
        <v>721</v>
      </c>
    </row>
    <row r="47" spans="1:13" ht="27" customHeight="1">
      <c r="A47" s="1223" t="s">
        <v>717</v>
      </c>
      <c r="B47" s="1224"/>
      <c r="C47" s="1224"/>
      <c r="D47" s="1224"/>
      <c r="E47" s="1224"/>
      <c r="F47" s="1224"/>
      <c r="G47" s="1224"/>
      <c r="H47" s="1224"/>
      <c r="I47" s="1224"/>
      <c r="J47" s="1224"/>
      <c r="K47" s="1224"/>
      <c r="L47" s="1224"/>
      <c r="M47" s="1224"/>
    </row>
    <row r="48" spans="1:13">
      <c r="A48" s="333"/>
    </row>
    <row r="49" spans="1:3">
      <c r="A49" s="596" t="s">
        <v>722</v>
      </c>
      <c r="B49" s="1225" t="s">
        <v>723</v>
      </c>
      <c r="C49" s="1226"/>
    </row>
    <row r="50" spans="1:3">
      <c r="A50" s="597">
        <v>2015</v>
      </c>
      <c r="B50" s="1227">
        <v>0.96454236593999998</v>
      </c>
      <c r="C50" s="1228">
        <v>0.96454236593999998</v>
      </c>
    </row>
    <row r="51" spans="1:3">
      <c r="A51" s="597">
        <v>2016</v>
      </c>
      <c r="B51" s="1228">
        <v>0.96724083098000002</v>
      </c>
      <c r="C51" s="1229">
        <v>0.96724083098000002</v>
      </c>
    </row>
    <row r="52" spans="1:3">
      <c r="A52" s="597">
        <v>2017</v>
      </c>
      <c r="B52" s="1227">
        <v>1.0132286905500001</v>
      </c>
      <c r="C52" s="1228">
        <v>1.0132286905500001</v>
      </c>
    </row>
    <row r="53" spans="1:3">
      <c r="A53" s="597">
        <v>2018</v>
      </c>
      <c r="B53" s="1227">
        <v>1.0178366675499999</v>
      </c>
      <c r="C53" s="1228">
        <v>1.0178366675499999</v>
      </c>
    </row>
    <row r="54" spans="1:3">
      <c r="A54" s="597">
        <v>2019</v>
      </c>
      <c r="B54" s="1227">
        <v>1.0122077783100001</v>
      </c>
      <c r="C54" s="1228">
        <v>1.0122077783100001</v>
      </c>
    </row>
    <row r="55" spans="1:3">
      <c r="A55" s="597">
        <v>2020</v>
      </c>
      <c r="B55" s="1227">
        <v>0.96723241204999999</v>
      </c>
      <c r="C55" s="1228">
        <v>0.96723241204999999</v>
      </c>
    </row>
    <row r="56" spans="1:3">
      <c r="A56" s="597">
        <v>2021</v>
      </c>
      <c r="B56" s="1227">
        <v>1.04988849701</v>
      </c>
      <c r="C56" s="1228">
        <v>1.04988849701</v>
      </c>
    </row>
    <row r="57" spans="1:3">
      <c r="A57" s="597">
        <v>2022</v>
      </c>
      <c r="B57" s="1230">
        <v>1.02900530614</v>
      </c>
      <c r="C57" s="1231">
        <v>1.02900530614</v>
      </c>
    </row>
    <row r="58" spans="1:3">
      <c r="A58" s="596" t="s">
        <v>1382</v>
      </c>
      <c r="B58" s="1194">
        <v>1.00219065888</v>
      </c>
      <c r="C58" s="1195">
        <v>0</v>
      </c>
    </row>
    <row r="59" spans="1:3">
      <c r="A59" s="596" t="s">
        <v>1383</v>
      </c>
      <c r="B59" s="1194">
        <v>0.21906588799999999</v>
      </c>
      <c r="C59" s="1195">
        <v>0</v>
      </c>
    </row>
    <row r="60" spans="1:3">
      <c r="A60" s="332" t="s">
        <v>1384</v>
      </c>
    </row>
    <row r="64" spans="1:3">
      <c r="A64" s="2" t="s">
        <v>1102</v>
      </c>
    </row>
    <row r="65" spans="1:1">
      <c r="A65" s="2" t="s">
        <v>1103</v>
      </c>
    </row>
    <row r="66" spans="1:1">
      <c r="A66" s="2" t="s">
        <v>1104</v>
      </c>
    </row>
    <row r="67" spans="1:1">
      <c r="A67" s="2" t="s">
        <v>1105</v>
      </c>
    </row>
  </sheetData>
  <mergeCells count="98">
    <mergeCell ref="B54:C54"/>
    <mergeCell ref="B55:C55"/>
    <mergeCell ref="B56:C56"/>
    <mergeCell ref="B57:C57"/>
    <mergeCell ref="B58:C58"/>
    <mergeCell ref="B50:C50"/>
    <mergeCell ref="B51:C51"/>
    <mergeCell ref="B52:C52"/>
    <mergeCell ref="B53:C53"/>
    <mergeCell ref="B28:D28"/>
    <mergeCell ref="E28:G28"/>
    <mergeCell ref="H28:J28"/>
    <mergeCell ref="K28:M28"/>
    <mergeCell ref="A47:M47"/>
    <mergeCell ref="B49:C49"/>
    <mergeCell ref="B26:D26"/>
    <mergeCell ref="E26:G26"/>
    <mergeCell ref="H26:J26"/>
    <mergeCell ref="K26:M26"/>
    <mergeCell ref="B27:D27"/>
    <mergeCell ref="E27:G27"/>
    <mergeCell ref="H27:J27"/>
    <mergeCell ref="K27:M27"/>
    <mergeCell ref="B24:D24"/>
    <mergeCell ref="E24:G24"/>
    <mergeCell ref="H24:J24"/>
    <mergeCell ref="K24:M24"/>
    <mergeCell ref="B25:D25"/>
    <mergeCell ref="E25:G25"/>
    <mergeCell ref="H25:J25"/>
    <mergeCell ref="K25:M25"/>
    <mergeCell ref="B22:D22"/>
    <mergeCell ref="E22:G22"/>
    <mergeCell ref="H22:J22"/>
    <mergeCell ref="K22:M22"/>
    <mergeCell ref="B23:D23"/>
    <mergeCell ref="E23:G23"/>
    <mergeCell ref="H23:J23"/>
    <mergeCell ref="K23:M23"/>
    <mergeCell ref="B20:D20"/>
    <mergeCell ref="E20:G20"/>
    <mergeCell ref="H20:J20"/>
    <mergeCell ref="K20:M20"/>
    <mergeCell ref="B21:D21"/>
    <mergeCell ref="E21:G21"/>
    <mergeCell ref="H21:J21"/>
    <mergeCell ref="K21:M21"/>
    <mergeCell ref="B18:D18"/>
    <mergeCell ref="E18:G18"/>
    <mergeCell ref="H18:J18"/>
    <mergeCell ref="K18:M18"/>
    <mergeCell ref="B19:D19"/>
    <mergeCell ref="E19:G19"/>
    <mergeCell ref="H19:J19"/>
    <mergeCell ref="K19:M19"/>
    <mergeCell ref="B16:D16"/>
    <mergeCell ref="E16:G16"/>
    <mergeCell ref="H16:J16"/>
    <mergeCell ref="K16:M16"/>
    <mergeCell ref="B17:D17"/>
    <mergeCell ref="E17:G17"/>
    <mergeCell ref="H17:J17"/>
    <mergeCell ref="K17:M17"/>
    <mergeCell ref="B14:D14"/>
    <mergeCell ref="E14:G14"/>
    <mergeCell ref="H14:J14"/>
    <mergeCell ref="K14:M14"/>
    <mergeCell ref="B15:D15"/>
    <mergeCell ref="E15:G15"/>
    <mergeCell ref="H15:J15"/>
    <mergeCell ref="K15:M15"/>
    <mergeCell ref="H11:J11"/>
    <mergeCell ref="K11:M11"/>
    <mergeCell ref="B12:D12"/>
    <mergeCell ref="E12:G12"/>
    <mergeCell ref="H12:J12"/>
    <mergeCell ref="K12:M12"/>
    <mergeCell ref="A1:M1"/>
    <mergeCell ref="A2:M2"/>
    <mergeCell ref="A3:M3"/>
    <mergeCell ref="A4:M4"/>
    <mergeCell ref="A5:M5"/>
    <mergeCell ref="B59:C59"/>
    <mergeCell ref="A8:A11"/>
    <mergeCell ref="B8:D8"/>
    <mergeCell ref="E8:J8"/>
    <mergeCell ref="K8:M10"/>
    <mergeCell ref="B9:D9"/>
    <mergeCell ref="B13:D13"/>
    <mergeCell ref="E13:G13"/>
    <mergeCell ref="H13:J13"/>
    <mergeCell ref="K13:M13"/>
    <mergeCell ref="E9:J9"/>
    <mergeCell ref="B10:D10"/>
    <mergeCell ref="E10:G10"/>
    <mergeCell ref="H10:J10"/>
    <mergeCell ref="B11:D11"/>
    <mergeCell ref="E11:G1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9A097-5DF5-4D1C-9CF1-84CB3BB2DA13}">
  <sheetPr codeName="Planilha13"/>
  <dimension ref="A1:E101"/>
  <sheetViews>
    <sheetView tabSelected="1" zoomScale="130" zoomScaleNormal="130" workbookViewId="0">
      <selection sqref="A1:D1"/>
    </sheetView>
  </sheetViews>
  <sheetFormatPr defaultRowHeight="11.25"/>
  <cols>
    <col min="1" max="1" width="56.42578125" style="2" customWidth="1"/>
    <col min="2" max="2" width="15.140625" style="2" customWidth="1"/>
    <col min="3" max="3" width="15.28515625" style="2" customWidth="1"/>
    <col min="4" max="4" width="14" style="2" customWidth="1"/>
    <col min="5" max="5" width="16.140625" style="2" customWidth="1"/>
    <col min="6" max="16384" width="9.140625" style="2"/>
  </cols>
  <sheetData>
    <row r="1" spans="1:5">
      <c r="A1" s="939" t="s">
        <v>0</v>
      </c>
      <c r="B1" s="939"/>
      <c r="C1" s="939"/>
      <c r="D1" s="939"/>
    </row>
    <row r="2" spans="1:5">
      <c r="A2" s="940" t="s">
        <v>1</v>
      </c>
      <c r="B2" s="940"/>
      <c r="C2" s="940"/>
      <c r="D2" s="940"/>
    </row>
    <row r="3" spans="1:5">
      <c r="A3" s="939" t="s">
        <v>724</v>
      </c>
      <c r="B3" s="939"/>
      <c r="C3" s="939"/>
      <c r="D3" s="939"/>
    </row>
    <row r="4" spans="1:5">
      <c r="A4" s="940" t="s">
        <v>406</v>
      </c>
      <c r="B4" s="940"/>
      <c r="C4" s="940"/>
      <c r="D4" s="940"/>
    </row>
    <row r="5" spans="1:5">
      <c r="A5" s="940" t="s">
        <v>1099</v>
      </c>
      <c r="B5" s="940"/>
      <c r="C5" s="940"/>
      <c r="D5" s="940"/>
    </row>
    <row r="8" spans="1:5">
      <c r="A8" s="2" t="s">
        <v>725</v>
      </c>
      <c r="B8" s="375"/>
      <c r="C8" s="375"/>
      <c r="D8" s="375"/>
      <c r="E8" s="5">
        <v>1</v>
      </c>
    </row>
    <row r="9" spans="1:5">
      <c r="A9" s="598" t="s">
        <v>2</v>
      </c>
      <c r="B9" s="1027"/>
      <c r="C9" s="1232"/>
      <c r="D9" s="1233" t="s">
        <v>478</v>
      </c>
      <c r="E9" s="1234"/>
    </row>
    <row r="10" spans="1:5">
      <c r="A10" s="376" t="s">
        <v>502</v>
      </c>
      <c r="B10" s="1235"/>
      <c r="C10" s="1236"/>
      <c r="D10" s="1237"/>
      <c r="E10" s="1238"/>
    </row>
    <row r="11" spans="1:5">
      <c r="A11" s="202" t="s">
        <v>726</v>
      </c>
      <c r="B11" s="1113"/>
      <c r="C11" s="1112"/>
      <c r="D11" s="1111">
        <v>11500000000</v>
      </c>
      <c r="E11" s="1113"/>
    </row>
    <row r="12" spans="1:5">
      <c r="A12" s="202" t="s">
        <v>125</v>
      </c>
      <c r="B12" s="1113"/>
      <c r="C12" s="1112"/>
      <c r="D12" s="1111">
        <v>11524861148.16</v>
      </c>
      <c r="E12" s="1113"/>
    </row>
    <row r="13" spans="1:5">
      <c r="A13" s="202" t="s">
        <v>727</v>
      </c>
      <c r="B13" s="1113"/>
      <c r="C13" s="1112"/>
      <c r="D13" s="1111">
        <v>4451824043.4099998</v>
      </c>
      <c r="E13" s="1113"/>
    </row>
    <row r="14" spans="1:5">
      <c r="A14" s="202" t="s">
        <v>728</v>
      </c>
      <c r="B14" s="1113"/>
      <c r="C14" s="1112"/>
      <c r="D14" s="1111">
        <v>0</v>
      </c>
      <c r="E14" s="1113"/>
    </row>
    <row r="15" spans="1:5">
      <c r="A15" s="202" t="s">
        <v>729</v>
      </c>
      <c r="B15" s="1113"/>
      <c r="C15" s="1112"/>
      <c r="D15" s="1111">
        <v>1428999776.0399997</v>
      </c>
      <c r="E15" s="1113"/>
    </row>
    <row r="16" spans="1:5">
      <c r="A16" s="2" t="s">
        <v>80</v>
      </c>
      <c r="B16" s="939"/>
      <c r="C16" s="1239"/>
      <c r="D16" s="1240"/>
      <c r="E16" s="939"/>
    </row>
    <row r="17" spans="1:5">
      <c r="A17" s="202" t="s">
        <v>730</v>
      </c>
      <c r="B17" s="1113"/>
      <c r="C17" s="1112"/>
      <c r="D17" s="1111">
        <v>11500000000</v>
      </c>
      <c r="E17" s="1113"/>
    </row>
    <row r="18" spans="1:5">
      <c r="A18" s="202" t="s">
        <v>128</v>
      </c>
      <c r="B18" s="1113"/>
      <c r="C18" s="1112"/>
      <c r="D18" s="1111">
        <v>12953860924.200001</v>
      </c>
      <c r="E18" s="1113"/>
    </row>
    <row r="19" spans="1:5">
      <c r="A19" s="202" t="s">
        <v>731</v>
      </c>
      <c r="B19" s="1113"/>
      <c r="C19" s="1112"/>
      <c r="D19" s="1111">
        <v>3932077729.4199996</v>
      </c>
      <c r="E19" s="1113"/>
    </row>
    <row r="20" spans="1:5">
      <c r="A20" s="202" t="s">
        <v>732</v>
      </c>
      <c r="B20" s="1113"/>
      <c r="C20" s="1112"/>
      <c r="D20" s="1111">
        <v>3178190829.4799995</v>
      </c>
      <c r="E20" s="1113"/>
    </row>
    <row r="21" spans="1:5">
      <c r="A21" s="202" t="s">
        <v>733</v>
      </c>
      <c r="B21" s="1113"/>
      <c r="C21" s="1112"/>
      <c r="D21" s="1111">
        <v>3123381650.0499997</v>
      </c>
      <c r="E21" s="1113"/>
    </row>
    <row r="22" spans="1:5">
      <c r="A22" s="381" t="s">
        <v>914</v>
      </c>
      <c r="B22" s="1241"/>
      <c r="C22" s="1242"/>
      <c r="D22" s="1243">
        <v>1273633213.9300003</v>
      </c>
      <c r="E22" s="1241"/>
    </row>
    <row r="23" spans="1:5">
      <c r="B23" s="1"/>
      <c r="C23" s="1"/>
      <c r="D23" s="1"/>
      <c r="E23" s="1"/>
    </row>
    <row r="24" spans="1:5">
      <c r="A24" s="394" t="s">
        <v>734</v>
      </c>
      <c r="B24" s="1090"/>
      <c r="C24" s="1244"/>
      <c r="D24" s="1244" t="s">
        <v>478</v>
      </c>
      <c r="E24" s="1089"/>
    </row>
    <row r="25" spans="1:5">
      <c r="A25" s="2" t="s">
        <v>731</v>
      </c>
      <c r="B25" s="1113"/>
      <c r="C25" s="1112"/>
      <c r="E25" s="26">
        <v>3932077729.4200001</v>
      </c>
    </row>
    <row r="26" spans="1:5">
      <c r="A26" s="2" t="s">
        <v>732</v>
      </c>
      <c r="B26" s="1113"/>
      <c r="C26" s="1112"/>
      <c r="E26" s="26">
        <v>3178190829.4799991</v>
      </c>
    </row>
    <row r="27" spans="1:5">
      <c r="A27" s="382"/>
      <c r="B27" s="1245"/>
      <c r="C27" s="1245"/>
      <c r="D27" s="1245"/>
      <c r="E27" s="1245"/>
    </row>
    <row r="28" spans="1:5">
      <c r="A28" s="598" t="s">
        <v>735</v>
      </c>
      <c r="B28" s="1027"/>
      <c r="C28" s="1232"/>
      <c r="D28" s="1233" t="s">
        <v>478</v>
      </c>
      <c r="E28" s="1234"/>
    </row>
    <row r="29" spans="1:5">
      <c r="A29" s="376" t="s">
        <v>736</v>
      </c>
      <c r="B29" s="1246"/>
      <c r="C29" s="1246"/>
      <c r="D29" s="376"/>
      <c r="E29" s="391">
        <v>9594487660.539999</v>
      </c>
    </row>
    <row r="30" spans="1:5">
      <c r="A30" s="2" t="s">
        <v>737</v>
      </c>
      <c r="B30" s="1"/>
      <c r="C30" s="1"/>
      <c r="E30" s="26">
        <v>9578135387.539999</v>
      </c>
    </row>
    <row r="31" spans="1:5">
      <c r="A31" s="384" t="s">
        <v>738</v>
      </c>
      <c r="B31" s="599"/>
      <c r="C31" s="599"/>
      <c r="D31" s="384"/>
      <c r="E31" s="393">
        <v>9578135387.539999</v>
      </c>
    </row>
    <row r="32" spans="1:5">
      <c r="B32" s="940"/>
      <c r="C32" s="940"/>
      <c r="D32" s="940"/>
      <c r="E32" s="940"/>
    </row>
    <row r="33" spans="1:5" ht="12.75" customHeight="1">
      <c r="A33" s="1027" t="s">
        <v>739</v>
      </c>
      <c r="B33" s="1027"/>
      <c r="C33" s="1232"/>
      <c r="D33" s="1233" t="s">
        <v>478</v>
      </c>
      <c r="E33" s="1234"/>
    </row>
    <row r="34" spans="1:5">
      <c r="A34" s="2" t="s">
        <v>740</v>
      </c>
      <c r="B34" s="940"/>
      <c r="C34" s="1247"/>
      <c r="D34" s="1248"/>
      <c r="E34" s="1246"/>
    </row>
    <row r="35" spans="1:5">
      <c r="A35" s="201" t="s">
        <v>741</v>
      </c>
      <c r="B35" s="1113"/>
      <c r="C35" s="1112"/>
      <c r="D35" s="392"/>
      <c r="E35" s="26">
        <v>445019799.86000013</v>
      </c>
    </row>
    <row r="36" spans="1:5">
      <c r="A36" s="201" t="s">
        <v>742</v>
      </c>
      <c r="B36" s="378"/>
      <c r="C36" s="600"/>
      <c r="D36" s="392"/>
      <c r="E36" s="26">
        <v>628159575.56000042</v>
      </c>
    </row>
    <row r="37" spans="1:5">
      <c r="A37" s="201" t="s">
        <v>743</v>
      </c>
      <c r="B37" s="1113"/>
      <c r="C37" s="1112"/>
      <c r="D37" s="392"/>
      <c r="E37" s="26">
        <v>628113537.69000053</v>
      </c>
    </row>
    <row r="38" spans="1:5">
      <c r="A38" s="201" t="s">
        <v>921</v>
      </c>
      <c r="B38" s="378"/>
      <c r="C38" s="793"/>
      <c r="D38" s="392"/>
      <c r="E38" s="26">
        <v>628110699.84000015</v>
      </c>
    </row>
    <row r="39" spans="1:5">
      <c r="A39" s="201" t="s">
        <v>744</v>
      </c>
      <c r="B39" s="1113"/>
      <c r="C39" s="1112"/>
      <c r="D39" s="392"/>
      <c r="E39" s="26">
        <v>-183093737.8300004</v>
      </c>
    </row>
    <row r="40" spans="1:5">
      <c r="A40" s="2" t="s">
        <v>745</v>
      </c>
      <c r="B40" s="940"/>
      <c r="C40" s="1247"/>
      <c r="D40" s="1249"/>
      <c r="E40" s="940"/>
    </row>
    <row r="41" spans="1:5">
      <c r="A41" s="201" t="s">
        <v>741</v>
      </c>
      <c r="B41" s="1113"/>
      <c r="C41" s="1112"/>
      <c r="D41" s="392"/>
      <c r="E41" s="153">
        <v>0</v>
      </c>
    </row>
    <row r="42" spans="1:5">
      <c r="A42" s="201" t="s">
        <v>742</v>
      </c>
      <c r="B42" s="378"/>
      <c r="C42" s="600"/>
      <c r="D42" s="392"/>
      <c r="E42" s="153">
        <v>0</v>
      </c>
    </row>
    <row r="43" spans="1:5">
      <c r="A43" s="201" t="s">
        <v>743</v>
      </c>
      <c r="B43" s="1113"/>
      <c r="C43" s="1112"/>
      <c r="D43" s="392"/>
      <c r="E43" s="153">
        <v>0</v>
      </c>
    </row>
    <row r="44" spans="1:5">
      <c r="A44" s="389" t="s">
        <v>744</v>
      </c>
      <c r="B44" s="1241"/>
      <c r="C44" s="1242"/>
      <c r="D44" s="269"/>
      <c r="E44" s="390">
        <v>0</v>
      </c>
    </row>
    <row r="46" spans="1:5" ht="33.75">
      <c r="A46" s="952" t="s">
        <v>746</v>
      </c>
      <c r="B46" s="1252"/>
      <c r="C46" s="402" t="s">
        <v>747</v>
      </c>
      <c r="D46" s="402" t="s">
        <v>748</v>
      </c>
      <c r="E46" s="493" t="s">
        <v>749</v>
      </c>
    </row>
    <row r="47" spans="1:5">
      <c r="A47" s="1085"/>
      <c r="B47" s="1253"/>
      <c r="C47" s="373" t="s">
        <v>439</v>
      </c>
      <c r="D47" s="373" t="s">
        <v>440</v>
      </c>
      <c r="E47" s="374" t="s">
        <v>750</v>
      </c>
    </row>
    <row r="48" spans="1:5">
      <c r="A48" s="1254" t="s">
        <v>752</v>
      </c>
      <c r="B48" s="1255"/>
      <c r="C48" s="469">
        <v>-334758687</v>
      </c>
      <c r="D48" s="469">
        <v>605284650.35000181</v>
      </c>
      <c r="E48" s="601">
        <v>-1.8081223097580192</v>
      </c>
    </row>
    <row r="49" spans="1:5">
      <c r="A49" s="1256" t="s">
        <v>751</v>
      </c>
      <c r="B49" s="1257"/>
      <c r="C49" s="282">
        <v>-106057216</v>
      </c>
      <c r="D49" s="282">
        <v>812054176.34999943</v>
      </c>
      <c r="E49" s="602">
        <v>-7.6567555417445563</v>
      </c>
    </row>
    <row r="51" spans="1:5" ht="22.5">
      <c r="A51" s="204" t="s">
        <v>753</v>
      </c>
      <c r="B51" s="548" t="s">
        <v>693</v>
      </c>
      <c r="C51" s="548" t="s">
        <v>754</v>
      </c>
      <c r="D51" s="548" t="s">
        <v>755</v>
      </c>
      <c r="E51" s="517" t="s">
        <v>472</v>
      </c>
    </row>
    <row r="52" spans="1:5">
      <c r="A52" s="166" t="s">
        <v>756</v>
      </c>
      <c r="B52" s="787"/>
      <c r="C52" s="787"/>
      <c r="D52" s="787"/>
      <c r="E52" s="788"/>
    </row>
    <row r="53" spans="1:5">
      <c r="A53" s="66" t="s">
        <v>465</v>
      </c>
      <c r="B53" s="78"/>
      <c r="C53" s="78"/>
      <c r="D53" s="78"/>
      <c r="E53" s="454"/>
    </row>
    <row r="54" spans="1:5">
      <c r="A54" s="28" t="s">
        <v>757</v>
      </c>
      <c r="B54" s="78">
        <v>56990648.479999997</v>
      </c>
      <c r="C54" s="78">
        <v>57862.58</v>
      </c>
      <c r="D54" s="78">
        <v>54988230.909999996</v>
      </c>
      <c r="E54" s="454">
        <v>1944554.9900000021</v>
      </c>
    </row>
    <row r="55" spans="1:5">
      <c r="A55" s="28" t="s">
        <v>758</v>
      </c>
      <c r="B55" s="78">
        <v>983182.17999999993</v>
      </c>
      <c r="C55" s="78">
        <v>0</v>
      </c>
      <c r="D55" s="78">
        <v>983182.17999999993</v>
      </c>
      <c r="E55" s="454">
        <v>0</v>
      </c>
    </row>
    <row r="56" spans="1:5">
      <c r="A56" s="66" t="s">
        <v>466</v>
      </c>
      <c r="B56" s="78"/>
      <c r="C56" s="78"/>
      <c r="D56" s="78"/>
      <c r="E56" s="454"/>
    </row>
    <row r="57" spans="1:5">
      <c r="A57" s="28" t="s">
        <v>757</v>
      </c>
      <c r="B57" s="78">
        <v>1120917684.0100002</v>
      </c>
      <c r="C57" s="78">
        <v>60867586.050000004</v>
      </c>
      <c r="D57" s="78">
        <v>527789067.16000003</v>
      </c>
      <c r="E57" s="454">
        <v>532261030.80000025</v>
      </c>
    </row>
    <row r="58" spans="1:5">
      <c r="A58" s="603" t="s">
        <v>758</v>
      </c>
      <c r="B58" s="78">
        <v>4544330.3500000006</v>
      </c>
      <c r="C58" s="608">
        <v>703224.64000000013</v>
      </c>
      <c r="D58" s="608">
        <v>1442854.4</v>
      </c>
      <c r="E58" s="609">
        <v>2398251.3100000005</v>
      </c>
    </row>
    <row r="59" spans="1:5">
      <c r="A59" s="383" t="s">
        <v>551</v>
      </c>
      <c r="B59" s="789">
        <v>1183435845.0200002</v>
      </c>
      <c r="C59" s="789">
        <v>61628673.270000003</v>
      </c>
      <c r="D59" s="789">
        <v>585203334.64999998</v>
      </c>
      <c r="E59" s="790">
        <v>536603837.10000026</v>
      </c>
    </row>
    <row r="61" spans="1:5" ht="22.5" customHeight="1">
      <c r="A61" s="1055" t="s">
        <v>759</v>
      </c>
      <c r="B61" s="1138"/>
      <c r="C61" s="1138" t="s">
        <v>760</v>
      </c>
      <c r="D61" s="1259" t="s">
        <v>761</v>
      </c>
      <c r="E61" s="1260"/>
    </row>
    <row r="62" spans="1:5" ht="33.75">
      <c r="A62" s="1058"/>
      <c r="B62" s="1258"/>
      <c r="C62" s="1258"/>
      <c r="D62" s="404" t="s">
        <v>762</v>
      </c>
      <c r="E62" s="467" t="s">
        <v>763</v>
      </c>
    </row>
    <row r="63" spans="1:5">
      <c r="A63" s="1261" t="s">
        <v>764</v>
      </c>
      <c r="B63" s="1262"/>
      <c r="C63" s="211">
        <v>424522791.97800004</v>
      </c>
      <c r="D63" s="762">
        <v>0.25</v>
      </c>
      <c r="E63" s="763">
        <v>0.16179373872098382</v>
      </c>
    </row>
    <row r="64" spans="1:5">
      <c r="A64" s="1263" t="s">
        <v>906</v>
      </c>
      <c r="B64" s="1264"/>
      <c r="C64" s="386">
        <v>268283900.12999997</v>
      </c>
      <c r="D64" s="764">
        <v>0.7</v>
      </c>
      <c r="E64" s="765">
        <v>0.92934358250589921</v>
      </c>
    </row>
    <row r="65" spans="1:5">
      <c r="A65" s="1263" t="s">
        <v>907</v>
      </c>
      <c r="B65" s="1263"/>
      <c r="C65" s="386">
        <v>0</v>
      </c>
      <c r="D65" s="764">
        <v>0.5</v>
      </c>
      <c r="E65" s="765">
        <v>0</v>
      </c>
    </row>
    <row r="66" spans="1:5">
      <c r="A66" s="447" t="s">
        <v>908</v>
      </c>
      <c r="B66" s="766"/>
      <c r="C66" s="213">
        <v>0</v>
      </c>
      <c r="D66" s="767">
        <v>0.15</v>
      </c>
      <c r="E66" s="768">
        <v>0</v>
      </c>
    </row>
    <row r="67" spans="1:5">
      <c r="A67" s="382"/>
      <c r="B67" s="382"/>
      <c r="C67" s="382"/>
      <c r="D67" s="382"/>
      <c r="E67" s="382"/>
    </row>
    <row r="68" spans="1:5" hidden="1">
      <c r="A68" s="604" t="s">
        <v>765</v>
      </c>
      <c r="B68" s="1265" t="s">
        <v>760</v>
      </c>
      <c r="C68" s="1265"/>
      <c r="D68" s="1265" t="s">
        <v>766</v>
      </c>
      <c r="E68" s="1266"/>
    </row>
    <row r="69" spans="1:5" hidden="1">
      <c r="A69" s="166" t="s">
        <v>767</v>
      </c>
      <c r="B69" s="1250">
        <v>26000000</v>
      </c>
      <c r="C69" s="1250"/>
      <c r="D69" s="1250">
        <v>371486167.38</v>
      </c>
      <c r="E69" s="1251"/>
    </row>
    <row r="70" spans="1:5" hidden="1">
      <c r="A70" s="385" t="s">
        <v>768</v>
      </c>
      <c r="B70" s="1267">
        <v>535579310.94999999</v>
      </c>
      <c r="C70" s="1267"/>
      <c r="D70" s="1268">
        <v>1533706833.8900001</v>
      </c>
      <c r="E70" s="1269"/>
    </row>
    <row r="71" spans="1:5" hidden="1">
      <c r="B71" s="940"/>
      <c r="C71" s="940"/>
      <c r="D71" s="1270"/>
      <c r="E71" s="1270"/>
    </row>
    <row r="72" spans="1:5" hidden="1">
      <c r="B72" s="1"/>
      <c r="C72" s="1"/>
      <c r="D72" s="1"/>
      <c r="E72" s="61"/>
    </row>
    <row r="73" spans="1:5" hidden="1">
      <c r="A73" s="605" t="s">
        <v>769</v>
      </c>
      <c r="B73" s="606" t="s">
        <v>770</v>
      </c>
      <c r="C73" s="606" t="s">
        <v>771</v>
      </c>
      <c r="D73" s="606" t="s">
        <v>772</v>
      </c>
      <c r="E73" s="607" t="s">
        <v>773</v>
      </c>
    </row>
    <row r="74" spans="1:5" hidden="1">
      <c r="A74" s="65" t="s">
        <v>774</v>
      </c>
      <c r="B74" s="78"/>
      <c r="C74" s="78"/>
      <c r="D74" s="78"/>
      <c r="E74" s="454"/>
    </row>
    <row r="75" spans="1:5" hidden="1">
      <c r="A75" s="28" t="s">
        <v>775</v>
      </c>
      <c r="B75" s="78">
        <v>1183632688.8100004</v>
      </c>
      <c r="C75" s="78" t="s">
        <v>1128</v>
      </c>
      <c r="D75" s="78" t="s">
        <v>1129</v>
      </c>
      <c r="E75" s="454" t="s">
        <v>1130</v>
      </c>
    </row>
    <row r="76" spans="1:5" hidden="1">
      <c r="A76" s="28" t="s">
        <v>776</v>
      </c>
      <c r="B76" s="78">
        <v>1733250661.7299998</v>
      </c>
      <c r="C76" s="78" t="s">
        <v>1131</v>
      </c>
      <c r="D76" s="78" t="s">
        <v>1132</v>
      </c>
      <c r="E76" s="454" t="s">
        <v>1133</v>
      </c>
    </row>
    <row r="77" spans="1:5" hidden="1">
      <c r="A77" s="28" t="s">
        <v>777</v>
      </c>
      <c r="B77" s="78">
        <v>-549617972.91999936</v>
      </c>
      <c r="C77" s="78">
        <v>-297114477.75</v>
      </c>
      <c r="D77" s="78">
        <v>-267428249.35000014</v>
      </c>
      <c r="E77" s="454">
        <v>-695858298.88999999</v>
      </c>
    </row>
    <row r="78" spans="1:5" hidden="1">
      <c r="A78" s="65" t="s">
        <v>778</v>
      </c>
      <c r="B78" s="78"/>
      <c r="C78" s="78"/>
      <c r="D78" s="78"/>
      <c r="E78" s="454"/>
    </row>
    <row r="79" spans="1:5" hidden="1">
      <c r="A79" s="28" t="s">
        <v>775</v>
      </c>
      <c r="B79" s="78">
        <v>0</v>
      </c>
      <c r="C79" s="78">
        <v>0</v>
      </c>
      <c r="D79" s="78">
        <v>0</v>
      </c>
      <c r="E79" s="454">
        <v>0</v>
      </c>
    </row>
    <row r="80" spans="1:5" hidden="1">
      <c r="A80" s="28" t="s">
        <v>776</v>
      </c>
      <c r="B80" s="78">
        <v>0</v>
      </c>
      <c r="C80" s="78">
        <v>0</v>
      </c>
      <c r="D80" s="78">
        <v>0</v>
      </c>
      <c r="E80" s="454">
        <v>0</v>
      </c>
    </row>
    <row r="81" spans="1:5" hidden="1">
      <c r="A81" s="603" t="s">
        <v>777</v>
      </c>
      <c r="B81" s="608">
        <v>0</v>
      </c>
      <c r="C81" s="608">
        <v>0</v>
      </c>
      <c r="D81" s="608">
        <v>0</v>
      </c>
      <c r="E81" s="609">
        <v>0</v>
      </c>
    </row>
    <row r="82" spans="1:5" hidden="1"/>
    <row r="83" spans="1:5" hidden="1">
      <c r="A83" s="605" t="s">
        <v>779</v>
      </c>
      <c r="B83" s="1265" t="s">
        <v>760</v>
      </c>
      <c r="C83" s="1265"/>
      <c r="D83" s="1265" t="s">
        <v>766</v>
      </c>
      <c r="E83" s="1266"/>
    </row>
    <row r="84" spans="1:5" hidden="1">
      <c r="A84" s="166" t="s">
        <v>780</v>
      </c>
      <c r="B84" s="1250" t="e">
        <v>#VALUE!</v>
      </c>
      <c r="C84" s="1250"/>
      <c r="D84" s="1250" t="e">
        <v>#VALUE!</v>
      </c>
      <c r="E84" s="1251"/>
    </row>
    <row r="85" spans="1:5" hidden="1">
      <c r="A85" s="385" t="s">
        <v>781</v>
      </c>
      <c r="B85" s="1268" t="e">
        <v>#VALUE!</v>
      </c>
      <c r="C85" s="1268"/>
      <c r="D85" s="1268" t="e">
        <v>#VALUE!</v>
      </c>
      <c r="E85" s="1269"/>
    </row>
    <row r="86" spans="1:5" hidden="1"/>
    <row r="87" spans="1:5" ht="22.5" customHeight="1">
      <c r="A87" s="1055" t="s">
        <v>782</v>
      </c>
      <c r="B87" s="1138"/>
      <c r="C87" s="1138" t="s">
        <v>760</v>
      </c>
      <c r="D87" s="1259" t="s">
        <v>761</v>
      </c>
      <c r="E87" s="1260"/>
    </row>
    <row r="88" spans="1:5" ht="33.75">
      <c r="A88" s="1058"/>
      <c r="B88" s="1258"/>
      <c r="C88" s="1258"/>
      <c r="D88" s="404" t="s">
        <v>762</v>
      </c>
      <c r="E88" s="467" t="s">
        <v>763</v>
      </c>
    </row>
    <row r="89" spans="1:5">
      <c r="A89" s="376" t="s">
        <v>783</v>
      </c>
      <c r="B89" s="166"/>
      <c r="C89" s="377">
        <v>499827960.13999999</v>
      </c>
      <c r="D89" s="610">
        <v>0.15</v>
      </c>
      <c r="E89" s="611">
        <v>0.19049397562740125</v>
      </c>
    </row>
    <row r="90" spans="1:5" hidden="1">
      <c r="A90" s="202" t="s">
        <v>625</v>
      </c>
      <c r="B90" s="65"/>
      <c r="C90" s="128" t="e">
        <f>#REF!</f>
        <v>#REF!</v>
      </c>
      <c r="D90" s="612"/>
      <c r="E90" s="613"/>
    </row>
    <row r="91" spans="1:5" hidden="1">
      <c r="A91" s="381" t="s">
        <v>784</v>
      </c>
      <c r="B91" s="385"/>
      <c r="C91" s="140" t="e">
        <f>#REF!</f>
        <v>#REF!</v>
      </c>
      <c r="D91" s="614"/>
      <c r="E91" s="615"/>
    </row>
    <row r="92" spans="1:5">
      <c r="A92" s="382"/>
      <c r="B92" s="382"/>
      <c r="C92" s="382"/>
      <c r="D92" s="382"/>
      <c r="E92" s="382"/>
    </row>
    <row r="93" spans="1:5" ht="11.25" customHeight="1">
      <c r="A93" s="160" t="s">
        <v>785</v>
      </c>
      <c r="B93" s="160"/>
      <c r="C93" s="616"/>
      <c r="D93" s="598" t="s">
        <v>786</v>
      </c>
      <c r="E93" s="272"/>
    </row>
    <row r="94" spans="1:5" ht="11.25" customHeight="1">
      <c r="A94" s="382" t="s">
        <v>787</v>
      </c>
      <c r="B94" s="382"/>
      <c r="C94" s="617"/>
      <c r="D94" s="618">
        <v>0</v>
      </c>
      <c r="E94" s="382"/>
    </row>
    <row r="95" spans="1:5" ht="11.25" customHeight="1"/>
    <row r="96" spans="1:5">
      <c r="A96" s="2" t="s">
        <v>115</v>
      </c>
    </row>
    <row r="98" spans="1:1">
      <c r="A98" s="2" t="s">
        <v>1102</v>
      </c>
    </row>
    <row r="99" spans="1:1">
      <c r="A99" s="2" t="s">
        <v>1103</v>
      </c>
    </row>
    <row r="100" spans="1:1">
      <c r="A100" s="2" t="s">
        <v>1104</v>
      </c>
    </row>
    <row r="101" spans="1:1">
      <c r="A101" s="2" t="s">
        <v>1105</v>
      </c>
    </row>
  </sheetData>
  <mergeCells count="82">
    <mergeCell ref="B84:C84"/>
    <mergeCell ref="D84:E84"/>
    <mergeCell ref="B85:C85"/>
    <mergeCell ref="D85:E85"/>
    <mergeCell ref="A87:B88"/>
    <mergeCell ref="C87:C88"/>
    <mergeCell ref="D87:E87"/>
    <mergeCell ref="B70:C70"/>
    <mergeCell ref="D70:E70"/>
    <mergeCell ref="B71:C71"/>
    <mergeCell ref="D71:E71"/>
    <mergeCell ref="B83:C83"/>
    <mergeCell ref="D83:E83"/>
    <mergeCell ref="B69:C69"/>
    <mergeCell ref="D69:E69"/>
    <mergeCell ref="A46:B47"/>
    <mergeCell ref="A48:B48"/>
    <mergeCell ref="A49:B49"/>
    <mergeCell ref="A61:B62"/>
    <mergeCell ref="C61:C62"/>
    <mergeCell ref="D61:E61"/>
    <mergeCell ref="A63:B63"/>
    <mergeCell ref="A64:B64"/>
    <mergeCell ref="A65:B65"/>
    <mergeCell ref="B68:C68"/>
    <mergeCell ref="D68:E68"/>
    <mergeCell ref="B44:C44"/>
    <mergeCell ref="A33:C33"/>
    <mergeCell ref="D33:E33"/>
    <mergeCell ref="B34:C34"/>
    <mergeCell ref="D34:E34"/>
    <mergeCell ref="B35:C35"/>
    <mergeCell ref="B37:C37"/>
    <mergeCell ref="B39:C39"/>
    <mergeCell ref="B40:C40"/>
    <mergeCell ref="D40:E40"/>
    <mergeCell ref="B41:C41"/>
    <mergeCell ref="B43:C43"/>
    <mergeCell ref="B32:C32"/>
    <mergeCell ref="D32:E32"/>
    <mergeCell ref="B22:C22"/>
    <mergeCell ref="D22:E22"/>
    <mergeCell ref="B24:C24"/>
    <mergeCell ref="D24:E24"/>
    <mergeCell ref="B25:C25"/>
    <mergeCell ref="B26:C26"/>
    <mergeCell ref="B27:C27"/>
    <mergeCell ref="D27:E27"/>
    <mergeCell ref="B28:C28"/>
    <mergeCell ref="D28:E28"/>
    <mergeCell ref="B29:C29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9:C9"/>
    <mergeCell ref="D9:E9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D30D6-F742-49F1-8864-FFCAECB4918B}">
  <sheetPr codeName="Planilha2"/>
  <dimension ref="A1:M393"/>
  <sheetViews>
    <sheetView workbookViewId="0"/>
  </sheetViews>
  <sheetFormatPr defaultRowHeight="11.25"/>
  <cols>
    <col min="1" max="1" width="5.85546875" style="2" customWidth="1"/>
    <col min="2" max="2" width="37.42578125" style="2" customWidth="1"/>
    <col min="3" max="3" width="14.7109375" style="2" customWidth="1"/>
    <col min="4" max="4" width="19.42578125" style="2" customWidth="1"/>
    <col min="5" max="6" width="14.7109375" style="2" customWidth="1"/>
    <col min="7" max="7" width="8.5703125" style="2" customWidth="1"/>
    <col min="8" max="10" width="14.7109375" style="2" customWidth="1"/>
    <col min="11" max="11" width="7.85546875" style="2" customWidth="1"/>
    <col min="12" max="12" width="14.42578125" style="2" customWidth="1"/>
    <col min="13" max="13" width="14.7109375" style="2" customWidth="1"/>
    <col min="14" max="16384" width="9.140625" style="2"/>
  </cols>
  <sheetData>
    <row r="1" spans="1:13">
      <c r="B1" s="939" t="s">
        <v>0</v>
      </c>
      <c r="C1" s="939"/>
      <c r="D1" s="939"/>
      <c r="E1" s="939"/>
      <c r="F1" s="939"/>
      <c r="G1" s="939"/>
      <c r="H1" s="939"/>
      <c r="I1" s="939"/>
      <c r="J1" s="939"/>
      <c r="K1" s="939"/>
      <c r="L1" s="939"/>
      <c r="M1" s="939"/>
    </row>
    <row r="2" spans="1:13">
      <c r="B2" s="940" t="s">
        <v>1</v>
      </c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940"/>
    </row>
    <row r="3" spans="1:13">
      <c r="B3" s="939" t="s">
        <v>137</v>
      </c>
      <c r="C3" s="939"/>
      <c r="D3" s="939"/>
      <c r="E3" s="939"/>
      <c r="F3" s="939"/>
      <c r="G3" s="939"/>
      <c r="H3" s="939"/>
      <c r="I3" s="939"/>
      <c r="J3" s="939"/>
      <c r="K3" s="939"/>
      <c r="L3" s="939"/>
      <c r="M3" s="939"/>
    </row>
    <row r="4" spans="1:13">
      <c r="B4" s="940" t="s">
        <v>3</v>
      </c>
      <c r="C4" s="940"/>
      <c r="D4" s="940"/>
      <c r="E4" s="940"/>
      <c r="F4" s="940"/>
      <c r="G4" s="940"/>
      <c r="H4" s="940"/>
      <c r="I4" s="940"/>
      <c r="J4" s="940"/>
      <c r="K4" s="940"/>
      <c r="L4" s="940"/>
      <c r="M4" s="940"/>
    </row>
    <row r="5" spans="1:13">
      <c r="B5" s="940" t="s">
        <v>1099</v>
      </c>
      <c r="C5" s="940">
        <v>0</v>
      </c>
      <c r="D5" s="940">
        <v>0</v>
      </c>
      <c r="E5" s="940">
        <v>0</v>
      </c>
      <c r="F5" s="940">
        <v>0</v>
      </c>
      <c r="G5" s="940">
        <v>0</v>
      </c>
      <c r="H5" s="940">
        <v>0</v>
      </c>
      <c r="I5" s="940">
        <v>0</v>
      </c>
      <c r="J5" s="940">
        <v>0</v>
      </c>
      <c r="K5" s="940">
        <v>0</v>
      </c>
      <c r="L5" s="940">
        <v>0</v>
      </c>
      <c r="M5" s="940">
        <v>0</v>
      </c>
    </row>
    <row r="6" spans="1:13">
      <c r="B6" s="960"/>
      <c r="C6" s="960"/>
      <c r="D6" s="960"/>
      <c r="E6" s="960"/>
      <c r="F6" s="960"/>
      <c r="G6" s="960"/>
      <c r="H6" s="960"/>
      <c r="I6" s="960"/>
      <c r="J6" s="960"/>
      <c r="K6" s="960"/>
      <c r="L6" s="960"/>
      <c r="M6" s="960"/>
    </row>
    <row r="7" spans="1:13">
      <c r="A7" s="2" t="s">
        <v>138</v>
      </c>
      <c r="C7" s="112"/>
      <c r="M7" s="5">
        <v>1</v>
      </c>
    </row>
    <row r="8" spans="1:13" ht="22.5" customHeight="1">
      <c r="A8" s="961" t="s">
        <v>139</v>
      </c>
      <c r="B8" s="962"/>
      <c r="C8" s="942" t="s">
        <v>81</v>
      </c>
      <c r="D8" s="942" t="s">
        <v>82</v>
      </c>
      <c r="E8" s="944" t="s">
        <v>83</v>
      </c>
      <c r="F8" s="964"/>
      <c r="G8" s="945"/>
      <c r="H8" s="6" t="s">
        <v>140</v>
      </c>
      <c r="I8" s="944" t="s">
        <v>85</v>
      </c>
      <c r="J8" s="964"/>
      <c r="K8" s="945"/>
      <c r="L8" s="69" t="s">
        <v>140</v>
      </c>
      <c r="M8" s="958" t="s">
        <v>141</v>
      </c>
    </row>
    <row r="9" spans="1:13" ht="12.75" customHeight="1">
      <c r="A9" s="961"/>
      <c r="B9" s="962"/>
      <c r="C9" s="943"/>
      <c r="D9" s="943"/>
      <c r="E9" s="6" t="s">
        <v>10</v>
      </c>
      <c r="F9" s="6" t="s">
        <v>1100</v>
      </c>
      <c r="G9" s="6" t="s">
        <v>11</v>
      </c>
      <c r="H9" s="113"/>
      <c r="I9" s="6" t="s">
        <v>10</v>
      </c>
      <c r="J9" s="6" t="s">
        <v>1100</v>
      </c>
      <c r="K9" s="6" t="s">
        <v>11</v>
      </c>
      <c r="L9" s="70"/>
      <c r="M9" s="959"/>
    </row>
    <row r="10" spans="1:13" ht="17.25" customHeight="1">
      <c r="A10" s="961"/>
      <c r="B10" s="962"/>
      <c r="C10" s="963"/>
      <c r="D10" s="7" t="s">
        <v>12</v>
      </c>
      <c r="E10" s="7"/>
      <c r="F10" s="7" t="s">
        <v>13</v>
      </c>
      <c r="G10" s="114" t="s">
        <v>142</v>
      </c>
      <c r="H10" s="7" t="s">
        <v>143</v>
      </c>
      <c r="I10" s="7"/>
      <c r="J10" s="7" t="s">
        <v>90</v>
      </c>
      <c r="K10" s="114" t="s">
        <v>144</v>
      </c>
      <c r="L10" s="8" t="s">
        <v>145</v>
      </c>
      <c r="M10" s="8" t="s">
        <v>92</v>
      </c>
    </row>
    <row r="11" spans="1:13" ht="12.75" customHeight="1">
      <c r="A11" s="71"/>
      <c r="B11" s="115" t="s">
        <v>146</v>
      </c>
      <c r="C11" s="73">
        <v>10858661000</v>
      </c>
      <c r="D11" s="73">
        <v>11629306975.43</v>
      </c>
      <c r="E11" s="73">
        <v>1987073965.49</v>
      </c>
      <c r="F11" s="73">
        <v>3490076326.7400002</v>
      </c>
      <c r="G11" s="116">
        <f>F11/$F$130</f>
        <v>0.88759087864084596</v>
      </c>
      <c r="H11" s="73">
        <f>D11-F11</f>
        <v>8139230648.6900005</v>
      </c>
      <c r="I11" s="73">
        <v>1647188550.22</v>
      </c>
      <c r="J11" s="73">
        <v>2737035492.7999992</v>
      </c>
      <c r="K11" s="116">
        <f>J11/$J$130</f>
        <v>0.86119293637500693</v>
      </c>
      <c r="L11" s="74">
        <f>D11-J11</f>
        <v>8892271482.6300011</v>
      </c>
      <c r="M11" s="73">
        <v>0</v>
      </c>
    </row>
    <row r="12" spans="1:13" ht="12.75" customHeight="1">
      <c r="A12" s="67"/>
      <c r="B12" s="117"/>
      <c r="C12" s="68"/>
      <c r="D12" s="118"/>
      <c r="E12" s="68"/>
      <c r="F12" s="68"/>
      <c r="G12" s="119"/>
      <c r="H12" s="68"/>
      <c r="I12" s="68"/>
      <c r="J12" s="68"/>
      <c r="K12" s="119"/>
      <c r="L12" s="120"/>
      <c r="M12" s="120"/>
    </row>
    <row r="13" spans="1:13" s="29" customFormat="1">
      <c r="A13" s="121" t="s">
        <v>147</v>
      </c>
      <c r="B13" s="122" t="s">
        <v>148</v>
      </c>
      <c r="C13" s="118">
        <v>147000000</v>
      </c>
      <c r="D13" s="118">
        <v>147000000</v>
      </c>
      <c r="E13" s="118">
        <v>19271000.780000001</v>
      </c>
      <c r="F13" s="118">
        <v>50960164.819999993</v>
      </c>
      <c r="G13" s="123">
        <f t="shared" ref="G13:G44" si="0">F13/$F$130</f>
        <v>1.2960111250780603E-2</v>
      </c>
      <c r="H13" s="118">
        <f t="shared" ref="H13:H76" si="1">D13-F13</f>
        <v>96039835.180000007</v>
      </c>
      <c r="I13" s="118">
        <v>21677431.740000002</v>
      </c>
      <c r="J13" s="118">
        <v>41736835.370000005</v>
      </c>
      <c r="K13" s="123">
        <f t="shared" ref="K13:K44" si="2">J13/$J$130</f>
        <v>1.3132262223797554E-2</v>
      </c>
      <c r="L13" s="124">
        <f t="shared" ref="L13:L76" si="3">D13-J13</f>
        <v>105263164.63</v>
      </c>
      <c r="M13" s="125">
        <v>0</v>
      </c>
    </row>
    <row r="14" spans="1:13">
      <c r="A14" s="126" t="s">
        <v>149</v>
      </c>
      <c r="B14" s="127" t="s">
        <v>150</v>
      </c>
      <c r="C14" s="128">
        <v>147000000</v>
      </c>
      <c r="D14" s="128">
        <v>147000000</v>
      </c>
      <c r="E14" s="128">
        <v>19271000.780000001</v>
      </c>
      <c r="F14" s="128">
        <v>50960164.819999993</v>
      </c>
      <c r="G14" s="129">
        <f t="shared" si="0"/>
        <v>1.2960111250780603E-2</v>
      </c>
      <c r="H14" s="128">
        <f t="shared" si="1"/>
        <v>96039835.180000007</v>
      </c>
      <c r="I14" s="128">
        <v>21677431.740000002</v>
      </c>
      <c r="J14" s="128">
        <v>41736835.370000005</v>
      </c>
      <c r="K14" s="129">
        <f t="shared" si="2"/>
        <v>1.3132262223797554E-2</v>
      </c>
      <c r="L14" s="130">
        <f t="shared" si="3"/>
        <v>105263164.63</v>
      </c>
      <c r="M14" s="131">
        <v>0</v>
      </c>
    </row>
    <row r="15" spans="1:13" s="29" customFormat="1">
      <c r="A15" s="132">
        <v>3</v>
      </c>
      <c r="B15" s="122" t="s">
        <v>151</v>
      </c>
      <c r="C15" s="118">
        <v>62965000</v>
      </c>
      <c r="D15" s="118">
        <v>62965000</v>
      </c>
      <c r="E15" s="118">
        <v>11120499.300000001</v>
      </c>
      <c r="F15" s="118">
        <v>20187329.52</v>
      </c>
      <c r="G15" s="123">
        <f t="shared" si="0"/>
        <v>5.1340107976394775E-3</v>
      </c>
      <c r="H15" s="118">
        <f t="shared" si="1"/>
        <v>42777670.480000004</v>
      </c>
      <c r="I15" s="118">
        <v>10904070.49</v>
      </c>
      <c r="J15" s="118">
        <v>19507390.100000001</v>
      </c>
      <c r="K15" s="123">
        <f t="shared" si="2"/>
        <v>6.1378913811766652E-3</v>
      </c>
      <c r="L15" s="124">
        <f t="shared" si="3"/>
        <v>43457609.899999999</v>
      </c>
      <c r="M15" s="125">
        <v>0</v>
      </c>
    </row>
    <row r="16" spans="1:13" s="29" customFormat="1">
      <c r="A16" s="133">
        <v>3062</v>
      </c>
      <c r="B16" s="127" t="s">
        <v>152</v>
      </c>
      <c r="C16" s="128">
        <v>4113000</v>
      </c>
      <c r="D16" s="128">
        <v>4113000</v>
      </c>
      <c r="E16" s="128">
        <v>640623.22</v>
      </c>
      <c r="F16" s="128">
        <v>1253366.25</v>
      </c>
      <c r="G16" s="129">
        <f t="shared" si="0"/>
        <v>3.1875418957826078E-4</v>
      </c>
      <c r="H16" s="128">
        <f t="shared" si="1"/>
        <v>2859633.75</v>
      </c>
      <c r="I16" s="128">
        <v>446976.9</v>
      </c>
      <c r="J16" s="128">
        <v>607319</v>
      </c>
      <c r="K16" s="129">
        <f t="shared" si="2"/>
        <v>1.9108953256257639E-4</v>
      </c>
      <c r="L16" s="130">
        <f t="shared" si="3"/>
        <v>3505681</v>
      </c>
      <c r="M16" s="131">
        <v>0</v>
      </c>
    </row>
    <row r="17" spans="1:13" ht="12.75" customHeight="1">
      <c r="A17" s="133">
        <v>3092</v>
      </c>
      <c r="B17" s="127" t="s">
        <v>153</v>
      </c>
      <c r="C17" s="128">
        <v>21094000</v>
      </c>
      <c r="D17" s="128">
        <v>21094000</v>
      </c>
      <c r="E17" s="128">
        <v>3212150.04</v>
      </c>
      <c r="F17" s="128">
        <v>6336750.2799999993</v>
      </c>
      <c r="G17" s="129">
        <f t="shared" si="0"/>
        <v>1.6115526487658473E-3</v>
      </c>
      <c r="H17" s="128">
        <f t="shared" si="1"/>
        <v>14757249.720000001</v>
      </c>
      <c r="I17" s="128">
        <v>3189422.55</v>
      </c>
      <c r="J17" s="128">
        <v>6302913.1100000003</v>
      </c>
      <c r="K17" s="129">
        <f t="shared" si="2"/>
        <v>1.9831764195956899E-3</v>
      </c>
      <c r="L17" s="130">
        <f t="shared" si="3"/>
        <v>14791086.890000001</v>
      </c>
      <c r="M17" s="131">
        <v>0</v>
      </c>
    </row>
    <row r="18" spans="1:13" ht="12.75" customHeight="1">
      <c r="A18" s="133">
        <v>3122</v>
      </c>
      <c r="B18" s="127" t="s">
        <v>154</v>
      </c>
      <c r="C18" s="128">
        <v>37758000</v>
      </c>
      <c r="D18" s="128">
        <v>37758000</v>
      </c>
      <c r="E18" s="128">
        <v>7267726.040000001</v>
      </c>
      <c r="F18" s="128">
        <v>12597212.99</v>
      </c>
      <c r="G18" s="129">
        <f t="shared" si="0"/>
        <v>3.2037039592953693E-3</v>
      </c>
      <c r="H18" s="128">
        <f t="shared" si="1"/>
        <v>25160787.009999998</v>
      </c>
      <c r="I18" s="128">
        <v>7267671.040000001</v>
      </c>
      <c r="J18" s="128">
        <v>12597157.99</v>
      </c>
      <c r="K18" s="129">
        <f t="shared" si="2"/>
        <v>3.9636254290183982E-3</v>
      </c>
      <c r="L18" s="130">
        <f t="shared" si="3"/>
        <v>25160842.009999998</v>
      </c>
      <c r="M18" s="131">
        <v>0</v>
      </c>
    </row>
    <row r="19" spans="1:13" s="29" customFormat="1" ht="12.75" customHeight="1">
      <c r="A19" s="121" t="s">
        <v>155</v>
      </c>
      <c r="B19" s="122" t="s">
        <v>156</v>
      </c>
      <c r="C19" s="118">
        <v>839558000</v>
      </c>
      <c r="D19" s="118">
        <v>895233917.42999995</v>
      </c>
      <c r="E19" s="118">
        <v>137946997.18000001</v>
      </c>
      <c r="F19" s="118">
        <v>246453159.83000001</v>
      </c>
      <c r="G19" s="123">
        <f t="shared" si="0"/>
        <v>6.2677591031841839E-2</v>
      </c>
      <c r="H19" s="118">
        <f t="shared" si="1"/>
        <v>648780757.5999999</v>
      </c>
      <c r="I19" s="118">
        <v>127034530.38999997</v>
      </c>
      <c r="J19" s="118">
        <v>199690638.49999994</v>
      </c>
      <c r="K19" s="123">
        <f t="shared" si="2"/>
        <v>6.2831544489942534E-2</v>
      </c>
      <c r="L19" s="124">
        <f t="shared" si="3"/>
        <v>695543278.93000007</v>
      </c>
      <c r="M19" s="125">
        <v>0</v>
      </c>
    </row>
    <row r="20" spans="1:13" ht="12.75" customHeight="1">
      <c r="A20" s="126" t="s">
        <v>157</v>
      </c>
      <c r="B20" s="127" t="s">
        <v>158</v>
      </c>
      <c r="C20" s="128">
        <v>10000</v>
      </c>
      <c r="D20" s="128">
        <v>10000</v>
      </c>
      <c r="E20" s="128">
        <v>0</v>
      </c>
      <c r="F20" s="128">
        <v>0</v>
      </c>
      <c r="G20" s="129">
        <f t="shared" si="0"/>
        <v>0</v>
      </c>
      <c r="H20" s="128">
        <f t="shared" si="1"/>
        <v>10000</v>
      </c>
      <c r="I20" s="128">
        <v>0</v>
      </c>
      <c r="J20" s="128">
        <v>0</v>
      </c>
      <c r="K20" s="129">
        <f t="shared" si="2"/>
        <v>0</v>
      </c>
      <c r="L20" s="130">
        <f t="shared" si="3"/>
        <v>10000</v>
      </c>
      <c r="M20" s="131">
        <v>0</v>
      </c>
    </row>
    <row r="21" spans="1:13" ht="12.75" customHeight="1">
      <c r="A21" s="126" t="s">
        <v>159</v>
      </c>
      <c r="B21" s="127" t="s">
        <v>154</v>
      </c>
      <c r="C21" s="128">
        <v>672989000</v>
      </c>
      <c r="D21" s="128">
        <v>640109409.01999998</v>
      </c>
      <c r="E21" s="128">
        <v>111664058.35000002</v>
      </c>
      <c r="F21" s="128">
        <v>194116483.66000003</v>
      </c>
      <c r="G21" s="129">
        <f t="shared" si="0"/>
        <v>4.9367407517814536E-2</v>
      </c>
      <c r="H21" s="128">
        <f t="shared" si="1"/>
        <v>445992925.35999995</v>
      </c>
      <c r="I21" s="128">
        <v>103957363.56999996</v>
      </c>
      <c r="J21" s="128">
        <v>169410196.86999995</v>
      </c>
      <c r="K21" s="129">
        <f t="shared" si="2"/>
        <v>5.330397259302333E-2</v>
      </c>
      <c r="L21" s="130">
        <f t="shared" si="3"/>
        <v>470699212.15000004</v>
      </c>
      <c r="M21" s="131">
        <v>0</v>
      </c>
    </row>
    <row r="22" spans="1:13" ht="12.75" customHeight="1">
      <c r="A22" s="126" t="s">
        <v>160</v>
      </c>
      <c r="B22" s="127" t="s">
        <v>161</v>
      </c>
      <c r="C22" s="128">
        <v>0</v>
      </c>
      <c r="D22" s="128">
        <v>0</v>
      </c>
      <c r="E22" s="128">
        <v>0</v>
      </c>
      <c r="F22" s="128">
        <v>0</v>
      </c>
      <c r="G22" s="129">
        <f t="shared" si="0"/>
        <v>0</v>
      </c>
      <c r="H22" s="128">
        <f t="shared" si="1"/>
        <v>0</v>
      </c>
      <c r="I22" s="128">
        <v>0</v>
      </c>
      <c r="J22" s="128">
        <v>0</v>
      </c>
      <c r="K22" s="129">
        <f t="shared" si="2"/>
        <v>0</v>
      </c>
      <c r="L22" s="130">
        <f t="shared" si="3"/>
        <v>0</v>
      </c>
      <c r="M22" s="131">
        <v>0</v>
      </c>
    </row>
    <row r="23" spans="1:13" ht="12.75" customHeight="1">
      <c r="A23" s="126" t="s">
        <v>162</v>
      </c>
      <c r="B23" s="127" t="s">
        <v>163</v>
      </c>
      <c r="C23" s="128">
        <v>3099000</v>
      </c>
      <c r="D23" s="128">
        <v>3055019.65</v>
      </c>
      <c r="E23" s="128">
        <v>437621.66000000003</v>
      </c>
      <c r="F23" s="128">
        <v>767454.85000000009</v>
      </c>
      <c r="G23" s="129">
        <f t="shared" si="0"/>
        <v>1.9517794479439329E-4</v>
      </c>
      <c r="H23" s="128">
        <f t="shared" si="1"/>
        <v>2287564.7999999998</v>
      </c>
      <c r="I23" s="128">
        <v>395110.58999999997</v>
      </c>
      <c r="J23" s="128">
        <v>692973.17000000016</v>
      </c>
      <c r="K23" s="129">
        <f t="shared" si="2"/>
        <v>2.180401389281528E-4</v>
      </c>
      <c r="L23" s="130">
        <f t="shared" si="3"/>
        <v>2362046.4799999995</v>
      </c>
      <c r="M23" s="131">
        <v>0</v>
      </c>
    </row>
    <row r="24" spans="1:13" ht="12.75" customHeight="1">
      <c r="A24" s="126" t="s">
        <v>164</v>
      </c>
      <c r="B24" s="127" t="s">
        <v>165</v>
      </c>
      <c r="C24" s="128">
        <v>0</v>
      </c>
      <c r="D24" s="128">
        <v>0</v>
      </c>
      <c r="E24" s="128">
        <v>0</v>
      </c>
      <c r="F24" s="128">
        <v>0</v>
      </c>
      <c r="G24" s="129">
        <f t="shared" si="0"/>
        <v>0</v>
      </c>
      <c r="H24" s="128">
        <f t="shared" si="1"/>
        <v>0</v>
      </c>
      <c r="I24" s="128">
        <v>0</v>
      </c>
      <c r="J24" s="128">
        <v>0</v>
      </c>
      <c r="K24" s="129">
        <f t="shared" si="2"/>
        <v>0</v>
      </c>
      <c r="L24" s="130">
        <f t="shared" si="3"/>
        <v>0</v>
      </c>
      <c r="M24" s="131">
        <v>0</v>
      </c>
    </row>
    <row r="25" spans="1:13" ht="12.75" customHeight="1">
      <c r="A25" s="126" t="s">
        <v>166</v>
      </c>
      <c r="B25" s="127" t="s">
        <v>167</v>
      </c>
      <c r="C25" s="128">
        <v>104674000</v>
      </c>
      <c r="D25" s="128">
        <v>186584000</v>
      </c>
      <c r="E25" s="128">
        <v>18890448.77</v>
      </c>
      <c r="F25" s="128">
        <v>36305067.720000006</v>
      </c>
      <c r="G25" s="129">
        <f t="shared" si="0"/>
        <v>9.233049349041015E-3</v>
      </c>
      <c r="H25" s="128">
        <f t="shared" si="1"/>
        <v>150278932.28</v>
      </c>
      <c r="I25" s="128">
        <v>18544205.890000001</v>
      </c>
      <c r="J25" s="128">
        <v>24459322.590000004</v>
      </c>
      <c r="K25" s="129">
        <f t="shared" si="2"/>
        <v>7.6959892914932127E-3</v>
      </c>
      <c r="L25" s="130">
        <f t="shared" si="3"/>
        <v>162124677.41</v>
      </c>
      <c r="M25" s="131">
        <v>0</v>
      </c>
    </row>
    <row r="26" spans="1:13" ht="12.75" customHeight="1">
      <c r="A26" s="126" t="s">
        <v>168</v>
      </c>
      <c r="B26" s="127" t="s">
        <v>169</v>
      </c>
      <c r="C26" s="128">
        <v>1875000</v>
      </c>
      <c r="D26" s="128">
        <v>3907000</v>
      </c>
      <c r="E26" s="128">
        <v>191260</v>
      </c>
      <c r="F26" s="128">
        <v>2253513</v>
      </c>
      <c r="G26" s="129">
        <f t="shared" si="0"/>
        <v>5.7310998283149493E-4</v>
      </c>
      <c r="H26" s="128">
        <f t="shared" si="1"/>
        <v>1653487</v>
      </c>
      <c r="I26" s="128">
        <v>361365.18999999994</v>
      </c>
      <c r="J26" s="128">
        <v>523597.5199999999</v>
      </c>
      <c r="K26" s="129">
        <f t="shared" si="2"/>
        <v>1.6474703631489255E-4</v>
      </c>
      <c r="L26" s="130">
        <f t="shared" si="3"/>
        <v>3383402.48</v>
      </c>
      <c r="M26" s="131">
        <v>0</v>
      </c>
    </row>
    <row r="27" spans="1:13" ht="12.75" customHeight="1">
      <c r="A27" s="126" t="s">
        <v>170</v>
      </c>
      <c r="B27" s="127" t="s">
        <v>171</v>
      </c>
      <c r="C27" s="128">
        <v>39206000</v>
      </c>
      <c r="D27" s="128">
        <v>43838488.759999998</v>
      </c>
      <c r="E27" s="128">
        <v>1581608.4</v>
      </c>
      <c r="F27" s="128">
        <v>3202865.5</v>
      </c>
      <c r="G27" s="129">
        <f t="shared" si="0"/>
        <v>8.1454786003745596E-4</v>
      </c>
      <c r="H27" s="128">
        <f t="shared" si="1"/>
        <v>40635623.259999998</v>
      </c>
      <c r="I27" s="128">
        <v>1708682.6800000002</v>
      </c>
      <c r="J27" s="128">
        <v>2025448.94</v>
      </c>
      <c r="K27" s="129">
        <f t="shared" si="2"/>
        <v>6.3729620047119529E-4</v>
      </c>
      <c r="L27" s="130">
        <f t="shared" si="3"/>
        <v>41813039.82</v>
      </c>
      <c r="M27" s="131">
        <v>0</v>
      </c>
    </row>
    <row r="28" spans="1:13" ht="12.75" customHeight="1">
      <c r="A28" s="126" t="s">
        <v>172</v>
      </c>
      <c r="B28" s="127" t="s">
        <v>173</v>
      </c>
      <c r="C28" s="128">
        <v>17080000</v>
      </c>
      <c r="D28" s="128">
        <v>17105000</v>
      </c>
      <c r="E28" s="128">
        <v>5078000</v>
      </c>
      <c r="F28" s="128">
        <v>9599775.0999999996</v>
      </c>
      <c r="G28" s="129">
        <f t="shared" si="0"/>
        <v>2.441400135143313E-3</v>
      </c>
      <c r="H28" s="128">
        <f t="shared" si="1"/>
        <v>7505224.9000000004</v>
      </c>
      <c r="I28" s="128">
        <v>1963802.4699999997</v>
      </c>
      <c r="J28" s="128">
        <v>2423099.41</v>
      </c>
      <c r="K28" s="129">
        <f t="shared" si="2"/>
        <v>7.6241470069198349E-4</v>
      </c>
      <c r="L28" s="130">
        <f t="shared" si="3"/>
        <v>14681900.59</v>
      </c>
      <c r="M28" s="131">
        <v>0</v>
      </c>
    </row>
    <row r="29" spans="1:13" ht="12.75" customHeight="1">
      <c r="A29" s="126" t="s">
        <v>174</v>
      </c>
      <c r="B29" s="127" t="s">
        <v>175</v>
      </c>
      <c r="C29" s="128">
        <v>625000</v>
      </c>
      <c r="D29" s="128">
        <v>625000</v>
      </c>
      <c r="E29" s="128">
        <v>104000</v>
      </c>
      <c r="F29" s="128">
        <v>208000</v>
      </c>
      <c r="G29" s="129">
        <f t="shared" si="0"/>
        <v>5.2898242179632848E-5</v>
      </c>
      <c r="H29" s="128">
        <f t="shared" si="1"/>
        <v>417000</v>
      </c>
      <c r="I29" s="128">
        <v>104000</v>
      </c>
      <c r="J29" s="128">
        <v>156000</v>
      </c>
      <c r="K29" s="129">
        <f t="shared" si="2"/>
        <v>4.9084529019776952E-5</v>
      </c>
      <c r="L29" s="130">
        <f t="shared" si="3"/>
        <v>469000</v>
      </c>
      <c r="M29" s="131">
        <v>0</v>
      </c>
    </row>
    <row r="30" spans="1:13" s="29" customFormat="1" ht="12.75" hidden="1" customHeight="1">
      <c r="A30" s="121" t="s">
        <v>176</v>
      </c>
      <c r="B30" s="122" t="s">
        <v>177</v>
      </c>
      <c r="C30" s="118">
        <v>0</v>
      </c>
      <c r="D30" s="118">
        <v>0</v>
      </c>
      <c r="E30" s="118">
        <v>0</v>
      </c>
      <c r="F30" s="118">
        <v>0</v>
      </c>
      <c r="G30" s="123">
        <f t="shared" si="0"/>
        <v>0</v>
      </c>
      <c r="H30" s="118">
        <f t="shared" si="1"/>
        <v>0</v>
      </c>
      <c r="I30" s="118">
        <v>0</v>
      </c>
      <c r="J30" s="118">
        <v>0</v>
      </c>
      <c r="K30" s="123">
        <f t="shared" si="2"/>
        <v>0</v>
      </c>
      <c r="L30" s="124">
        <f t="shared" si="3"/>
        <v>0</v>
      </c>
      <c r="M30" s="125">
        <v>0</v>
      </c>
    </row>
    <row r="31" spans="1:13" ht="12.75" hidden="1" customHeight="1">
      <c r="A31" s="126" t="s">
        <v>178</v>
      </c>
      <c r="B31" s="127" t="s">
        <v>179</v>
      </c>
      <c r="C31" s="128">
        <v>0</v>
      </c>
      <c r="D31" s="128">
        <v>0</v>
      </c>
      <c r="E31" s="128">
        <v>0</v>
      </c>
      <c r="F31" s="128">
        <v>0</v>
      </c>
      <c r="G31" s="129">
        <f t="shared" si="0"/>
        <v>0</v>
      </c>
      <c r="H31" s="128">
        <f t="shared" si="1"/>
        <v>0</v>
      </c>
      <c r="I31" s="128">
        <v>0</v>
      </c>
      <c r="J31" s="128">
        <v>0</v>
      </c>
      <c r="K31" s="129">
        <f t="shared" si="2"/>
        <v>0</v>
      </c>
      <c r="L31" s="130">
        <f t="shared" si="3"/>
        <v>0</v>
      </c>
      <c r="M31" s="131">
        <v>0</v>
      </c>
    </row>
    <row r="32" spans="1:13" s="29" customFormat="1" ht="12.75" customHeight="1">
      <c r="A32" s="121" t="s">
        <v>180</v>
      </c>
      <c r="B32" s="122" t="s">
        <v>181</v>
      </c>
      <c r="C32" s="118">
        <v>176556000</v>
      </c>
      <c r="D32" s="118">
        <v>179644493.66</v>
      </c>
      <c r="E32" s="118">
        <v>33770791.349999994</v>
      </c>
      <c r="F32" s="118">
        <v>57858060.670000002</v>
      </c>
      <c r="G32" s="123">
        <f t="shared" si="0"/>
        <v>1.4714373583488222E-2</v>
      </c>
      <c r="H32" s="118">
        <f t="shared" si="1"/>
        <v>121786432.98999999</v>
      </c>
      <c r="I32" s="118">
        <v>29173252.579999994</v>
      </c>
      <c r="J32" s="118">
        <v>52294988.719999999</v>
      </c>
      <c r="K32" s="123">
        <f t="shared" si="2"/>
        <v>1.6454326227024026E-2</v>
      </c>
      <c r="L32" s="124">
        <f t="shared" si="3"/>
        <v>127349504.94</v>
      </c>
      <c r="M32" s="125">
        <v>0</v>
      </c>
    </row>
    <row r="33" spans="1:13" ht="12.75" customHeight="1">
      <c r="A33" s="126" t="s">
        <v>182</v>
      </c>
      <c r="B33" s="127" t="s">
        <v>154</v>
      </c>
      <c r="C33" s="128">
        <v>158734000</v>
      </c>
      <c r="D33" s="128">
        <v>158734000</v>
      </c>
      <c r="E33" s="128">
        <v>29441496.329999998</v>
      </c>
      <c r="F33" s="128">
        <v>52810821.079999998</v>
      </c>
      <c r="G33" s="129">
        <f t="shared" si="0"/>
        <v>1.3430767323053363E-2</v>
      </c>
      <c r="H33" s="128">
        <f t="shared" si="1"/>
        <v>105923178.92</v>
      </c>
      <c r="I33" s="128">
        <v>28345309.489999995</v>
      </c>
      <c r="J33" s="128">
        <v>51358577.589999996</v>
      </c>
      <c r="K33" s="129">
        <f t="shared" si="2"/>
        <v>1.6159689693146288E-2</v>
      </c>
      <c r="L33" s="130">
        <f t="shared" si="3"/>
        <v>107375422.41</v>
      </c>
      <c r="M33" s="131">
        <v>0</v>
      </c>
    </row>
    <row r="34" spans="1:13" ht="12.75" customHeight="1">
      <c r="A34" s="126" t="s">
        <v>183</v>
      </c>
      <c r="B34" s="127" t="s">
        <v>184</v>
      </c>
      <c r="C34" s="128">
        <v>15690000</v>
      </c>
      <c r="D34" s="128">
        <v>17978493.66</v>
      </c>
      <c r="E34" s="128">
        <v>4112182.0200000005</v>
      </c>
      <c r="F34" s="128">
        <v>4830126.5900000008</v>
      </c>
      <c r="G34" s="129">
        <f t="shared" si="0"/>
        <v>1.2283904140197317E-3</v>
      </c>
      <c r="H34" s="128">
        <f t="shared" si="1"/>
        <v>13148367.07</v>
      </c>
      <c r="I34" s="128">
        <v>827943.09000000008</v>
      </c>
      <c r="J34" s="128">
        <v>936411.13</v>
      </c>
      <c r="K34" s="129">
        <f t="shared" si="2"/>
        <v>2.94636533877738E-4</v>
      </c>
      <c r="L34" s="130">
        <f t="shared" si="3"/>
        <v>17042082.530000001</v>
      </c>
      <c r="M34" s="131">
        <v>0</v>
      </c>
    </row>
    <row r="35" spans="1:13" ht="12.75" customHeight="1">
      <c r="A35" s="126" t="s">
        <v>185</v>
      </c>
      <c r="B35" s="127" t="s">
        <v>186</v>
      </c>
      <c r="C35" s="128">
        <v>850000</v>
      </c>
      <c r="D35" s="128">
        <v>850000</v>
      </c>
      <c r="E35" s="128">
        <v>7553</v>
      </c>
      <c r="F35" s="128">
        <v>7553</v>
      </c>
      <c r="G35" s="129">
        <f t="shared" si="0"/>
        <v>1.9208674191479176E-6</v>
      </c>
      <c r="H35" s="128">
        <f t="shared" si="1"/>
        <v>842447</v>
      </c>
      <c r="I35" s="128">
        <v>0</v>
      </c>
      <c r="J35" s="128">
        <v>0</v>
      </c>
      <c r="K35" s="129">
        <f t="shared" si="2"/>
        <v>0</v>
      </c>
      <c r="L35" s="130">
        <f t="shared" si="3"/>
        <v>850000</v>
      </c>
      <c r="M35" s="131">
        <v>0</v>
      </c>
    </row>
    <row r="36" spans="1:13" ht="12.75" hidden="1" customHeight="1">
      <c r="A36" s="126" t="s">
        <v>187</v>
      </c>
      <c r="B36" s="127" t="s">
        <v>188</v>
      </c>
      <c r="C36" s="128">
        <v>0</v>
      </c>
      <c r="D36" s="128">
        <v>0</v>
      </c>
      <c r="E36" s="128">
        <v>0</v>
      </c>
      <c r="F36" s="128">
        <v>0</v>
      </c>
      <c r="G36" s="129">
        <f t="shared" si="0"/>
        <v>0</v>
      </c>
      <c r="H36" s="128">
        <f t="shared" si="1"/>
        <v>0</v>
      </c>
      <c r="I36" s="128">
        <v>0</v>
      </c>
      <c r="J36" s="128">
        <v>0</v>
      </c>
      <c r="K36" s="129">
        <f t="shared" si="2"/>
        <v>0</v>
      </c>
      <c r="L36" s="130">
        <f t="shared" si="3"/>
        <v>0</v>
      </c>
      <c r="M36" s="131">
        <v>0</v>
      </c>
    </row>
    <row r="37" spans="1:13" ht="12.75" customHeight="1">
      <c r="A37" s="126" t="s">
        <v>189</v>
      </c>
      <c r="B37" s="127" t="s">
        <v>175</v>
      </c>
      <c r="C37" s="128">
        <v>55000</v>
      </c>
      <c r="D37" s="128">
        <v>55000</v>
      </c>
      <c r="E37" s="128">
        <v>0</v>
      </c>
      <c r="F37" s="128">
        <v>0</v>
      </c>
      <c r="G37" s="129">
        <f t="shared" si="0"/>
        <v>0</v>
      </c>
      <c r="H37" s="128">
        <f t="shared" si="1"/>
        <v>55000</v>
      </c>
      <c r="I37" s="128">
        <v>0</v>
      </c>
      <c r="J37" s="128">
        <v>0</v>
      </c>
      <c r="K37" s="129">
        <f t="shared" si="2"/>
        <v>0</v>
      </c>
      <c r="L37" s="130">
        <f t="shared" si="3"/>
        <v>55000</v>
      </c>
      <c r="M37" s="131">
        <v>0</v>
      </c>
    </row>
    <row r="38" spans="1:13" ht="12.75" customHeight="1">
      <c r="A38" s="126" t="s">
        <v>190</v>
      </c>
      <c r="B38" s="127" t="s">
        <v>191</v>
      </c>
      <c r="C38" s="128">
        <v>1227000</v>
      </c>
      <c r="D38" s="128">
        <v>2027000</v>
      </c>
      <c r="E38" s="128">
        <v>209560</v>
      </c>
      <c r="F38" s="128">
        <v>209560</v>
      </c>
      <c r="G38" s="129">
        <f t="shared" si="0"/>
        <v>5.329497899598009E-5</v>
      </c>
      <c r="H38" s="128">
        <f t="shared" si="1"/>
        <v>1817440</v>
      </c>
      <c r="I38" s="128">
        <v>0</v>
      </c>
      <c r="J38" s="128">
        <v>0</v>
      </c>
      <c r="K38" s="129">
        <f t="shared" si="2"/>
        <v>0</v>
      </c>
      <c r="L38" s="130">
        <f t="shared" si="3"/>
        <v>2027000</v>
      </c>
      <c r="M38" s="131">
        <v>0</v>
      </c>
    </row>
    <row r="39" spans="1:13" s="29" customFormat="1" ht="12.75" customHeight="1">
      <c r="A39" s="121" t="s">
        <v>192</v>
      </c>
      <c r="B39" s="122" t="s">
        <v>193</v>
      </c>
      <c r="C39" s="118">
        <v>259051000</v>
      </c>
      <c r="D39" s="118">
        <v>292278352.74000001</v>
      </c>
      <c r="E39" s="118">
        <v>40433773.899999999</v>
      </c>
      <c r="F39" s="118">
        <v>70438150.450000003</v>
      </c>
      <c r="G39" s="123">
        <f t="shared" si="0"/>
        <v>1.7913722794180357E-2</v>
      </c>
      <c r="H39" s="118">
        <f t="shared" si="1"/>
        <v>221840202.29000002</v>
      </c>
      <c r="I39" s="118">
        <v>35024655.350000009</v>
      </c>
      <c r="J39" s="118">
        <v>55073863.280000001</v>
      </c>
      <c r="K39" s="123">
        <f t="shared" si="2"/>
        <v>1.7328683592297361E-2</v>
      </c>
      <c r="L39" s="124">
        <f t="shared" si="3"/>
        <v>237204489.46000001</v>
      </c>
      <c r="M39" s="125">
        <v>0</v>
      </c>
    </row>
    <row r="40" spans="1:13" ht="12.75" customHeight="1">
      <c r="A40" s="126" t="s">
        <v>194</v>
      </c>
      <c r="B40" s="127" t="s">
        <v>154</v>
      </c>
      <c r="C40" s="128">
        <v>13006000</v>
      </c>
      <c r="D40" s="128">
        <v>13275652.300000001</v>
      </c>
      <c r="E40" s="128">
        <v>2545002.81</v>
      </c>
      <c r="F40" s="128">
        <v>4455305.6000000006</v>
      </c>
      <c r="G40" s="129">
        <f t="shared" si="0"/>
        <v>1.1330665125628579E-3</v>
      </c>
      <c r="H40" s="128">
        <f t="shared" si="1"/>
        <v>8820346.6999999993</v>
      </c>
      <c r="I40" s="128">
        <v>1626594.32</v>
      </c>
      <c r="J40" s="128">
        <v>1979857.47</v>
      </c>
      <c r="K40" s="129">
        <f t="shared" si="2"/>
        <v>6.2295109898228955E-4</v>
      </c>
      <c r="L40" s="130">
        <f t="shared" si="3"/>
        <v>11295794.83</v>
      </c>
      <c r="M40" s="131">
        <v>0</v>
      </c>
    </row>
    <row r="41" spans="1:13" ht="12.75" customHeight="1">
      <c r="A41" s="126" t="s">
        <v>195</v>
      </c>
      <c r="B41" s="127" t="s">
        <v>173</v>
      </c>
      <c r="C41" s="128">
        <v>530000</v>
      </c>
      <c r="D41" s="128">
        <v>1630000</v>
      </c>
      <c r="E41" s="128">
        <v>1106500</v>
      </c>
      <c r="F41" s="128">
        <v>1106500</v>
      </c>
      <c r="G41" s="129">
        <f t="shared" si="0"/>
        <v>2.8140338928732568E-4</v>
      </c>
      <c r="H41" s="128">
        <f t="shared" si="1"/>
        <v>523500</v>
      </c>
      <c r="I41" s="128">
        <v>0</v>
      </c>
      <c r="J41" s="128">
        <v>0</v>
      </c>
      <c r="K41" s="129">
        <f t="shared" si="2"/>
        <v>0</v>
      </c>
      <c r="L41" s="130">
        <f t="shared" si="3"/>
        <v>1630000</v>
      </c>
      <c r="M41" s="131">
        <v>0</v>
      </c>
    </row>
    <row r="42" spans="1:13" ht="12.75" customHeight="1">
      <c r="A42" s="126" t="s">
        <v>196</v>
      </c>
      <c r="B42" s="127" t="s">
        <v>197</v>
      </c>
      <c r="C42" s="128">
        <v>10956000</v>
      </c>
      <c r="D42" s="128">
        <v>17616000</v>
      </c>
      <c r="E42" s="128">
        <v>748656.78</v>
      </c>
      <c r="F42" s="128">
        <v>804568.54</v>
      </c>
      <c r="G42" s="129">
        <f t="shared" si="0"/>
        <v>2.0461664172612316E-4</v>
      </c>
      <c r="H42" s="128">
        <f t="shared" si="1"/>
        <v>16811431.460000001</v>
      </c>
      <c r="I42" s="128">
        <v>469630.86</v>
      </c>
      <c r="J42" s="128">
        <v>476389.39999999997</v>
      </c>
      <c r="K42" s="129">
        <f t="shared" si="2"/>
        <v>1.4989326492957774E-4</v>
      </c>
      <c r="L42" s="130">
        <f t="shared" si="3"/>
        <v>17139610.600000001</v>
      </c>
      <c r="M42" s="131">
        <v>0</v>
      </c>
    </row>
    <row r="43" spans="1:13" ht="12.75" customHeight="1">
      <c r="A43" s="126" t="s">
        <v>198</v>
      </c>
      <c r="B43" s="127" t="s">
        <v>199</v>
      </c>
      <c r="C43" s="128">
        <v>4848000</v>
      </c>
      <c r="D43" s="128">
        <v>7017960</v>
      </c>
      <c r="E43" s="128">
        <v>219960</v>
      </c>
      <c r="F43" s="128">
        <v>219960</v>
      </c>
      <c r="G43" s="129">
        <f t="shared" si="0"/>
        <v>5.5939891104961732E-5</v>
      </c>
      <c r="H43" s="128">
        <f t="shared" si="1"/>
        <v>6798000</v>
      </c>
      <c r="I43" s="128">
        <v>140400</v>
      </c>
      <c r="J43" s="128">
        <v>140400</v>
      </c>
      <c r="K43" s="129">
        <f t="shared" si="2"/>
        <v>4.4176076117799257E-5</v>
      </c>
      <c r="L43" s="130">
        <f t="shared" si="3"/>
        <v>6877560</v>
      </c>
      <c r="M43" s="131">
        <v>0</v>
      </c>
    </row>
    <row r="44" spans="1:13" ht="12.75" customHeight="1">
      <c r="A44" s="126" t="s">
        <v>200</v>
      </c>
      <c r="B44" s="127" t="s">
        <v>175</v>
      </c>
      <c r="C44" s="128">
        <v>70316000</v>
      </c>
      <c r="D44" s="128">
        <v>87239654.709999993</v>
      </c>
      <c r="E44" s="128">
        <v>8346484.379999999</v>
      </c>
      <c r="F44" s="128">
        <v>13033332.579999998</v>
      </c>
      <c r="G44" s="129">
        <f t="shared" si="0"/>
        <v>3.3146172270410524E-3</v>
      </c>
      <c r="H44" s="128">
        <f t="shared" si="1"/>
        <v>74206322.129999995</v>
      </c>
      <c r="I44" s="128">
        <v>7088333.5199999996</v>
      </c>
      <c r="J44" s="128">
        <v>10201342.23</v>
      </c>
      <c r="K44" s="129">
        <f t="shared" si="2"/>
        <v>3.2097953764686615E-3</v>
      </c>
      <c r="L44" s="130">
        <f t="shared" si="3"/>
        <v>77038312.479999989</v>
      </c>
      <c r="M44" s="131">
        <v>0</v>
      </c>
    </row>
    <row r="45" spans="1:13" ht="12.75" customHeight="1">
      <c r="A45" s="126" t="s">
        <v>201</v>
      </c>
      <c r="B45" s="127" t="s">
        <v>191</v>
      </c>
      <c r="C45" s="128">
        <v>159395000</v>
      </c>
      <c r="D45" s="128">
        <v>165499085.72999999</v>
      </c>
      <c r="E45" s="128">
        <v>27467169.93</v>
      </c>
      <c r="F45" s="128">
        <v>50818483.730000004</v>
      </c>
      <c r="G45" s="129">
        <f t="shared" ref="G45:G76" si="4">F45/$F$130</f>
        <v>1.2924079132458037E-2</v>
      </c>
      <c r="H45" s="128">
        <f t="shared" si="1"/>
        <v>114680601.99999999</v>
      </c>
      <c r="I45" s="128">
        <v>25699696.650000006</v>
      </c>
      <c r="J45" s="128">
        <v>42275874.18</v>
      </c>
      <c r="K45" s="129">
        <f t="shared" ref="K45:K76" si="5">J45/$J$130</f>
        <v>1.3301867775799033E-2</v>
      </c>
      <c r="L45" s="130">
        <f t="shared" si="3"/>
        <v>123223211.54999998</v>
      </c>
      <c r="M45" s="131">
        <v>0</v>
      </c>
    </row>
    <row r="46" spans="1:13" ht="12.75" hidden="1" customHeight="1">
      <c r="A46" s="126" t="s">
        <v>202</v>
      </c>
      <c r="B46" s="134" t="s">
        <v>203</v>
      </c>
      <c r="C46" s="128">
        <v>0</v>
      </c>
      <c r="D46" s="128">
        <v>0</v>
      </c>
      <c r="E46" s="128">
        <v>0</v>
      </c>
      <c r="F46" s="128">
        <v>0</v>
      </c>
      <c r="G46" s="129">
        <f t="shared" si="4"/>
        <v>0</v>
      </c>
      <c r="H46" s="128">
        <f t="shared" si="1"/>
        <v>0</v>
      </c>
      <c r="I46" s="128">
        <v>0</v>
      </c>
      <c r="J46" s="128">
        <v>0</v>
      </c>
      <c r="K46" s="129">
        <f t="shared" si="5"/>
        <v>0</v>
      </c>
      <c r="L46" s="130">
        <f t="shared" si="3"/>
        <v>0</v>
      </c>
      <c r="M46" s="131">
        <v>0</v>
      </c>
    </row>
    <row r="47" spans="1:13" s="29" customFormat="1" ht="12.75" customHeight="1">
      <c r="A47" s="121" t="s">
        <v>204</v>
      </c>
      <c r="B47" s="122" t="s">
        <v>205</v>
      </c>
      <c r="C47" s="118">
        <v>2562654000</v>
      </c>
      <c r="D47" s="118">
        <v>1948705000</v>
      </c>
      <c r="E47" s="118">
        <v>349551097.46000004</v>
      </c>
      <c r="F47" s="118">
        <v>629455143.87000012</v>
      </c>
      <c r="G47" s="123">
        <f t="shared" si="4"/>
        <v>0.16008207039255243</v>
      </c>
      <c r="H47" s="118">
        <f t="shared" si="1"/>
        <v>1319249856.1299999</v>
      </c>
      <c r="I47" s="118">
        <v>349525490.7700001</v>
      </c>
      <c r="J47" s="118">
        <v>629037923.31000018</v>
      </c>
      <c r="K47" s="123">
        <f t="shared" si="5"/>
        <v>0.19792327052083292</v>
      </c>
      <c r="L47" s="124">
        <f t="shared" si="3"/>
        <v>1319667076.6899998</v>
      </c>
      <c r="M47" s="125">
        <v>0</v>
      </c>
    </row>
    <row r="48" spans="1:13" ht="12.75" hidden="1" customHeight="1">
      <c r="A48" s="126" t="s">
        <v>206</v>
      </c>
      <c r="B48" s="127" t="s">
        <v>154</v>
      </c>
      <c r="C48" s="128">
        <v>2559054000</v>
      </c>
      <c r="D48" s="128">
        <v>1945105000</v>
      </c>
      <c r="E48" s="128">
        <v>348551986.36000001</v>
      </c>
      <c r="F48" s="128">
        <v>628456032.7700001</v>
      </c>
      <c r="G48" s="129">
        <f t="shared" si="4"/>
        <v>0.15982797798422471</v>
      </c>
      <c r="H48" s="128">
        <f t="shared" si="1"/>
        <v>1316648967.23</v>
      </c>
      <c r="I48" s="128">
        <v>348526379.67000008</v>
      </c>
      <c r="J48" s="128">
        <v>628038812.21000016</v>
      </c>
      <c r="K48" s="129">
        <f t="shared" si="5"/>
        <v>0.19760890579146154</v>
      </c>
      <c r="L48" s="130">
        <f t="shared" si="3"/>
        <v>1317066187.79</v>
      </c>
      <c r="M48" s="131">
        <v>0</v>
      </c>
    </row>
    <row r="49" spans="1:13" ht="12.75" customHeight="1">
      <c r="A49" s="126" t="s">
        <v>207</v>
      </c>
      <c r="B49" s="127" t="s">
        <v>208</v>
      </c>
      <c r="C49" s="128">
        <v>3600000</v>
      </c>
      <c r="D49" s="128">
        <v>3600000</v>
      </c>
      <c r="E49" s="128">
        <v>999111.1</v>
      </c>
      <c r="F49" s="128">
        <v>999111.1</v>
      </c>
      <c r="G49" s="129">
        <f t="shared" si="4"/>
        <v>2.5409240832768929E-4</v>
      </c>
      <c r="H49" s="128">
        <f t="shared" si="1"/>
        <v>2600888.9</v>
      </c>
      <c r="I49" s="128">
        <v>999111.1</v>
      </c>
      <c r="J49" s="128">
        <v>999111.1</v>
      </c>
      <c r="K49" s="129">
        <f t="shared" si="5"/>
        <v>3.143647293713543E-4</v>
      </c>
      <c r="L49" s="130">
        <f t="shared" si="3"/>
        <v>2600888.9</v>
      </c>
      <c r="M49" s="131">
        <v>0</v>
      </c>
    </row>
    <row r="50" spans="1:13" s="29" customFormat="1" ht="12.75" customHeight="1">
      <c r="A50" s="27">
        <v>10</v>
      </c>
      <c r="B50" s="122" t="s">
        <v>209</v>
      </c>
      <c r="C50" s="118">
        <v>2351615000</v>
      </c>
      <c r="D50" s="118">
        <v>2508443132.3600001</v>
      </c>
      <c r="E50" s="118">
        <v>439006847.38</v>
      </c>
      <c r="F50" s="118">
        <v>835911329.28999996</v>
      </c>
      <c r="G50" s="123">
        <f t="shared" si="4"/>
        <v>0.21258769200712133</v>
      </c>
      <c r="H50" s="118">
        <f t="shared" si="1"/>
        <v>1672531803.0700002</v>
      </c>
      <c r="I50" s="118">
        <v>450546503.33999997</v>
      </c>
      <c r="J50" s="118">
        <v>769591844.65999985</v>
      </c>
      <c r="K50" s="123">
        <f t="shared" si="5"/>
        <v>0.24214777713203486</v>
      </c>
      <c r="L50" s="124">
        <f t="shared" si="3"/>
        <v>1738851287.7000003</v>
      </c>
      <c r="M50" s="125">
        <v>0</v>
      </c>
    </row>
    <row r="51" spans="1:13" ht="12.75" customHeight="1">
      <c r="A51" s="126" t="s">
        <v>210</v>
      </c>
      <c r="B51" s="127" t="s">
        <v>211</v>
      </c>
      <c r="C51" s="128">
        <v>953957000</v>
      </c>
      <c r="D51" s="128">
        <v>873188352.36000001</v>
      </c>
      <c r="E51" s="128">
        <v>145248196.13999999</v>
      </c>
      <c r="F51" s="128">
        <v>268036558.42999995</v>
      </c>
      <c r="G51" s="129">
        <f t="shared" si="4"/>
        <v>6.8166647984737733E-2</v>
      </c>
      <c r="H51" s="128">
        <f t="shared" si="1"/>
        <v>605151793.93000007</v>
      </c>
      <c r="I51" s="128">
        <v>142748357.14000002</v>
      </c>
      <c r="J51" s="128">
        <v>245766151.90000001</v>
      </c>
      <c r="K51" s="129">
        <f t="shared" si="5"/>
        <v>7.7328947532143977E-2</v>
      </c>
      <c r="L51" s="130">
        <f t="shared" si="3"/>
        <v>627422200.46000004</v>
      </c>
      <c r="M51" s="131">
        <v>0</v>
      </c>
    </row>
    <row r="52" spans="1:13" ht="12.75" customHeight="1">
      <c r="A52" s="126" t="s">
        <v>212</v>
      </c>
      <c r="B52" s="127" t="s">
        <v>213</v>
      </c>
      <c r="C52" s="128">
        <v>1363731000</v>
      </c>
      <c r="D52" s="128">
        <v>1597195600</v>
      </c>
      <c r="E52" s="128">
        <v>288524835.44</v>
      </c>
      <c r="F52" s="128">
        <v>557843520.26999998</v>
      </c>
      <c r="G52" s="129">
        <f t="shared" si="4"/>
        <v>0.14186991169991051</v>
      </c>
      <c r="H52" s="128">
        <f t="shared" si="1"/>
        <v>1039352079.73</v>
      </c>
      <c r="I52" s="128">
        <v>302657201.25</v>
      </c>
      <c r="J52" s="128">
        <v>515090009.75999987</v>
      </c>
      <c r="K52" s="129">
        <f t="shared" si="5"/>
        <v>0.16207019571706352</v>
      </c>
      <c r="L52" s="130">
        <f t="shared" si="3"/>
        <v>1082105590.2400002</v>
      </c>
      <c r="M52" s="131">
        <v>0</v>
      </c>
    </row>
    <row r="53" spans="1:13" ht="12.75" customHeight="1">
      <c r="A53" s="126" t="s">
        <v>214</v>
      </c>
      <c r="B53" s="127" t="s">
        <v>215</v>
      </c>
      <c r="C53" s="128">
        <v>20608000</v>
      </c>
      <c r="D53" s="128">
        <v>23271180</v>
      </c>
      <c r="E53" s="128">
        <v>3089276.8900000006</v>
      </c>
      <c r="F53" s="128">
        <v>6026200.1100000003</v>
      </c>
      <c r="G53" s="129">
        <f t="shared" si="4"/>
        <v>1.5325740040466832E-3</v>
      </c>
      <c r="H53" s="128">
        <f t="shared" si="1"/>
        <v>17244979.890000001</v>
      </c>
      <c r="I53" s="128">
        <v>3084833.74</v>
      </c>
      <c r="J53" s="128">
        <v>4931954.41</v>
      </c>
      <c r="K53" s="129">
        <f t="shared" si="5"/>
        <v>1.5518119189862943E-3</v>
      </c>
      <c r="L53" s="130">
        <f t="shared" si="3"/>
        <v>18339225.59</v>
      </c>
      <c r="M53" s="131">
        <v>0</v>
      </c>
    </row>
    <row r="54" spans="1:13" ht="12.75" customHeight="1">
      <c r="A54" s="126" t="s">
        <v>216</v>
      </c>
      <c r="B54" s="127" t="s">
        <v>217</v>
      </c>
      <c r="C54" s="128">
        <v>13319000</v>
      </c>
      <c r="D54" s="128">
        <v>14788000</v>
      </c>
      <c r="E54" s="128">
        <v>2144538.91</v>
      </c>
      <c r="F54" s="128">
        <v>4005050.4800000004</v>
      </c>
      <c r="G54" s="129">
        <f t="shared" si="4"/>
        <v>1.0185583184264173E-3</v>
      </c>
      <c r="H54" s="128">
        <f t="shared" si="1"/>
        <v>10782949.52</v>
      </c>
      <c r="I54" s="128">
        <v>2056111.2100000004</v>
      </c>
      <c r="J54" s="128">
        <v>3803728.5900000003</v>
      </c>
      <c r="K54" s="129">
        <f t="shared" si="5"/>
        <v>1.1968219638410916E-3</v>
      </c>
      <c r="L54" s="130">
        <f t="shared" si="3"/>
        <v>10984271.41</v>
      </c>
      <c r="M54" s="131">
        <v>0</v>
      </c>
    </row>
    <row r="55" spans="1:13" ht="12.75" hidden="1" customHeight="1">
      <c r="A55" s="126" t="s">
        <v>218</v>
      </c>
      <c r="B55" s="134" t="s">
        <v>203</v>
      </c>
      <c r="C55" s="128">
        <v>0</v>
      </c>
      <c r="D55" s="128">
        <v>0</v>
      </c>
      <c r="E55" s="128">
        <v>0</v>
      </c>
      <c r="F55" s="128">
        <v>0</v>
      </c>
      <c r="G55" s="129">
        <f t="shared" si="4"/>
        <v>0</v>
      </c>
      <c r="H55" s="128">
        <f t="shared" si="1"/>
        <v>0</v>
      </c>
      <c r="I55" s="128">
        <v>0</v>
      </c>
      <c r="J55" s="128">
        <v>0</v>
      </c>
      <c r="K55" s="129">
        <f t="shared" si="5"/>
        <v>0</v>
      </c>
      <c r="L55" s="130">
        <f t="shared" si="3"/>
        <v>0</v>
      </c>
      <c r="M55" s="131">
        <v>0</v>
      </c>
    </row>
    <row r="56" spans="1:13" s="29" customFormat="1" ht="12.75" customHeight="1">
      <c r="A56" s="27">
        <v>11</v>
      </c>
      <c r="B56" s="122" t="s">
        <v>219</v>
      </c>
      <c r="C56" s="118">
        <v>3776000</v>
      </c>
      <c r="D56" s="118">
        <v>6184425.0700000003</v>
      </c>
      <c r="E56" s="118">
        <v>2239147.84</v>
      </c>
      <c r="F56" s="118">
        <v>3034061.73</v>
      </c>
      <c r="G56" s="123">
        <f t="shared" si="4"/>
        <v>7.7161794318026831E-4</v>
      </c>
      <c r="H56" s="118">
        <f t="shared" si="1"/>
        <v>3150363.3400000003</v>
      </c>
      <c r="I56" s="118">
        <v>373966.54000000004</v>
      </c>
      <c r="J56" s="118">
        <v>560821.56000000006</v>
      </c>
      <c r="K56" s="123">
        <f t="shared" si="5"/>
        <v>1.7645937267138836E-4</v>
      </c>
      <c r="L56" s="124">
        <f t="shared" si="3"/>
        <v>5623603.5099999998</v>
      </c>
      <c r="M56" s="125">
        <v>0</v>
      </c>
    </row>
    <row r="57" spans="1:13" ht="12.75" customHeight="1">
      <c r="A57" s="126" t="s">
        <v>220</v>
      </c>
      <c r="B57" s="127" t="s">
        <v>154</v>
      </c>
      <c r="C57" s="128">
        <v>1386000</v>
      </c>
      <c r="D57" s="128">
        <v>1386000</v>
      </c>
      <c r="E57" s="128">
        <v>208850.38</v>
      </c>
      <c r="F57" s="128">
        <v>382874.91000000003</v>
      </c>
      <c r="G57" s="129">
        <f t="shared" si="4"/>
        <v>9.7372162085024671E-5</v>
      </c>
      <c r="H57" s="128">
        <f t="shared" si="1"/>
        <v>1003125.09</v>
      </c>
      <c r="I57" s="128">
        <v>208850.38</v>
      </c>
      <c r="J57" s="128">
        <v>382874.91000000003</v>
      </c>
      <c r="K57" s="129">
        <f t="shared" si="5"/>
        <v>1.204694527617916E-4</v>
      </c>
      <c r="L57" s="130">
        <f t="shared" si="3"/>
        <v>1003125.09</v>
      </c>
      <c r="M57" s="131">
        <v>0</v>
      </c>
    </row>
    <row r="58" spans="1:13" ht="12.75" customHeight="1">
      <c r="A58" s="126" t="s">
        <v>221</v>
      </c>
      <c r="B58" s="127" t="s">
        <v>175</v>
      </c>
      <c r="C58" s="128">
        <v>0</v>
      </c>
      <c r="D58" s="128">
        <v>0</v>
      </c>
      <c r="E58" s="128">
        <v>0</v>
      </c>
      <c r="F58" s="128">
        <v>0</v>
      </c>
      <c r="G58" s="129">
        <f t="shared" si="4"/>
        <v>0</v>
      </c>
      <c r="H58" s="128">
        <f t="shared" si="1"/>
        <v>0</v>
      </c>
      <c r="I58" s="128">
        <v>0</v>
      </c>
      <c r="J58" s="128">
        <v>0</v>
      </c>
      <c r="K58" s="129">
        <f t="shared" si="5"/>
        <v>0</v>
      </c>
      <c r="L58" s="130">
        <f t="shared" si="3"/>
        <v>0</v>
      </c>
      <c r="M58" s="131">
        <v>0</v>
      </c>
    </row>
    <row r="59" spans="1:13" ht="12.75" hidden="1" customHeight="1">
      <c r="A59" s="126" t="s">
        <v>222</v>
      </c>
      <c r="B59" s="127" t="s">
        <v>203</v>
      </c>
      <c r="C59" s="128">
        <v>0</v>
      </c>
      <c r="D59" s="128">
        <v>0</v>
      </c>
      <c r="E59" s="128">
        <v>0</v>
      </c>
      <c r="F59" s="128">
        <v>0</v>
      </c>
      <c r="G59" s="129">
        <f t="shared" si="4"/>
        <v>0</v>
      </c>
      <c r="H59" s="128">
        <f t="shared" si="1"/>
        <v>0</v>
      </c>
      <c r="I59" s="128">
        <v>0</v>
      </c>
      <c r="J59" s="128">
        <v>0</v>
      </c>
      <c r="K59" s="129">
        <f t="shared" si="5"/>
        <v>0</v>
      </c>
      <c r="L59" s="130">
        <f t="shared" si="3"/>
        <v>0</v>
      </c>
      <c r="M59" s="131">
        <v>0</v>
      </c>
    </row>
    <row r="60" spans="1:13" ht="12.75" customHeight="1">
      <c r="A60" s="126" t="s">
        <v>223</v>
      </c>
      <c r="B60" s="127" t="s">
        <v>224</v>
      </c>
      <c r="C60" s="128">
        <v>2390000</v>
      </c>
      <c r="D60" s="128">
        <v>4798425.07</v>
      </c>
      <c r="E60" s="128">
        <v>2030297.46</v>
      </c>
      <c r="F60" s="128">
        <v>2651186.8199999998</v>
      </c>
      <c r="G60" s="129">
        <f t="shared" si="4"/>
        <v>6.7424578109524357E-4</v>
      </c>
      <c r="H60" s="128">
        <f t="shared" si="1"/>
        <v>2147238.2500000005</v>
      </c>
      <c r="I60" s="128">
        <v>165116.16</v>
      </c>
      <c r="J60" s="128">
        <v>177946.65</v>
      </c>
      <c r="K60" s="129">
        <f t="shared" si="5"/>
        <v>5.5989919909596748E-5</v>
      </c>
      <c r="L60" s="130">
        <f t="shared" si="3"/>
        <v>4620478.42</v>
      </c>
      <c r="M60" s="131">
        <v>0</v>
      </c>
    </row>
    <row r="61" spans="1:13" s="29" customFormat="1" ht="12.75" customHeight="1">
      <c r="A61" s="27">
        <v>12</v>
      </c>
      <c r="B61" s="122" t="s">
        <v>225</v>
      </c>
      <c r="C61" s="118">
        <v>1895019000</v>
      </c>
      <c r="D61" s="118">
        <v>1907893096.6000004</v>
      </c>
      <c r="E61" s="118">
        <v>290537816.19999999</v>
      </c>
      <c r="F61" s="118">
        <v>502984797.79999995</v>
      </c>
      <c r="G61" s="123">
        <f t="shared" si="4"/>
        <v>0.12791832522450988</v>
      </c>
      <c r="H61" s="118">
        <f t="shared" si="1"/>
        <v>1404908298.8000004</v>
      </c>
      <c r="I61" s="118">
        <v>254421520.01000005</v>
      </c>
      <c r="J61" s="118">
        <v>434865652.75</v>
      </c>
      <c r="K61" s="123">
        <f t="shared" si="5"/>
        <v>0.13682804969302323</v>
      </c>
      <c r="L61" s="124">
        <f t="shared" si="3"/>
        <v>1473027443.8500004</v>
      </c>
      <c r="M61" s="125">
        <v>0</v>
      </c>
    </row>
    <row r="62" spans="1:13" ht="12.75" customHeight="1">
      <c r="A62" s="126" t="s">
        <v>226</v>
      </c>
      <c r="B62" s="127" t="s">
        <v>227</v>
      </c>
      <c r="C62" s="128">
        <v>1197290000</v>
      </c>
      <c r="D62" s="128">
        <v>1204382229.5000002</v>
      </c>
      <c r="E62" s="128">
        <v>178916244.69</v>
      </c>
      <c r="F62" s="128">
        <v>313680986.44999999</v>
      </c>
      <c r="G62" s="129">
        <f t="shared" si="4"/>
        <v>7.9774869174895333E-2</v>
      </c>
      <c r="H62" s="128">
        <f t="shared" si="1"/>
        <v>890701243.05000019</v>
      </c>
      <c r="I62" s="128">
        <v>159014244.39000005</v>
      </c>
      <c r="J62" s="128">
        <v>272994559.21000004</v>
      </c>
      <c r="K62" s="129">
        <f t="shared" si="5"/>
        <v>8.5896213870413241E-2</v>
      </c>
      <c r="L62" s="130">
        <f t="shared" si="3"/>
        <v>931387670.2900002</v>
      </c>
      <c r="M62" s="131">
        <v>0</v>
      </c>
    </row>
    <row r="63" spans="1:13" ht="12.75" customHeight="1">
      <c r="A63" s="126" t="s">
        <v>228</v>
      </c>
      <c r="B63" s="127" t="s">
        <v>229</v>
      </c>
      <c r="C63" s="128">
        <v>697729000</v>
      </c>
      <c r="D63" s="128">
        <v>703510867.10000002</v>
      </c>
      <c r="E63" s="128">
        <v>111621571.50999998</v>
      </c>
      <c r="F63" s="128">
        <v>189303811.34999999</v>
      </c>
      <c r="G63" s="129">
        <f t="shared" si="4"/>
        <v>4.8143456049614564E-2</v>
      </c>
      <c r="H63" s="128">
        <f t="shared" si="1"/>
        <v>514207055.75</v>
      </c>
      <c r="I63" s="128">
        <v>95407275.620000005</v>
      </c>
      <c r="J63" s="128">
        <v>161871093.53999999</v>
      </c>
      <c r="K63" s="129">
        <f t="shared" si="5"/>
        <v>5.0931835822609996E-2</v>
      </c>
      <c r="L63" s="130">
        <f t="shared" si="3"/>
        <v>541639773.56000006</v>
      </c>
      <c r="M63" s="131">
        <v>0</v>
      </c>
    </row>
    <row r="64" spans="1:13" ht="12.75" hidden="1" customHeight="1">
      <c r="A64" s="126" t="s">
        <v>230</v>
      </c>
      <c r="B64" s="127" t="s">
        <v>231</v>
      </c>
      <c r="C64" s="128">
        <v>0</v>
      </c>
      <c r="D64" s="128">
        <v>0</v>
      </c>
      <c r="E64" s="128">
        <v>0</v>
      </c>
      <c r="F64" s="128">
        <v>0</v>
      </c>
      <c r="G64" s="129">
        <f t="shared" si="4"/>
        <v>0</v>
      </c>
      <c r="H64" s="128">
        <f t="shared" si="1"/>
        <v>0</v>
      </c>
      <c r="I64" s="128">
        <v>0</v>
      </c>
      <c r="J64" s="128">
        <v>0</v>
      </c>
      <c r="K64" s="129">
        <f t="shared" si="5"/>
        <v>0</v>
      </c>
      <c r="L64" s="130">
        <f t="shared" si="3"/>
        <v>0</v>
      </c>
      <c r="M64" s="131">
        <v>0</v>
      </c>
    </row>
    <row r="65" spans="1:13" s="29" customFormat="1" ht="12.75" customHeight="1">
      <c r="A65" s="27">
        <v>13</v>
      </c>
      <c r="B65" s="122" t="s">
        <v>232</v>
      </c>
      <c r="C65" s="118">
        <v>71452000</v>
      </c>
      <c r="D65" s="118">
        <v>77960824.560000002</v>
      </c>
      <c r="E65" s="118">
        <v>21974430.189999998</v>
      </c>
      <c r="F65" s="118">
        <v>33596706.039999999</v>
      </c>
      <c r="G65" s="123">
        <f t="shared" si="4"/>
        <v>8.5442629449127578E-3</v>
      </c>
      <c r="H65" s="118">
        <f t="shared" si="1"/>
        <v>44364118.520000003</v>
      </c>
      <c r="I65" s="118">
        <v>16264991.709999997</v>
      </c>
      <c r="J65" s="118">
        <v>25308658.279999994</v>
      </c>
      <c r="K65" s="123">
        <f t="shared" si="5"/>
        <v>7.9632280243351148E-3</v>
      </c>
      <c r="L65" s="124">
        <f t="shared" si="3"/>
        <v>52652166.280000009</v>
      </c>
      <c r="M65" s="125">
        <v>0</v>
      </c>
    </row>
    <row r="66" spans="1:13" ht="12.75" customHeight="1">
      <c r="A66" s="126" t="s">
        <v>233</v>
      </c>
      <c r="B66" s="127" t="s">
        <v>154</v>
      </c>
      <c r="C66" s="128">
        <v>36101000</v>
      </c>
      <c r="D66" s="128">
        <v>36101000</v>
      </c>
      <c r="E66" s="128">
        <v>9680762.5999999996</v>
      </c>
      <c r="F66" s="128">
        <v>15477117.449999999</v>
      </c>
      <c r="G66" s="129">
        <f t="shared" si="4"/>
        <v>3.9361168611188532E-3</v>
      </c>
      <c r="H66" s="128">
        <f t="shared" si="1"/>
        <v>20623882.550000001</v>
      </c>
      <c r="I66" s="128">
        <v>9569283.8099999987</v>
      </c>
      <c r="J66" s="128">
        <v>14482032.909999998</v>
      </c>
      <c r="K66" s="129">
        <f t="shared" si="5"/>
        <v>4.5566907989503837E-3</v>
      </c>
      <c r="L66" s="130">
        <f t="shared" si="3"/>
        <v>21618967.090000004</v>
      </c>
      <c r="M66" s="131">
        <v>0</v>
      </c>
    </row>
    <row r="67" spans="1:13" ht="12.75" customHeight="1">
      <c r="A67" s="126" t="s">
        <v>234</v>
      </c>
      <c r="B67" s="127" t="s">
        <v>173</v>
      </c>
      <c r="C67" s="128">
        <v>110000</v>
      </c>
      <c r="D67" s="128">
        <v>110000</v>
      </c>
      <c r="E67" s="128">
        <v>14700</v>
      </c>
      <c r="F67" s="128">
        <v>68707.7</v>
      </c>
      <c r="G67" s="129">
        <f t="shared" si="4"/>
        <v>1.747363727983442E-5</v>
      </c>
      <c r="H67" s="128">
        <f t="shared" si="1"/>
        <v>41292.300000000003</v>
      </c>
      <c r="I67" s="128">
        <v>0</v>
      </c>
      <c r="J67" s="128">
        <v>0</v>
      </c>
      <c r="K67" s="129">
        <f t="shared" si="5"/>
        <v>0</v>
      </c>
      <c r="L67" s="130">
        <f t="shared" si="3"/>
        <v>110000</v>
      </c>
      <c r="M67" s="131">
        <v>0</v>
      </c>
    </row>
    <row r="68" spans="1:13" ht="12.75" customHeight="1">
      <c r="A68" s="126" t="s">
        <v>235</v>
      </c>
      <c r="B68" s="127" t="s">
        <v>175</v>
      </c>
      <c r="C68" s="128">
        <v>1175000</v>
      </c>
      <c r="D68" s="128">
        <v>1175000</v>
      </c>
      <c r="E68" s="128">
        <v>63000</v>
      </c>
      <c r="F68" s="128">
        <v>125500</v>
      </c>
      <c r="G68" s="129">
        <f t="shared" si="4"/>
        <v>3.1916968238191931E-5</v>
      </c>
      <c r="H68" s="128">
        <f t="shared" si="1"/>
        <v>1049500</v>
      </c>
      <c r="I68" s="128">
        <v>63044.149999999994</v>
      </c>
      <c r="J68" s="128">
        <v>87946.010000000009</v>
      </c>
      <c r="K68" s="129">
        <f t="shared" si="5"/>
        <v>2.7671721025760222E-5</v>
      </c>
      <c r="L68" s="130">
        <f t="shared" si="3"/>
        <v>1087053.99</v>
      </c>
      <c r="M68" s="131">
        <v>0</v>
      </c>
    </row>
    <row r="69" spans="1:13" ht="12.75" customHeight="1">
      <c r="A69" s="126" t="s">
        <v>236</v>
      </c>
      <c r="B69" s="127" t="s">
        <v>237</v>
      </c>
      <c r="C69" s="128">
        <v>5691000</v>
      </c>
      <c r="D69" s="128">
        <v>10849098.049999999</v>
      </c>
      <c r="E69" s="128">
        <v>1000</v>
      </c>
      <c r="F69" s="128">
        <v>12000</v>
      </c>
      <c r="G69" s="129">
        <f t="shared" si="4"/>
        <v>3.0518216642095873E-6</v>
      </c>
      <c r="H69" s="128">
        <f t="shared" si="1"/>
        <v>10837098.049999999</v>
      </c>
      <c r="I69" s="128">
        <v>454.19</v>
      </c>
      <c r="J69" s="128">
        <v>10454.19</v>
      </c>
      <c r="K69" s="129">
        <f t="shared" si="5"/>
        <v>3.2893525155978338E-6</v>
      </c>
      <c r="L69" s="130">
        <f t="shared" si="3"/>
        <v>10838643.859999999</v>
      </c>
      <c r="M69" s="131">
        <v>0</v>
      </c>
    </row>
    <row r="70" spans="1:13" ht="12.75" customHeight="1">
      <c r="A70" s="126" t="s">
        <v>238</v>
      </c>
      <c r="B70" s="127" t="s">
        <v>239</v>
      </c>
      <c r="C70" s="128">
        <v>28375000</v>
      </c>
      <c r="D70" s="128">
        <v>29725726.510000002</v>
      </c>
      <c r="E70" s="128">
        <v>12214967.59</v>
      </c>
      <c r="F70" s="128">
        <v>17913380.890000001</v>
      </c>
      <c r="G70" s="129">
        <f t="shared" si="4"/>
        <v>4.5557036566116682E-3</v>
      </c>
      <c r="H70" s="128">
        <f t="shared" si="1"/>
        <v>11812345.620000001</v>
      </c>
      <c r="I70" s="128">
        <v>6632209.5599999996</v>
      </c>
      <c r="J70" s="128">
        <v>10728225.169999998</v>
      </c>
      <c r="K70" s="129">
        <f t="shared" si="5"/>
        <v>3.3755761518433746E-3</v>
      </c>
      <c r="L70" s="130">
        <f t="shared" si="3"/>
        <v>18997501.340000004</v>
      </c>
      <c r="M70" s="131">
        <v>0</v>
      </c>
    </row>
    <row r="71" spans="1:13" s="29" customFormat="1" ht="12.75" customHeight="1">
      <c r="A71" s="27">
        <v>14</v>
      </c>
      <c r="B71" s="135" t="s">
        <v>240</v>
      </c>
      <c r="C71" s="118">
        <v>1330000</v>
      </c>
      <c r="D71" s="118">
        <v>3110000</v>
      </c>
      <c r="E71" s="118">
        <v>353946.99</v>
      </c>
      <c r="F71" s="118">
        <v>955633.22</v>
      </c>
      <c r="G71" s="123">
        <f t="shared" si="4"/>
        <v>2.4303518031953055E-4</v>
      </c>
      <c r="H71" s="118">
        <f t="shared" si="1"/>
        <v>2154366.7800000003</v>
      </c>
      <c r="I71" s="118">
        <v>112734.38999999998</v>
      </c>
      <c r="J71" s="118">
        <v>151083.87</v>
      </c>
      <c r="K71" s="123">
        <f t="shared" si="5"/>
        <v>4.7537696163046205E-5</v>
      </c>
      <c r="L71" s="124">
        <f t="shared" si="3"/>
        <v>2958916.13</v>
      </c>
      <c r="M71" s="125">
        <v>0</v>
      </c>
    </row>
    <row r="72" spans="1:13" ht="12.75" customHeight="1">
      <c r="A72" s="126" t="s">
        <v>241</v>
      </c>
      <c r="B72" s="136" t="s">
        <v>242</v>
      </c>
      <c r="C72" s="128">
        <v>1330000</v>
      </c>
      <c r="D72" s="128">
        <v>3110000</v>
      </c>
      <c r="E72" s="128">
        <v>353946.99</v>
      </c>
      <c r="F72" s="128">
        <v>955633.22</v>
      </c>
      <c r="G72" s="129">
        <f t="shared" si="4"/>
        <v>2.4303518031953055E-4</v>
      </c>
      <c r="H72" s="128">
        <f t="shared" si="1"/>
        <v>2154366.7800000003</v>
      </c>
      <c r="I72" s="128">
        <v>112734.38999999998</v>
      </c>
      <c r="J72" s="128">
        <v>151083.87</v>
      </c>
      <c r="K72" s="129">
        <f t="shared" si="5"/>
        <v>4.7537696163046205E-5</v>
      </c>
      <c r="L72" s="130">
        <f t="shared" si="3"/>
        <v>2958916.13</v>
      </c>
      <c r="M72" s="131">
        <v>0</v>
      </c>
    </row>
    <row r="73" spans="1:13" s="29" customFormat="1" ht="12.75" customHeight="1">
      <c r="A73" s="27">
        <v>15</v>
      </c>
      <c r="B73" s="122" t="s">
        <v>243</v>
      </c>
      <c r="C73" s="118">
        <v>1011112000</v>
      </c>
      <c r="D73" s="118">
        <v>2048929978.2</v>
      </c>
      <c r="E73" s="118">
        <v>377276087.98999995</v>
      </c>
      <c r="F73" s="118">
        <v>531145540.60000002</v>
      </c>
      <c r="G73" s="123">
        <f t="shared" si="4"/>
        <v>0.13508012230428276</v>
      </c>
      <c r="H73" s="118">
        <f t="shared" si="1"/>
        <v>1517784437.5999999</v>
      </c>
      <c r="I73" s="118">
        <v>136688519.38999999</v>
      </c>
      <c r="J73" s="118">
        <v>178166278.12</v>
      </c>
      <c r="K73" s="123">
        <f t="shared" si="5"/>
        <v>5.6059024671325591E-2</v>
      </c>
      <c r="L73" s="124">
        <f t="shared" si="3"/>
        <v>1870763700.0799999</v>
      </c>
      <c r="M73" s="125">
        <v>0</v>
      </c>
    </row>
    <row r="74" spans="1:13" ht="12.75" customHeight="1">
      <c r="A74" s="126" t="s">
        <v>244</v>
      </c>
      <c r="B74" s="127" t="s">
        <v>154</v>
      </c>
      <c r="C74" s="128">
        <v>119348000</v>
      </c>
      <c r="D74" s="128">
        <v>119305000</v>
      </c>
      <c r="E74" s="128">
        <v>22254874.170000002</v>
      </c>
      <c r="F74" s="128">
        <v>39970564.630000003</v>
      </c>
      <c r="G74" s="129">
        <f t="shared" si="4"/>
        <v>1.0165252922376956E-2</v>
      </c>
      <c r="H74" s="128">
        <f t="shared" si="1"/>
        <v>79334435.370000005</v>
      </c>
      <c r="I74" s="128">
        <v>22029390.960000001</v>
      </c>
      <c r="J74" s="128">
        <v>38399182.019999996</v>
      </c>
      <c r="K74" s="129">
        <f t="shared" si="5"/>
        <v>1.2082088232028124E-2</v>
      </c>
      <c r="L74" s="130">
        <f t="shared" si="3"/>
        <v>80905817.980000004</v>
      </c>
      <c r="M74" s="131">
        <v>0</v>
      </c>
    </row>
    <row r="75" spans="1:13" ht="12.75" customHeight="1">
      <c r="A75" s="126" t="s">
        <v>245</v>
      </c>
      <c r="B75" s="127" t="s">
        <v>165</v>
      </c>
      <c r="C75" s="128">
        <v>6253000</v>
      </c>
      <c r="D75" s="128">
        <v>6233000</v>
      </c>
      <c r="E75" s="128">
        <v>1114599.58</v>
      </c>
      <c r="F75" s="128">
        <v>1950553.69</v>
      </c>
      <c r="G75" s="129">
        <f t="shared" si="4"/>
        <v>4.960618340288293E-4</v>
      </c>
      <c r="H75" s="128">
        <f t="shared" si="1"/>
        <v>4282446.3100000005</v>
      </c>
      <c r="I75" s="128">
        <v>755493.64999999991</v>
      </c>
      <c r="J75" s="128">
        <v>906701.88</v>
      </c>
      <c r="K75" s="129">
        <f t="shared" si="5"/>
        <v>2.8528868423811742E-4</v>
      </c>
      <c r="L75" s="130">
        <f t="shared" si="3"/>
        <v>5326298.12</v>
      </c>
      <c r="M75" s="131">
        <v>0</v>
      </c>
    </row>
    <row r="76" spans="1:13" ht="12.75" customHeight="1">
      <c r="A76" s="126" t="s">
        <v>246</v>
      </c>
      <c r="B76" s="127" t="s">
        <v>173</v>
      </c>
      <c r="C76" s="128">
        <v>603000</v>
      </c>
      <c r="D76" s="128">
        <v>2034000</v>
      </c>
      <c r="E76" s="128">
        <v>1893388.08</v>
      </c>
      <c r="F76" s="128">
        <v>1901014.9300000002</v>
      </c>
      <c r="G76" s="129">
        <f t="shared" si="4"/>
        <v>4.8346321227998938E-4</v>
      </c>
      <c r="H76" s="128">
        <f t="shared" si="1"/>
        <v>132985.06999999983</v>
      </c>
      <c r="I76" s="128">
        <v>6030.85</v>
      </c>
      <c r="J76" s="128">
        <v>7626.85</v>
      </c>
      <c r="K76" s="129">
        <f t="shared" si="5"/>
        <v>2.3997457702210632E-6</v>
      </c>
      <c r="L76" s="130">
        <f t="shared" si="3"/>
        <v>2026373.15</v>
      </c>
      <c r="M76" s="131">
        <v>0</v>
      </c>
    </row>
    <row r="77" spans="1:13" ht="12.75" hidden="1" customHeight="1">
      <c r="A77" s="126" t="s">
        <v>247</v>
      </c>
      <c r="B77" s="127" t="s">
        <v>239</v>
      </c>
      <c r="C77" s="128">
        <v>0</v>
      </c>
      <c r="D77" s="128">
        <v>0</v>
      </c>
      <c r="E77" s="128">
        <v>0</v>
      </c>
      <c r="F77" s="128">
        <v>0</v>
      </c>
      <c r="G77" s="129">
        <f t="shared" ref="G77:G106" si="6">F77/$F$130</f>
        <v>0</v>
      </c>
      <c r="H77" s="128">
        <f t="shared" ref="H77:H106" si="7">D77-F77</f>
        <v>0</v>
      </c>
      <c r="I77" s="128">
        <v>0</v>
      </c>
      <c r="J77" s="128">
        <v>0</v>
      </c>
      <c r="K77" s="129">
        <f t="shared" ref="K77:K106" si="8">J77/$J$130</f>
        <v>0</v>
      </c>
      <c r="L77" s="130">
        <f t="shared" ref="L77:L106" si="9">D77-J77</f>
        <v>0</v>
      </c>
      <c r="M77" s="131">
        <v>0</v>
      </c>
    </row>
    <row r="78" spans="1:13" ht="12.75" customHeight="1">
      <c r="A78" s="126" t="s">
        <v>248</v>
      </c>
      <c r="B78" s="127" t="s">
        <v>249</v>
      </c>
      <c r="C78" s="128">
        <v>206701000</v>
      </c>
      <c r="D78" s="128">
        <v>665707071.38</v>
      </c>
      <c r="E78" s="128">
        <v>225288598.42999995</v>
      </c>
      <c r="F78" s="128">
        <v>320615337.56999999</v>
      </c>
      <c r="G78" s="129">
        <f t="shared" si="6"/>
        <v>8.1538402756166334E-2</v>
      </c>
      <c r="H78" s="128">
        <f t="shared" si="7"/>
        <v>345091733.81</v>
      </c>
      <c r="I78" s="128">
        <v>61254192.290000007</v>
      </c>
      <c r="J78" s="128">
        <v>72255279.99000001</v>
      </c>
      <c r="K78" s="129">
        <f t="shared" si="8"/>
        <v>2.2734720432700414E-2</v>
      </c>
      <c r="L78" s="130">
        <f t="shared" si="9"/>
        <v>593451791.38999999</v>
      </c>
      <c r="M78" s="131">
        <v>0</v>
      </c>
    </row>
    <row r="79" spans="1:13" ht="12.75" customHeight="1">
      <c r="A79" s="126" t="s">
        <v>250</v>
      </c>
      <c r="B79" s="127" t="s">
        <v>251</v>
      </c>
      <c r="C79" s="128">
        <v>196139000</v>
      </c>
      <c r="D79" s="128">
        <v>344449000</v>
      </c>
      <c r="E79" s="128">
        <v>54700011.590000004</v>
      </c>
      <c r="F79" s="128">
        <v>81830566.060000002</v>
      </c>
      <c r="G79" s="129">
        <f t="shared" si="6"/>
        <v>2.0811024524703483E-2</v>
      </c>
      <c r="H79" s="128">
        <f t="shared" si="7"/>
        <v>262618433.94</v>
      </c>
      <c r="I79" s="128">
        <v>21760467.630000003</v>
      </c>
      <c r="J79" s="128">
        <v>24378465.190000001</v>
      </c>
      <c r="K79" s="129">
        <f t="shared" si="8"/>
        <v>7.6705479620267775E-3</v>
      </c>
      <c r="L79" s="130">
        <f t="shared" si="9"/>
        <v>320070534.81</v>
      </c>
      <c r="M79" s="131">
        <v>0</v>
      </c>
    </row>
    <row r="80" spans="1:13" ht="12.75" customHeight="1">
      <c r="A80" s="126" t="s">
        <v>252</v>
      </c>
      <c r="B80" s="127" t="s">
        <v>253</v>
      </c>
      <c r="C80" s="128">
        <v>401459000</v>
      </c>
      <c r="D80" s="128">
        <v>775004541.82999992</v>
      </c>
      <c r="E80" s="128">
        <v>71442605.730000004</v>
      </c>
      <c r="F80" s="128">
        <v>84295493.310000002</v>
      </c>
      <c r="G80" s="129">
        <f t="shared" si="6"/>
        <v>2.1437901056557695E-2</v>
      </c>
      <c r="H80" s="128">
        <f t="shared" si="7"/>
        <v>690709048.51999998</v>
      </c>
      <c r="I80" s="128">
        <v>30882944.009999998</v>
      </c>
      <c r="J80" s="128">
        <v>42219022.189999998</v>
      </c>
      <c r="K80" s="129">
        <f t="shared" si="8"/>
        <v>1.3283979614561936E-2</v>
      </c>
      <c r="L80" s="130">
        <f t="shared" si="9"/>
        <v>732785519.63999987</v>
      </c>
      <c r="M80" s="131">
        <v>0</v>
      </c>
    </row>
    <row r="81" spans="1:13" ht="12.75" customHeight="1">
      <c r="A81" s="126" t="s">
        <v>254</v>
      </c>
      <c r="B81" s="127" t="s">
        <v>255</v>
      </c>
      <c r="C81" s="128">
        <v>51000</v>
      </c>
      <c r="D81" s="128">
        <v>51000</v>
      </c>
      <c r="E81" s="128">
        <v>0</v>
      </c>
      <c r="F81" s="128">
        <v>0</v>
      </c>
      <c r="G81" s="129">
        <f t="shared" si="6"/>
        <v>0</v>
      </c>
      <c r="H81" s="128">
        <f t="shared" si="7"/>
        <v>51000</v>
      </c>
      <c r="I81" s="128">
        <v>0</v>
      </c>
      <c r="J81" s="128">
        <v>0</v>
      </c>
      <c r="K81" s="129">
        <f t="shared" si="8"/>
        <v>0</v>
      </c>
      <c r="L81" s="130">
        <f t="shared" si="9"/>
        <v>51000</v>
      </c>
      <c r="M81" s="131">
        <v>0</v>
      </c>
    </row>
    <row r="82" spans="1:13" ht="12.75" customHeight="1">
      <c r="A82" s="126" t="s">
        <v>256</v>
      </c>
      <c r="B82" s="127" t="s">
        <v>257</v>
      </c>
      <c r="C82" s="128">
        <v>80558000</v>
      </c>
      <c r="D82" s="128">
        <v>136146364.98999998</v>
      </c>
      <c r="E82" s="128">
        <v>582010.41</v>
      </c>
      <c r="F82" s="128">
        <v>582010.41</v>
      </c>
      <c r="G82" s="129">
        <f t="shared" si="6"/>
        <v>1.4801599816945869E-4</v>
      </c>
      <c r="H82" s="128">
        <f t="shared" si="7"/>
        <v>135564354.57999998</v>
      </c>
      <c r="I82" s="128">
        <v>0</v>
      </c>
      <c r="J82" s="128">
        <v>0</v>
      </c>
      <c r="K82" s="129">
        <f t="shared" si="8"/>
        <v>0</v>
      </c>
      <c r="L82" s="130">
        <f t="shared" si="9"/>
        <v>136146364.98999998</v>
      </c>
      <c r="M82" s="131">
        <v>0</v>
      </c>
    </row>
    <row r="83" spans="1:13" s="29" customFormat="1" ht="12.75" customHeight="1">
      <c r="A83" s="27">
        <v>16</v>
      </c>
      <c r="B83" s="122" t="s">
        <v>258</v>
      </c>
      <c r="C83" s="118">
        <v>33142000</v>
      </c>
      <c r="D83" s="118">
        <v>57654859.809999995</v>
      </c>
      <c r="E83" s="118">
        <v>3400000</v>
      </c>
      <c r="F83" s="118">
        <v>40013335.039999999</v>
      </c>
      <c r="G83" s="123">
        <f t="shared" si="6"/>
        <v>1.0176130227695717E-2</v>
      </c>
      <c r="H83" s="118">
        <f t="shared" si="7"/>
        <v>17641524.769999996</v>
      </c>
      <c r="I83" s="118">
        <v>3400000</v>
      </c>
      <c r="J83" s="118">
        <v>15400000</v>
      </c>
      <c r="K83" s="123">
        <f t="shared" si="8"/>
        <v>4.8455240186190069E-3</v>
      </c>
      <c r="L83" s="124">
        <f t="shared" si="9"/>
        <v>42254859.809999995</v>
      </c>
      <c r="M83" s="125">
        <v>0</v>
      </c>
    </row>
    <row r="84" spans="1:13" ht="12.75" hidden="1" customHeight="1">
      <c r="A84" s="137">
        <v>16451</v>
      </c>
      <c r="B84" s="127" t="s">
        <v>249</v>
      </c>
      <c r="C84" s="128">
        <v>0</v>
      </c>
      <c r="D84" s="128">
        <v>0</v>
      </c>
      <c r="E84" s="128">
        <v>0</v>
      </c>
      <c r="F84" s="128">
        <v>0</v>
      </c>
      <c r="G84" s="129">
        <f t="shared" si="6"/>
        <v>0</v>
      </c>
      <c r="H84" s="128">
        <f t="shared" si="7"/>
        <v>0</v>
      </c>
      <c r="I84" s="128">
        <v>0</v>
      </c>
      <c r="J84" s="128">
        <v>0</v>
      </c>
      <c r="K84" s="129">
        <f t="shared" si="8"/>
        <v>0</v>
      </c>
      <c r="L84" s="130">
        <f t="shared" si="9"/>
        <v>0</v>
      </c>
      <c r="M84" s="131">
        <v>0</v>
      </c>
    </row>
    <row r="85" spans="1:13" ht="12.75" customHeight="1">
      <c r="A85" s="126" t="s">
        <v>259</v>
      </c>
      <c r="B85" s="127" t="s">
        <v>260</v>
      </c>
      <c r="C85" s="128">
        <v>33142000</v>
      </c>
      <c r="D85" s="128">
        <v>57654859.809999995</v>
      </c>
      <c r="E85" s="128">
        <v>3400000</v>
      </c>
      <c r="F85" s="128">
        <v>40013335.039999999</v>
      </c>
      <c r="G85" s="129">
        <f t="shared" si="6"/>
        <v>1.0176130227695717E-2</v>
      </c>
      <c r="H85" s="128">
        <f t="shared" si="7"/>
        <v>17641524.769999996</v>
      </c>
      <c r="I85" s="128">
        <v>3400000</v>
      </c>
      <c r="J85" s="128">
        <v>15400000</v>
      </c>
      <c r="K85" s="129">
        <f t="shared" si="8"/>
        <v>4.8455240186190069E-3</v>
      </c>
      <c r="L85" s="130">
        <f t="shared" si="9"/>
        <v>42254859.809999995</v>
      </c>
      <c r="M85" s="131">
        <v>0</v>
      </c>
    </row>
    <row r="86" spans="1:13" ht="12.75" customHeight="1">
      <c r="A86" s="27">
        <v>17</v>
      </c>
      <c r="B86" s="122" t="s">
        <v>261</v>
      </c>
      <c r="C86" s="118">
        <v>335544000</v>
      </c>
      <c r="D86" s="118">
        <v>350012645.59000003</v>
      </c>
      <c r="E86" s="118">
        <v>71927033.580000013</v>
      </c>
      <c r="F86" s="118">
        <v>133489596.42000002</v>
      </c>
      <c r="G86" s="123">
        <f t="shared" si="6"/>
        <v>3.3948870191762549E-2</v>
      </c>
      <c r="H86" s="118">
        <f t="shared" si="7"/>
        <v>216523049.17000002</v>
      </c>
      <c r="I86" s="118">
        <v>61828649.229999997</v>
      </c>
      <c r="J86" s="118">
        <v>87292757.180000007</v>
      </c>
      <c r="K86" s="123">
        <f t="shared" si="8"/>
        <v>2.7466178673192648E-2</v>
      </c>
      <c r="L86" s="124">
        <f t="shared" si="9"/>
        <v>262719888.41000003</v>
      </c>
      <c r="M86" s="131">
        <v>0</v>
      </c>
    </row>
    <row r="87" spans="1:13" ht="12.75" customHeight="1">
      <c r="A87" s="137">
        <v>17131</v>
      </c>
      <c r="B87" s="127" t="s">
        <v>173</v>
      </c>
      <c r="C87" s="128">
        <v>100000</v>
      </c>
      <c r="D87" s="128">
        <v>100000</v>
      </c>
      <c r="E87" s="128">
        <v>0</v>
      </c>
      <c r="F87" s="128">
        <v>0</v>
      </c>
      <c r="G87" s="129">
        <f t="shared" si="6"/>
        <v>0</v>
      </c>
      <c r="H87" s="128">
        <f t="shared" si="7"/>
        <v>100000</v>
      </c>
      <c r="I87" s="128">
        <v>0</v>
      </c>
      <c r="J87" s="128">
        <v>0</v>
      </c>
      <c r="K87" s="129">
        <f t="shared" si="8"/>
        <v>0</v>
      </c>
      <c r="L87" s="130">
        <f t="shared" si="9"/>
        <v>100000</v>
      </c>
      <c r="M87" s="131">
        <v>0</v>
      </c>
    </row>
    <row r="88" spans="1:13" ht="12.75" customHeight="1">
      <c r="A88" s="137">
        <v>17512</v>
      </c>
      <c r="B88" s="127" t="s">
        <v>262</v>
      </c>
      <c r="C88" s="128">
        <v>334811000</v>
      </c>
      <c r="D88" s="128">
        <v>349279645.59000003</v>
      </c>
      <c r="E88" s="128">
        <v>71927033.580000013</v>
      </c>
      <c r="F88" s="128">
        <v>133489596.42000002</v>
      </c>
      <c r="G88" s="129">
        <f t="shared" si="6"/>
        <v>3.3948870191762549E-2</v>
      </c>
      <c r="H88" s="128">
        <f t="shared" si="7"/>
        <v>215790049.17000002</v>
      </c>
      <c r="I88" s="128">
        <v>61828649.229999997</v>
      </c>
      <c r="J88" s="128">
        <v>87292757.180000007</v>
      </c>
      <c r="K88" s="129">
        <f t="shared" si="8"/>
        <v>2.7466178673192648E-2</v>
      </c>
      <c r="L88" s="130">
        <f t="shared" si="9"/>
        <v>261986888.41000003</v>
      </c>
      <c r="M88" s="131">
        <v>0</v>
      </c>
    </row>
    <row r="89" spans="1:13" ht="12.75" customHeight="1">
      <c r="A89" s="137">
        <v>17542</v>
      </c>
      <c r="B89" s="127" t="s">
        <v>255</v>
      </c>
      <c r="C89" s="128">
        <v>633000</v>
      </c>
      <c r="D89" s="128">
        <v>633000</v>
      </c>
      <c r="E89" s="128">
        <v>0</v>
      </c>
      <c r="F89" s="128">
        <v>0</v>
      </c>
      <c r="G89" s="129">
        <f t="shared" si="6"/>
        <v>0</v>
      </c>
      <c r="H89" s="128">
        <f t="shared" si="7"/>
        <v>633000</v>
      </c>
      <c r="I89" s="128">
        <v>0</v>
      </c>
      <c r="J89" s="128">
        <v>0</v>
      </c>
      <c r="K89" s="129">
        <f t="shared" si="8"/>
        <v>0</v>
      </c>
      <c r="L89" s="130">
        <f t="shared" si="9"/>
        <v>633000</v>
      </c>
      <c r="M89" s="131">
        <v>0</v>
      </c>
    </row>
    <row r="90" spans="1:13" s="29" customFormat="1" ht="12.75" customHeight="1">
      <c r="A90" s="27">
        <v>18</v>
      </c>
      <c r="B90" s="122" t="s">
        <v>263</v>
      </c>
      <c r="C90" s="118">
        <v>195384000</v>
      </c>
      <c r="D90" s="118">
        <v>220223910.97</v>
      </c>
      <c r="E90" s="118">
        <v>41591823.68</v>
      </c>
      <c r="F90" s="118">
        <v>65180694.640000001</v>
      </c>
      <c r="G90" s="123">
        <f t="shared" si="6"/>
        <v>1.6576654665881811E-2</v>
      </c>
      <c r="H90" s="118">
        <f t="shared" si="7"/>
        <v>155043216.32999998</v>
      </c>
      <c r="I90" s="118">
        <v>26526364.060000002</v>
      </c>
      <c r="J90" s="118">
        <v>38536864.469999999</v>
      </c>
      <c r="K90" s="123">
        <f t="shared" si="8"/>
        <v>1.2125409246211066E-2</v>
      </c>
      <c r="L90" s="124">
        <f t="shared" si="9"/>
        <v>181687046.5</v>
      </c>
      <c r="M90" s="125">
        <v>0</v>
      </c>
    </row>
    <row r="91" spans="1:13" ht="12.75" customHeight="1">
      <c r="A91" s="126" t="s">
        <v>264</v>
      </c>
      <c r="B91" s="127" t="s">
        <v>154</v>
      </c>
      <c r="C91" s="128">
        <v>85845000</v>
      </c>
      <c r="D91" s="128">
        <v>85495000</v>
      </c>
      <c r="E91" s="128">
        <v>15227016.25</v>
      </c>
      <c r="F91" s="128">
        <v>28362838.82</v>
      </c>
      <c r="G91" s="129">
        <f t="shared" si="6"/>
        <v>7.2131938307800573E-3</v>
      </c>
      <c r="H91" s="128">
        <f t="shared" si="7"/>
        <v>57132161.18</v>
      </c>
      <c r="I91" s="128">
        <v>14465425.790000003</v>
      </c>
      <c r="J91" s="128">
        <v>25240622.520000003</v>
      </c>
      <c r="K91" s="129">
        <f t="shared" si="8"/>
        <v>7.9418209523088191E-3</v>
      </c>
      <c r="L91" s="130">
        <f t="shared" si="9"/>
        <v>60254377.479999997</v>
      </c>
      <c r="M91" s="131">
        <v>0</v>
      </c>
    </row>
    <row r="92" spans="1:13" ht="12.75" customHeight="1">
      <c r="A92" s="126" t="s">
        <v>265</v>
      </c>
      <c r="B92" s="127" t="s">
        <v>173</v>
      </c>
      <c r="C92" s="128">
        <v>100000</v>
      </c>
      <c r="D92" s="128">
        <v>100000</v>
      </c>
      <c r="E92" s="128">
        <v>7000</v>
      </c>
      <c r="F92" s="128">
        <v>7000</v>
      </c>
      <c r="G92" s="129">
        <f t="shared" si="6"/>
        <v>1.7802293041222592E-6</v>
      </c>
      <c r="H92" s="128">
        <f t="shared" si="7"/>
        <v>93000</v>
      </c>
      <c r="I92" s="128">
        <v>0</v>
      </c>
      <c r="J92" s="128">
        <v>0</v>
      </c>
      <c r="K92" s="129">
        <f t="shared" si="8"/>
        <v>0</v>
      </c>
      <c r="L92" s="130">
        <f t="shared" si="9"/>
        <v>100000</v>
      </c>
      <c r="M92" s="131">
        <v>0</v>
      </c>
    </row>
    <row r="93" spans="1:13" ht="12.75" customHeight="1">
      <c r="A93" s="126" t="s">
        <v>266</v>
      </c>
      <c r="B93" s="127" t="s">
        <v>215</v>
      </c>
      <c r="C93" s="128">
        <v>4395000</v>
      </c>
      <c r="D93" s="128">
        <v>9147100</v>
      </c>
      <c r="E93" s="128">
        <v>2100380.25</v>
      </c>
      <c r="F93" s="128">
        <v>2106406.0499999998</v>
      </c>
      <c r="G93" s="129">
        <f t="shared" si="6"/>
        <v>5.3569796808434524E-4</v>
      </c>
      <c r="H93" s="128">
        <f t="shared" si="7"/>
        <v>7040693.9500000002</v>
      </c>
      <c r="I93" s="128">
        <v>15955.269999999999</v>
      </c>
      <c r="J93" s="128">
        <v>17695.27</v>
      </c>
      <c r="K93" s="129">
        <f t="shared" si="8"/>
        <v>5.5677179091524911E-6</v>
      </c>
      <c r="L93" s="130">
        <f t="shared" si="9"/>
        <v>9129404.7300000004</v>
      </c>
      <c r="M93" s="131">
        <v>0</v>
      </c>
    </row>
    <row r="94" spans="1:13" ht="12.75" customHeight="1">
      <c r="A94" s="126" t="s">
        <v>267</v>
      </c>
      <c r="B94" s="127" t="s">
        <v>249</v>
      </c>
      <c r="C94" s="128">
        <v>860000</v>
      </c>
      <c r="D94" s="128">
        <v>4929000</v>
      </c>
      <c r="E94" s="128">
        <v>4218197.34</v>
      </c>
      <c r="F94" s="128">
        <v>4218197.34</v>
      </c>
      <c r="G94" s="129">
        <f t="shared" si="6"/>
        <v>1.0727655021769379E-3</v>
      </c>
      <c r="H94" s="128">
        <f t="shared" si="7"/>
        <v>710802.66000000015</v>
      </c>
      <c r="I94" s="128">
        <v>4218197.34</v>
      </c>
      <c r="J94" s="128">
        <v>4218197.34</v>
      </c>
      <c r="K94" s="129">
        <f t="shared" si="8"/>
        <v>1.3272322419639485E-3</v>
      </c>
      <c r="L94" s="130">
        <f t="shared" si="9"/>
        <v>710802.66000000015</v>
      </c>
      <c r="M94" s="131">
        <v>0</v>
      </c>
    </row>
    <row r="95" spans="1:13" ht="12.75" customHeight="1">
      <c r="A95" s="126" t="s">
        <v>268</v>
      </c>
      <c r="B95" s="127" t="s">
        <v>269</v>
      </c>
      <c r="C95" s="128">
        <v>21539000</v>
      </c>
      <c r="D95" s="128">
        <v>31498189.080000002</v>
      </c>
      <c r="E95" s="128">
        <v>7816480.3599999994</v>
      </c>
      <c r="F95" s="128">
        <v>11151731.029999999</v>
      </c>
      <c r="G95" s="129">
        <f t="shared" si="6"/>
        <v>2.8360911958993577E-3</v>
      </c>
      <c r="H95" s="128">
        <f t="shared" si="7"/>
        <v>20346458.050000004</v>
      </c>
      <c r="I95" s="128">
        <v>2221716.2000000002</v>
      </c>
      <c r="J95" s="128">
        <v>2769691.35</v>
      </c>
      <c r="K95" s="129">
        <f t="shared" si="8"/>
        <v>8.7146791951859105E-4</v>
      </c>
      <c r="L95" s="130">
        <f t="shared" si="9"/>
        <v>28728497.73</v>
      </c>
      <c r="M95" s="131">
        <v>0</v>
      </c>
    </row>
    <row r="96" spans="1:13" ht="12.75" customHeight="1">
      <c r="A96" s="126" t="s">
        <v>270</v>
      </c>
      <c r="B96" s="127" t="s">
        <v>255</v>
      </c>
      <c r="C96" s="128">
        <v>37889000</v>
      </c>
      <c r="D96" s="128">
        <v>42014712.18</v>
      </c>
      <c r="E96" s="128">
        <v>11622749.48</v>
      </c>
      <c r="F96" s="128">
        <v>16963485.240000002</v>
      </c>
      <c r="G96" s="129">
        <f t="shared" si="6"/>
        <v>4.3141276463276312E-3</v>
      </c>
      <c r="H96" s="128">
        <f t="shared" si="7"/>
        <v>25051226.939999998</v>
      </c>
      <c r="I96" s="128">
        <v>5605069.46</v>
      </c>
      <c r="J96" s="128">
        <v>5817207.0499999998</v>
      </c>
      <c r="K96" s="129">
        <f t="shared" si="8"/>
        <v>1.8303517196139492E-3</v>
      </c>
      <c r="L96" s="130">
        <f t="shared" si="9"/>
        <v>36197505.130000003</v>
      </c>
      <c r="M96" s="131">
        <v>0</v>
      </c>
    </row>
    <row r="97" spans="1:13" ht="12.75" hidden="1" customHeight="1">
      <c r="A97" s="126" t="s">
        <v>271</v>
      </c>
      <c r="B97" s="127" t="s">
        <v>257</v>
      </c>
      <c r="C97" s="128">
        <v>44756000</v>
      </c>
      <c r="D97" s="128">
        <v>47039909.710000001</v>
      </c>
      <c r="E97" s="128">
        <v>600000</v>
      </c>
      <c r="F97" s="128">
        <v>2371036.1600000001</v>
      </c>
      <c r="G97" s="129">
        <f t="shared" si="6"/>
        <v>6.029982933093591E-4</v>
      </c>
      <c r="H97" s="128">
        <f t="shared" si="7"/>
        <v>44668873.549999997</v>
      </c>
      <c r="I97" s="128">
        <v>0</v>
      </c>
      <c r="J97" s="128">
        <v>473450.94</v>
      </c>
      <c r="K97" s="129">
        <f t="shared" si="8"/>
        <v>1.4896869489660689E-4</v>
      </c>
      <c r="L97" s="130">
        <f t="shared" si="9"/>
        <v>46566458.770000003</v>
      </c>
      <c r="M97" s="131">
        <v>0</v>
      </c>
    </row>
    <row r="98" spans="1:13" ht="12.75" hidden="1" customHeight="1">
      <c r="A98" s="126" t="s">
        <v>272</v>
      </c>
      <c r="B98" s="127" t="s">
        <v>273</v>
      </c>
      <c r="C98" s="128">
        <v>0</v>
      </c>
      <c r="D98" s="128">
        <v>0</v>
      </c>
      <c r="E98" s="128">
        <v>0</v>
      </c>
      <c r="F98" s="128">
        <v>0</v>
      </c>
      <c r="G98" s="129">
        <f t="shared" si="6"/>
        <v>0</v>
      </c>
      <c r="H98" s="128">
        <f t="shared" si="7"/>
        <v>0</v>
      </c>
      <c r="I98" s="128">
        <v>0</v>
      </c>
      <c r="J98" s="128">
        <v>0</v>
      </c>
      <c r="K98" s="129">
        <f t="shared" si="8"/>
        <v>0</v>
      </c>
      <c r="L98" s="130">
        <f t="shared" si="9"/>
        <v>0</v>
      </c>
      <c r="M98" s="131">
        <v>0</v>
      </c>
    </row>
    <row r="99" spans="1:13" ht="12.75" hidden="1" customHeight="1">
      <c r="A99" s="126" t="s">
        <v>274</v>
      </c>
      <c r="B99" s="127" t="s">
        <v>275</v>
      </c>
      <c r="C99" s="128">
        <v>0</v>
      </c>
      <c r="D99" s="128">
        <v>0</v>
      </c>
      <c r="E99" s="128">
        <v>0</v>
      </c>
      <c r="F99" s="128">
        <v>0</v>
      </c>
      <c r="G99" s="129">
        <f t="shared" si="6"/>
        <v>0</v>
      </c>
      <c r="H99" s="128">
        <f t="shared" si="7"/>
        <v>0</v>
      </c>
      <c r="I99" s="128">
        <v>0</v>
      </c>
      <c r="J99" s="128">
        <v>0</v>
      </c>
      <c r="K99" s="129">
        <f t="shared" si="8"/>
        <v>0</v>
      </c>
      <c r="L99" s="130">
        <f t="shared" si="9"/>
        <v>0</v>
      </c>
      <c r="M99" s="131">
        <v>0</v>
      </c>
    </row>
    <row r="100" spans="1:13" ht="12.75" customHeight="1">
      <c r="A100" s="27">
        <v>19</v>
      </c>
      <c r="B100" s="122" t="s">
        <v>276</v>
      </c>
      <c r="C100" s="118">
        <v>410000</v>
      </c>
      <c r="D100" s="118">
        <v>410000</v>
      </c>
      <c r="E100" s="118">
        <v>0</v>
      </c>
      <c r="F100" s="118">
        <v>0</v>
      </c>
      <c r="G100" s="123">
        <f t="shared" si="6"/>
        <v>0</v>
      </c>
      <c r="H100" s="118">
        <f t="shared" si="7"/>
        <v>410000</v>
      </c>
      <c r="I100" s="118">
        <v>0</v>
      </c>
      <c r="J100" s="118">
        <v>0</v>
      </c>
      <c r="K100" s="123">
        <f t="shared" si="8"/>
        <v>0</v>
      </c>
      <c r="L100" s="124">
        <f t="shared" si="9"/>
        <v>410000</v>
      </c>
      <c r="M100" s="125">
        <v>0</v>
      </c>
    </row>
    <row r="101" spans="1:13" ht="12.75" customHeight="1">
      <c r="A101" s="126" t="s">
        <v>277</v>
      </c>
      <c r="B101" s="127" t="s">
        <v>278</v>
      </c>
      <c r="C101" s="128">
        <v>410000</v>
      </c>
      <c r="D101" s="128">
        <v>410000</v>
      </c>
      <c r="E101" s="128">
        <v>0</v>
      </c>
      <c r="F101" s="128">
        <v>0</v>
      </c>
      <c r="G101" s="129">
        <f t="shared" si="6"/>
        <v>0</v>
      </c>
      <c r="H101" s="128">
        <f t="shared" si="7"/>
        <v>410000</v>
      </c>
      <c r="I101" s="128">
        <v>0</v>
      </c>
      <c r="J101" s="128">
        <v>0</v>
      </c>
      <c r="K101" s="129">
        <f t="shared" si="8"/>
        <v>0</v>
      </c>
      <c r="L101" s="130">
        <f t="shared" si="9"/>
        <v>410000</v>
      </c>
      <c r="M101" s="131">
        <v>0</v>
      </c>
    </row>
    <row r="102" spans="1:13" s="29" customFormat="1" ht="12.75" customHeight="1">
      <c r="A102" s="27">
        <v>22</v>
      </c>
      <c r="B102" s="122" t="s">
        <v>279</v>
      </c>
      <c r="C102" s="118">
        <v>250000</v>
      </c>
      <c r="D102" s="118">
        <v>250000</v>
      </c>
      <c r="E102" s="118">
        <v>0</v>
      </c>
      <c r="F102" s="118">
        <v>0</v>
      </c>
      <c r="G102" s="123">
        <f t="shared" si="6"/>
        <v>0</v>
      </c>
      <c r="H102" s="118">
        <f t="shared" si="7"/>
        <v>250000</v>
      </c>
      <c r="I102" s="118">
        <v>0</v>
      </c>
      <c r="J102" s="118">
        <v>0</v>
      </c>
      <c r="K102" s="123">
        <f t="shared" si="8"/>
        <v>0</v>
      </c>
      <c r="L102" s="124">
        <f t="shared" si="9"/>
        <v>250000</v>
      </c>
      <c r="M102" s="125">
        <v>0</v>
      </c>
    </row>
    <row r="103" spans="1:13" ht="12.75" customHeight="1">
      <c r="A103" s="126" t="s">
        <v>280</v>
      </c>
      <c r="B103" s="127" t="s">
        <v>281</v>
      </c>
      <c r="C103" s="128">
        <v>250000</v>
      </c>
      <c r="D103" s="128">
        <v>250000</v>
      </c>
      <c r="E103" s="128">
        <v>0</v>
      </c>
      <c r="F103" s="128">
        <v>0</v>
      </c>
      <c r="G103" s="129">
        <f t="shared" si="6"/>
        <v>0</v>
      </c>
      <c r="H103" s="128">
        <f t="shared" si="7"/>
        <v>250000</v>
      </c>
      <c r="I103" s="128">
        <v>0</v>
      </c>
      <c r="J103" s="128">
        <v>0</v>
      </c>
      <c r="K103" s="129">
        <f t="shared" si="8"/>
        <v>0</v>
      </c>
      <c r="L103" s="130">
        <f t="shared" si="9"/>
        <v>250000</v>
      </c>
      <c r="M103" s="131">
        <v>0</v>
      </c>
    </row>
    <row r="104" spans="1:13" s="29" customFormat="1" ht="12.75" customHeight="1">
      <c r="A104" s="27">
        <v>23</v>
      </c>
      <c r="B104" s="122" t="s">
        <v>282</v>
      </c>
      <c r="C104" s="118">
        <v>318057000</v>
      </c>
      <c r="D104" s="118">
        <v>324069884.69</v>
      </c>
      <c r="E104" s="118">
        <v>56803964.18</v>
      </c>
      <c r="F104" s="118">
        <v>98752965.159999996</v>
      </c>
      <c r="G104" s="123">
        <f t="shared" si="6"/>
        <v>2.5114703206685216E-2</v>
      </c>
      <c r="H104" s="118">
        <f t="shared" si="7"/>
        <v>225316919.53</v>
      </c>
      <c r="I104" s="118">
        <v>44237107.04999999</v>
      </c>
      <c r="J104" s="118">
        <v>57024302.919999994</v>
      </c>
      <c r="K104" s="123">
        <f t="shared" si="8"/>
        <v>1.7942378535315971E-2</v>
      </c>
      <c r="L104" s="124">
        <f t="shared" si="9"/>
        <v>267045581.77000001</v>
      </c>
      <c r="M104" s="125">
        <v>0</v>
      </c>
    </row>
    <row r="105" spans="1:13" ht="12.75" customHeight="1">
      <c r="A105" s="126" t="s">
        <v>283</v>
      </c>
      <c r="B105" s="127" t="s">
        <v>154</v>
      </c>
      <c r="C105" s="128">
        <v>34325000</v>
      </c>
      <c r="D105" s="128">
        <v>33770000</v>
      </c>
      <c r="E105" s="128">
        <v>5768267.7700000005</v>
      </c>
      <c r="F105" s="128">
        <v>10316868.65</v>
      </c>
      <c r="G105" s="129">
        <f t="shared" si="6"/>
        <v>2.6237702710728934E-3</v>
      </c>
      <c r="H105" s="128">
        <f t="shared" si="7"/>
        <v>23453131.350000001</v>
      </c>
      <c r="I105" s="128">
        <v>5577553.5499999989</v>
      </c>
      <c r="J105" s="128">
        <v>10056416.93</v>
      </c>
      <c r="K105" s="129">
        <f t="shared" si="8"/>
        <v>3.1641954399715465E-3</v>
      </c>
      <c r="L105" s="130">
        <f t="shared" si="9"/>
        <v>23713583.07</v>
      </c>
      <c r="M105" s="131">
        <v>0</v>
      </c>
    </row>
    <row r="106" spans="1:13" ht="12.75" customHeight="1">
      <c r="A106" s="126" t="s">
        <v>284</v>
      </c>
      <c r="B106" s="127" t="s">
        <v>173</v>
      </c>
      <c r="C106" s="128">
        <v>391000</v>
      </c>
      <c r="D106" s="128">
        <v>1191000</v>
      </c>
      <c r="E106" s="128">
        <v>2000</v>
      </c>
      <c r="F106" s="128">
        <v>37399</v>
      </c>
      <c r="G106" s="129">
        <f t="shared" si="6"/>
        <v>9.5112565349811962E-6</v>
      </c>
      <c r="H106" s="128">
        <f t="shared" si="7"/>
        <v>1153601</v>
      </c>
      <c r="I106" s="128">
        <v>5904.5600000000013</v>
      </c>
      <c r="J106" s="128">
        <v>7297.5600000000013</v>
      </c>
      <c r="K106" s="129">
        <f t="shared" si="8"/>
        <v>2.296136510215151E-6</v>
      </c>
      <c r="L106" s="130">
        <f t="shared" si="9"/>
        <v>1183702.44</v>
      </c>
      <c r="M106" s="131">
        <v>0</v>
      </c>
    </row>
    <row r="107" spans="1:13" ht="12.75" customHeight="1">
      <c r="A107" s="791" t="s">
        <v>918</v>
      </c>
      <c r="B107" s="127" t="s">
        <v>919</v>
      </c>
      <c r="C107" s="128">
        <v>26820000</v>
      </c>
      <c r="D107" s="128">
        <v>28717329.690000001</v>
      </c>
      <c r="E107" s="128">
        <v>3567551.61</v>
      </c>
      <c r="F107" s="128">
        <v>8177458.2400000012</v>
      </c>
      <c r="G107" s="129">
        <f t="shared" ref="G107:G128" si="10">F107/$F$130</f>
        <v>2.0796786845834339E-3</v>
      </c>
      <c r="H107" s="128">
        <f t="shared" ref="H107:H128" si="11">D107-F107</f>
        <v>20539871.449999999</v>
      </c>
      <c r="I107" s="128">
        <v>2524485.13</v>
      </c>
      <c r="J107" s="128">
        <v>2695529.13</v>
      </c>
      <c r="K107" s="129">
        <f t="shared" ref="K107:K128" si="12">J107/$J$130</f>
        <v>8.4813319105858404E-4</v>
      </c>
      <c r="L107" s="792">
        <f t="shared" ref="L107:L128" si="13">D107-J107</f>
        <v>26021800.560000002</v>
      </c>
      <c r="M107" s="379">
        <v>0</v>
      </c>
    </row>
    <row r="108" spans="1:13" ht="12.75" customHeight="1">
      <c r="A108" s="126" t="s">
        <v>285</v>
      </c>
      <c r="B108" s="138" t="s">
        <v>286</v>
      </c>
      <c r="C108" s="128">
        <v>10000</v>
      </c>
      <c r="D108" s="128">
        <v>10000</v>
      </c>
      <c r="E108" s="128">
        <v>0</v>
      </c>
      <c r="F108" s="128">
        <v>0</v>
      </c>
      <c r="G108" s="129">
        <f t="shared" si="10"/>
        <v>0</v>
      </c>
      <c r="H108" s="128">
        <f t="shared" si="11"/>
        <v>10000</v>
      </c>
      <c r="I108" s="128">
        <v>0</v>
      </c>
      <c r="J108" s="128">
        <v>0</v>
      </c>
      <c r="K108" s="129">
        <f t="shared" si="12"/>
        <v>0</v>
      </c>
      <c r="L108" s="130">
        <f t="shared" si="13"/>
        <v>10000</v>
      </c>
      <c r="M108" s="131">
        <v>0</v>
      </c>
    </row>
    <row r="109" spans="1:13" ht="12.75" customHeight="1">
      <c r="A109" s="126" t="s">
        <v>287</v>
      </c>
      <c r="B109" s="127" t="s">
        <v>288</v>
      </c>
      <c r="C109" s="128">
        <v>249975000</v>
      </c>
      <c r="D109" s="128">
        <v>253302000</v>
      </c>
      <c r="E109" s="128">
        <v>47203933.399999999</v>
      </c>
      <c r="F109" s="128">
        <v>79905472.86999999</v>
      </c>
      <c r="G109" s="129">
        <f t="shared" si="10"/>
        <v>2.0321437766131451E-2</v>
      </c>
      <c r="H109" s="128">
        <f t="shared" si="11"/>
        <v>173396527.13</v>
      </c>
      <c r="I109" s="128">
        <v>36049160.539999992</v>
      </c>
      <c r="J109" s="128">
        <v>44185056.029999994</v>
      </c>
      <c r="K109" s="129">
        <f t="shared" si="12"/>
        <v>1.3902581185544906E-2</v>
      </c>
      <c r="L109" s="130">
        <f t="shared" si="13"/>
        <v>209116943.97</v>
      </c>
      <c r="M109" s="131">
        <v>0</v>
      </c>
    </row>
    <row r="110" spans="1:13" ht="12.75" customHeight="1">
      <c r="A110" s="126" t="s">
        <v>289</v>
      </c>
      <c r="B110" s="127" t="s">
        <v>290</v>
      </c>
      <c r="C110" s="128">
        <v>6536000</v>
      </c>
      <c r="D110" s="128">
        <v>7079555</v>
      </c>
      <c r="E110" s="128">
        <v>262211.40000000002</v>
      </c>
      <c r="F110" s="128">
        <v>315766.40000000002</v>
      </c>
      <c r="G110" s="129">
        <f t="shared" si="10"/>
        <v>8.0305228362455855E-5</v>
      </c>
      <c r="H110" s="128">
        <f t="shared" si="11"/>
        <v>6763788.5999999996</v>
      </c>
      <c r="I110" s="128">
        <v>80003.26999999999</v>
      </c>
      <c r="J110" s="128">
        <v>80003.26999999999</v>
      </c>
      <c r="K110" s="129">
        <f t="shared" si="12"/>
        <v>2.5172582230718271E-5</v>
      </c>
      <c r="L110" s="130">
        <f t="shared" si="13"/>
        <v>6999551.7300000004</v>
      </c>
      <c r="M110" s="131">
        <v>0</v>
      </c>
    </row>
    <row r="111" spans="1:13" s="29" customFormat="1" ht="12.75" customHeight="1">
      <c r="A111" s="27">
        <v>27</v>
      </c>
      <c r="B111" s="122" t="s">
        <v>291</v>
      </c>
      <c r="C111" s="118">
        <v>57643000</v>
      </c>
      <c r="D111" s="118">
        <v>61751591.100000001</v>
      </c>
      <c r="E111" s="118">
        <v>11815098.700000001</v>
      </c>
      <c r="F111" s="118">
        <v>20624442.59</v>
      </c>
      <c r="G111" s="123">
        <f t="shared" si="10"/>
        <v>5.2451767257007407E-3</v>
      </c>
      <c r="H111" s="118">
        <f t="shared" si="11"/>
        <v>41127148.510000005</v>
      </c>
      <c r="I111" s="118">
        <v>8281272.7499999991</v>
      </c>
      <c r="J111" s="118">
        <v>14071101.839999996</v>
      </c>
      <c r="K111" s="123">
        <f t="shared" si="12"/>
        <v>4.4273936320879271E-3</v>
      </c>
      <c r="L111" s="124">
        <f t="shared" si="13"/>
        <v>47680489.260000005</v>
      </c>
      <c r="M111" s="125">
        <v>0</v>
      </c>
    </row>
    <row r="112" spans="1:13" ht="12.75" customHeight="1">
      <c r="A112" s="126" t="s">
        <v>292</v>
      </c>
      <c r="B112" s="127" t="s">
        <v>154</v>
      </c>
      <c r="C112" s="128">
        <v>48105000</v>
      </c>
      <c r="D112" s="128">
        <v>48094193.68</v>
      </c>
      <c r="E112" s="128">
        <v>7937148.1799999997</v>
      </c>
      <c r="F112" s="128">
        <v>15113843.459999997</v>
      </c>
      <c r="G112" s="129">
        <f t="shared" si="10"/>
        <v>3.8437295750583648E-3</v>
      </c>
      <c r="H112" s="128">
        <f t="shared" si="11"/>
        <v>32980350.220000003</v>
      </c>
      <c r="I112" s="128">
        <v>7658523.8099999987</v>
      </c>
      <c r="J112" s="128">
        <v>13024805.279999997</v>
      </c>
      <c r="K112" s="129">
        <f t="shared" si="12"/>
        <v>4.0981822611737429E-3</v>
      </c>
      <c r="L112" s="130">
        <f t="shared" si="13"/>
        <v>35069388.400000006</v>
      </c>
      <c r="M112" s="131">
        <v>0</v>
      </c>
    </row>
    <row r="113" spans="1:13" ht="12.75" customHeight="1">
      <c r="A113" s="126" t="s">
        <v>293</v>
      </c>
      <c r="B113" s="127" t="s">
        <v>175</v>
      </c>
      <c r="C113" s="128">
        <v>446000</v>
      </c>
      <c r="D113" s="128">
        <v>446000</v>
      </c>
      <c r="E113" s="128">
        <v>77689.510000000009</v>
      </c>
      <c r="F113" s="128">
        <v>434561.10000000003</v>
      </c>
      <c r="G113" s="129">
        <f t="shared" si="10"/>
        <v>1.1051691495022909E-4</v>
      </c>
      <c r="H113" s="128">
        <f t="shared" si="11"/>
        <v>11438.899999999965</v>
      </c>
      <c r="I113" s="128">
        <v>191695.11</v>
      </c>
      <c r="J113" s="128">
        <v>251257.01</v>
      </c>
      <c r="K113" s="129">
        <f t="shared" si="12"/>
        <v>7.9056615376714033E-5</v>
      </c>
      <c r="L113" s="130">
        <f t="shared" si="13"/>
        <v>194742.99</v>
      </c>
      <c r="M113" s="131">
        <v>0</v>
      </c>
    </row>
    <row r="114" spans="1:13" ht="12.75" customHeight="1">
      <c r="A114" s="126" t="s">
        <v>294</v>
      </c>
      <c r="B114" s="127" t="s">
        <v>295</v>
      </c>
      <c r="C114" s="128">
        <v>1370000</v>
      </c>
      <c r="D114" s="128">
        <v>1370000</v>
      </c>
      <c r="E114" s="128">
        <v>121566.73</v>
      </c>
      <c r="F114" s="128">
        <v>167334.47999999998</v>
      </c>
      <c r="G114" s="129">
        <f t="shared" si="10"/>
        <v>4.2556249269437154E-5</v>
      </c>
      <c r="H114" s="128">
        <f t="shared" si="11"/>
        <v>1202665.52</v>
      </c>
      <c r="I114" s="128">
        <v>26755.040000000001</v>
      </c>
      <c r="J114" s="128">
        <v>26755.040000000001</v>
      </c>
      <c r="K114" s="129">
        <f t="shared" si="12"/>
        <v>8.4183239570852123E-6</v>
      </c>
      <c r="L114" s="130">
        <f t="shared" si="13"/>
        <v>1343244.96</v>
      </c>
      <c r="M114" s="131">
        <v>0</v>
      </c>
    </row>
    <row r="115" spans="1:13" ht="12.75" customHeight="1">
      <c r="A115" s="126" t="s">
        <v>296</v>
      </c>
      <c r="B115" s="127" t="s">
        <v>297</v>
      </c>
      <c r="C115" s="128">
        <v>4897000</v>
      </c>
      <c r="D115" s="128">
        <v>9082984.3200000003</v>
      </c>
      <c r="E115" s="128">
        <v>2558667.9800000004</v>
      </c>
      <c r="F115" s="128">
        <v>3648478.25</v>
      </c>
      <c r="G115" s="129">
        <f t="shared" si="10"/>
        <v>9.278754137289569E-4</v>
      </c>
      <c r="H115" s="128">
        <f t="shared" si="11"/>
        <v>5434506.0700000003</v>
      </c>
      <c r="I115" s="128">
        <v>249732.39</v>
      </c>
      <c r="J115" s="128">
        <v>613718.1100000001</v>
      </c>
      <c r="K115" s="129">
        <f t="shared" si="12"/>
        <v>1.9310297679652353E-4</v>
      </c>
      <c r="L115" s="130">
        <f t="shared" si="13"/>
        <v>8469266.2100000009</v>
      </c>
      <c r="M115" s="131">
        <v>0</v>
      </c>
    </row>
    <row r="116" spans="1:13" ht="12.75" customHeight="1">
      <c r="A116" s="126" t="s">
        <v>298</v>
      </c>
      <c r="B116" s="127" t="s">
        <v>299</v>
      </c>
      <c r="C116" s="128">
        <v>2825000</v>
      </c>
      <c r="D116" s="128">
        <v>2758413.1</v>
      </c>
      <c r="E116" s="128">
        <v>1120026.3</v>
      </c>
      <c r="F116" s="128">
        <v>1260225.3</v>
      </c>
      <c r="G116" s="129">
        <f t="shared" si="10"/>
        <v>3.2049857269375224E-4</v>
      </c>
      <c r="H116" s="128">
        <f t="shared" si="11"/>
        <v>1498187.8</v>
      </c>
      <c r="I116" s="128">
        <v>154566.39999999999</v>
      </c>
      <c r="J116" s="128">
        <v>154566.39999999999</v>
      </c>
      <c r="K116" s="129">
        <f t="shared" si="12"/>
        <v>4.8633454783861876E-5</v>
      </c>
      <c r="L116" s="130">
        <f t="shared" si="13"/>
        <v>2603846.7000000002</v>
      </c>
      <c r="M116" s="131">
        <v>0</v>
      </c>
    </row>
    <row r="117" spans="1:13" s="29" customFormat="1" ht="12.75" customHeight="1">
      <c r="A117" s="27">
        <v>28</v>
      </c>
      <c r="B117" s="122" t="s">
        <v>300</v>
      </c>
      <c r="C117" s="118">
        <v>483341000</v>
      </c>
      <c r="D117" s="118">
        <v>493994963.64999998</v>
      </c>
      <c r="E117" s="118">
        <v>78053608.790000007</v>
      </c>
      <c r="F117" s="118">
        <v>149035215.05000001</v>
      </c>
      <c r="G117" s="123">
        <f t="shared" si="10"/>
        <v>3.7902408168310399E-2</v>
      </c>
      <c r="H117" s="118">
        <f t="shared" si="11"/>
        <v>344959748.59999996</v>
      </c>
      <c r="I117" s="118">
        <v>71167490.430000007</v>
      </c>
      <c r="J117" s="118">
        <v>118724487.87</v>
      </c>
      <c r="K117" s="123">
        <f t="shared" si="12"/>
        <v>3.7355997244956231E-2</v>
      </c>
      <c r="L117" s="124">
        <f t="shared" si="13"/>
        <v>375270475.77999997</v>
      </c>
      <c r="M117" s="125">
        <v>0</v>
      </c>
    </row>
    <row r="118" spans="1:13" ht="12.75" hidden="1" customHeight="1">
      <c r="A118" s="126" t="s">
        <v>301</v>
      </c>
      <c r="B118" s="134" t="s">
        <v>302</v>
      </c>
      <c r="C118" s="128">
        <v>0</v>
      </c>
      <c r="D118" s="128">
        <v>0</v>
      </c>
      <c r="E118" s="128">
        <v>0</v>
      </c>
      <c r="F118" s="128">
        <v>0</v>
      </c>
      <c r="G118" s="129">
        <f t="shared" si="10"/>
        <v>0</v>
      </c>
      <c r="H118" s="128">
        <f t="shared" si="11"/>
        <v>0</v>
      </c>
      <c r="I118" s="128">
        <v>0</v>
      </c>
      <c r="J118" s="128">
        <v>0</v>
      </c>
      <c r="K118" s="129">
        <f t="shared" si="12"/>
        <v>0</v>
      </c>
      <c r="L118" s="130">
        <f t="shared" si="13"/>
        <v>0</v>
      </c>
      <c r="M118" s="131">
        <v>0</v>
      </c>
    </row>
    <row r="119" spans="1:13" ht="12.75" customHeight="1">
      <c r="A119" s="126" t="s">
        <v>303</v>
      </c>
      <c r="B119" s="127" t="s">
        <v>304</v>
      </c>
      <c r="C119" s="128">
        <v>196464000</v>
      </c>
      <c r="D119" s="128">
        <v>202964000</v>
      </c>
      <c r="E119" s="128">
        <v>25069602.950000003</v>
      </c>
      <c r="F119" s="128">
        <v>49451964.379999995</v>
      </c>
      <c r="G119" s="129">
        <f t="shared" si="10"/>
        <v>1.2576548019383734E-2</v>
      </c>
      <c r="H119" s="128">
        <f t="shared" si="11"/>
        <v>153512035.62</v>
      </c>
      <c r="I119" s="128">
        <v>26367306.530000001</v>
      </c>
      <c r="J119" s="128">
        <v>49451964.380000003</v>
      </c>
      <c r="K119" s="129">
        <f t="shared" si="12"/>
        <v>1.5559784491635168E-2</v>
      </c>
      <c r="L119" s="130">
        <f t="shared" si="13"/>
        <v>153512035.62</v>
      </c>
      <c r="M119" s="131">
        <v>0</v>
      </c>
    </row>
    <row r="120" spans="1:13" ht="12.75" customHeight="1">
      <c r="A120" s="126" t="s">
        <v>305</v>
      </c>
      <c r="B120" s="127" t="s">
        <v>306</v>
      </c>
      <c r="C120" s="128">
        <v>94573000</v>
      </c>
      <c r="D120" s="128">
        <v>94573000</v>
      </c>
      <c r="E120" s="128">
        <v>20212226.960000001</v>
      </c>
      <c r="F120" s="128">
        <v>33262824.190000001</v>
      </c>
      <c r="G120" s="129">
        <f t="shared" si="10"/>
        <v>8.4593506229863943E-3</v>
      </c>
      <c r="H120" s="128">
        <f t="shared" si="11"/>
        <v>61310175.810000002</v>
      </c>
      <c r="I120" s="128">
        <v>20212226.960000001</v>
      </c>
      <c r="J120" s="128">
        <v>33262824.190000001</v>
      </c>
      <c r="K120" s="129">
        <f t="shared" si="12"/>
        <v>1.0465961918165345E-2</v>
      </c>
      <c r="L120" s="130">
        <f t="shared" si="13"/>
        <v>61310175.810000002</v>
      </c>
      <c r="M120" s="131">
        <v>0</v>
      </c>
    </row>
    <row r="121" spans="1:13" ht="12.75" customHeight="1">
      <c r="A121" s="126" t="s">
        <v>307</v>
      </c>
      <c r="B121" s="127" t="s">
        <v>275</v>
      </c>
      <c r="C121" s="128">
        <v>192304000</v>
      </c>
      <c r="D121" s="128">
        <v>196457963.65000001</v>
      </c>
      <c r="E121" s="128">
        <v>32771778.880000003</v>
      </c>
      <c r="F121" s="128">
        <v>66320426.480000004</v>
      </c>
      <c r="G121" s="129">
        <f t="shared" si="10"/>
        <v>1.6866509525940265E-2</v>
      </c>
      <c r="H121" s="128">
        <f t="shared" si="11"/>
        <v>130137537.17</v>
      </c>
      <c r="I121" s="128">
        <v>24587956.940000005</v>
      </c>
      <c r="J121" s="128">
        <v>36009699.300000004</v>
      </c>
      <c r="K121" s="129">
        <f t="shared" si="12"/>
        <v>1.1330250835155719E-2</v>
      </c>
      <c r="L121" s="130">
        <f t="shared" si="13"/>
        <v>160448264.34999999</v>
      </c>
      <c r="M121" s="131">
        <v>0</v>
      </c>
    </row>
    <row r="122" spans="1:13" s="29" customFormat="1" ht="12.75" customHeight="1">
      <c r="A122" s="27">
        <v>99</v>
      </c>
      <c r="B122" s="122" t="s">
        <v>308</v>
      </c>
      <c r="C122" s="118">
        <v>52802000</v>
      </c>
      <c r="D122" s="118">
        <v>42590899</v>
      </c>
      <c r="E122" s="118">
        <v>0</v>
      </c>
      <c r="F122" s="118">
        <v>0</v>
      </c>
      <c r="G122" s="123">
        <f t="shared" si="10"/>
        <v>0</v>
      </c>
      <c r="H122" s="118">
        <f t="shared" si="11"/>
        <v>42590899</v>
      </c>
      <c r="I122" s="118">
        <v>0</v>
      </c>
      <c r="J122" s="118">
        <v>0</v>
      </c>
      <c r="K122" s="123">
        <f t="shared" si="12"/>
        <v>0</v>
      </c>
      <c r="L122" s="124">
        <f t="shared" si="13"/>
        <v>42590899</v>
      </c>
      <c r="M122" s="125">
        <v>0</v>
      </c>
    </row>
    <row r="123" spans="1:13" ht="12.75" customHeight="1">
      <c r="A123" s="126" t="s">
        <v>309</v>
      </c>
      <c r="B123" s="127" t="s">
        <v>310</v>
      </c>
      <c r="C123" s="128">
        <v>7639000</v>
      </c>
      <c r="D123" s="128">
        <v>1139000</v>
      </c>
      <c r="E123" s="128">
        <v>0</v>
      </c>
      <c r="F123" s="128">
        <v>0</v>
      </c>
      <c r="G123" s="129">
        <f t="shared" si="10"/>
        <v>0</v>
      </c>
      <c r="H123" s="128">
        <f t="shared" si="11"/>
        <v>1139000</v>
      </c>
      <c r="I123" s="128">
        <v>0</v>
      </c>
      <c r="J123" s="128">
        <v>0</v>
      </c>
      <c r="K123" s="129">
        <f t="shared" si="12"/>
        <v>0</v>
      </c>
      <c r="L123" s="130">
        <f t="shared" si="13"/>
        <v>1139000</v>
      </c>
      <c r="M123" s="131">
        <v>0</v>
      </c>
    </row>
    <row r="124" spans="1:13" ht="12.75" customHeight="1">
      <c r="A124" s="126" t="s">
        <v>311</v>
      </c>
      <c r="B124" s="127" t="s">
        <v>107</v>
      </c>
      <c r="C124" s="128">
        <v>45163000</v>
      </c>
      <c r="D124" s="128">
        <v>41451899</v>
      </c>
      <c r="E124" s="128">
        <v>0</v>
      </c>
      <c r="F124" s="128">
        <v>0</v>
      </c>
      <c r="G124" s="129">
        <f t="shared" si="10"/>
        <v>0</v>
      </c>
      <c r="H124" s="128">
        <f t="shared" si="11"/>
        <v>41451899</v>
      </c>
      <c r="I124" s="128">
        <v>0</v>
      </c>
      <c r="J124" s="128">
        <v>0</v>
      </c>
      <c r="K124" s="129">
        <f t="shared" si="12"/>
        <v>0</v>
      </c>
      <c r="L124" s="130">
        <f t="shared" si="13"/>
        <v>41451899</v>
      </c>
      <c r="M124" s="131">
        <v>0</v>
      </c>
    </row>
    <row r="125" spans="1:13" s="29" customFormat="1" ht="12.75" hidden="1" customHeight="1">
      <c r="A125" s="27"/>
      <c r="B125" s="122"/>
      <c r="C125" s="118">
        <v>0</v>
      </c>
      <c r="D125" s="118">
        <v>0</v>
      </c>
      <c r="E125" s="118">
        <v>0</v>
      </c>
      <c r="F125" s="118">
        <v>0</v>
      </c>
      <c r="G125" s="123">
        <f t="shared" si="10"/>
        <v>0</v>
      </c>
      <c r="H125" s="118">
        <f t="shared" si="11"/>
        <v>0</v>
      </c>
      <c r="I125" s="118">
        <v>0</v>
      </c>
      <c r="J125" s="118">
        <v>0</v>
      </c>
      <c r="K125" s="123">
        <f t="shared" si="12"/>
        <v>0</v>
      </c>
      <c r="L125" s="124">
        <f t="shared" si="13"/>
        <v>0</v>
      </c>
      <c r="M125" s="125">
        <v>0</v>
      </c>
    </row>
    <row r="126" spans="1:13" ht="12.75" hidden="1" customHeight="1">
      <c r="A126" s="139"/>
      <c r="B126" s="139"/>
      <c r="C126" s="140">
        <v>0</v>
      </c>
      <c r="D126" s="140">
        <v>0</v>
      </c>
      <c r="E126" s="140">
        <v>0</v>
      </c>
      <c r="F126" s="140">
        <v>0</v>
      </c>
      <c r="G126" s="141">
        <f t="shared" si="10"/>
        <v>0</v>
      </c>
      <c r="H126" s="140">
        <f t="shared" si="11"/>
        <v>0</v>
      </c>
      <c r="I126" s="140">
        <v>0</v>
      </c>
      <c r="J126" s="140">
        <v>0</v>
      </c>
      <c r="K126" s="141">
        <f t="shared" si="12"/>
        <v>0</v>
      </c>
      <c r="L126" s="142">
        <f t="shared" si="13"/>
        <v>0</v>
      </c>
      <c r="M126" s="143">
        <v>0</v>
      </c>
    </row>
    <row r="127" spans="1:13" s="149" customFormat="1" ht="12.75" customHeight="1">
      <c r="A127" s="144"/>
      <c r="B127" s="144"/>
      <c r="C127" s="145">
        <v>0</v>
      </c>
      <c r="D127" s="145">
        <v>0</v>
      </c>
      <c r="E127" s="145">
        <v>0</v>
      </c>
      <c r="F127" s="145">
        <v>0</v>
      </c>
      <c r="G127" s="146">
        <f t="shared" si="10"/>
        <v>0</v>
      </c>
      <c r="H127" s="145">
        <f t="shared" si="11"/>
        <v>0</v>
      </c>
      <c r="I127" s="145">
        <v>0</v>
      </c>
      <c r="J127" s="145">
        <v>0</v>
      </c>
      <c r="K127" s="146">
        <f t="shared" si="12"/>
        <v>0</v>
      </c>
      <c r="L127" s="147">
        <f t="shared" si="13"/>
        <v>0</v>
      </c>
      <c r="M127" s="148">
        <v>0</v>
      </c>
    </row>
    <row r="128" spans="1:13" s="152" customFormat="1" ht="12.75" customHeight="1">
      <c r="A128" s="151"/>
      <c r="B128" s="144" t="s">
        <v>312</v>
      </c>
      <c r="C128" s="145">
        <v>641339000</v>
      </c>
      <c r="D128" s="145">
        <v>1324553948.77</v>
      </c>
      <c r="E128" s="145">
        <v>232249886.25999993</v>
      </c>
      <c r="F128" s="145">
        <v>442001402.68000001</v>
      </c>
      <c r="G128" s="146">
        <f t="shared" si="10"/>
        <v>0.11240912135915412</v>
      </c>
      <c r="H128" s="145">
        <f t="shared" si="11"/>
        <v>882552546.08999991</v>
      </c>
      <c r="I128" s="145">
        <v>231952283.15999997</v>
      </c>
      <c r="J128" s="145">
        <v>441155336.68000001</v>
      </c>
      <c r="K128" s="146">
        <f t="shared" si="12"/>
        <v>0.13880706362499315</v>
      </c>
      <c r="L128" s="147">
        <f t="shared" si="13"/>
        <v>883398612.08999991</v>
      </c>
      <c r="M128" s="148">
        <v>0</v>
      </c>
    </row>
    <row r="129" spans="1:13" s="152" customFormat="1" ht="12.75" customHeight="1">
      <c r="A129" s="154"/>
      <c r="B129" s="155"/>
      <c r="C129" s="156"/>
      <c r="D129" s="156"/>
      <c r="E129" s="156"/>
      <c r="F129" s="156"/>
      <c r="G129" s="157"/>
      <c r="H129" s="156"/>
      <c r="I129" s="156"/>
      <c r="J129" s="156"/>
      <c r="K129" s="157"/>
      <c r="L129" s="158"/>
      <c r="M129" s="159"/>
    </row>
    <row r="130" spans="1:13">
      <c r="A130" s="160"/>
      <c r="B130" s="161" t="s">
        <v>313</v>
      </c>
      <c r="C130" s="162">
        <v>11500000000</v>
      </c>
      <c r="D130" s="162">
        <v>12953860924.200001</v>
      </c>
      <c r="E130" s="162">
        <v>2219323851.75</v>
      </c>
      <c r="F130" s="162">
        <v>3932077729.4200001</v>
      </c>
      <c r="G130" s="163">
        <v>1</v>
      </c>
      <c r="H130" s="162">
        <v>9021783194.7800007</v>
      </c>
      <c r="I130" s="162">
        <v>1879140833.3800001</v>
      </c>
      <c r="J130" s="162">
        <v>3178190829.4799991</v>
      </c>
      <c r="K130" s="163">
        <f>J130/$J$130</f>
        <v>1</v>
      </c>
      <c r="L130" s="164">
        <v>9775670094.7200012</v>
      </c>
      <c r="M130" s="165">
        <v>0</v>
      </c>
    </row>
    <row r="132" spans="1:13">
      <c r="M132" s="61" t="s">
        <v>314</v>
      </c>
    </row>
    <row r="134" spans="1:13" ht="12" thickBot="1">
      <c r="M134" s="61" t="s">
        <v>315</v>
      </c>
    </row>
    <row r="135" spans="1:13" s="55" customFormat="1" ht="18.75" customHeight="1" thickBot="1">
      <c r="A135" s="965" t="s">
        <v>316</v>
      </c>
      <c r="B135" s="966"/>
      <c r="C135" s="966"/>
      <c r="D135" s="966"/>
      <c r="E135" s="966"/>
      <c r="F135" s="966"/>
      <c r="G135" s="966"/>
      <c r="H135" s="966"/>
      <c r="I135" s="966"/>
      <c r="J135" s="966"/>
      <c r="K135" s="966"/>
      <c r="L135" s="966"/>
      <c r="M135" s="967"/>
    </row>
    <row r="137" spans="1:13" ht="11.25" customHeight="1">
      <c r="A137" s="961" t="s">
        <v>139</v>
      </c>
      <c r="B137" s="962"/>
      <c r="C137" s="942" t="s">
        <v>81</v>
      </c>
      <c r="D137" s="942" t="s">
        <v>82</v>
      </c>
      <c r="E137" s="944" t="s">
        <v>83</v>
      </c>
      <c r="F137" s="964"/>
      <c r="G137" s="945"/>
      <c r="H137" s="6" t="s">
        <v>140</v>
      </c>
      <c r="I137" s="944" t="s">
        <v>85</v>
      </c>
      <c r="J137" s="964"/>
      <c r="K137" s="945"/>
      <c r="L137" s="69" t="s">
        <v>140</v>
      </c>
      <c r="M137" s="968" t="s">
        <v>317</v>
      </c>
    </row>
    <row r="138" spans="1:13" ht="24.75" customHeight="1">
      <c r="A138" s="961"/>
      <c r="B138" s="962"/>
      <c r="C138" s="943"/>
      <c r="D138" s="943"/>
      <c r="E138" s="6" t="s">
        <v>10</v>
      </c>
      <c r="F138" s="6" t="str">
        <f>F9</f>
        <v>JAN a ABR  / 2023</v>
      </c>
      <c r="G138" s="6" t="s">
        <v>11</v>
      </c>
      <c r="H138" s="113"/>
      <c r="I138" s="6" t="s">
        <v>10</v>
      </c>
      <c r="J138" s="6" t="str">
        <f>J9</f>
        <v>JAN a ABR  / 2023</v>
      </c>
      <c r="K138" s="6" t="s">
        <v>11</v>
      </c>
      <c r="L138" s="70"/>
      <c r="M138" s="969"/>
    </row>
    <row r="139" spans="1:13" ht="16.5">
      <c r="A139" s="961"/>
      <c r="B139" s="962"/>
      <c r="C139" s="963"/>
      <c r="D139" s="7" t="s">
        <v>12</v>
      </c>
      <c r="E139" s="7"/>
      <c r="F139" s="7" t="s">
        <v>13</v>
      </c>
      <c r="G139" s="114" t="s">
        <v>142</v>
      </c>
      <c r="H139" s="7" t="s">
        <v>143</v>
      </c>
      <c r="I139" s="7"/>
      <c r="J139" s="7" t="s">
        <v>90</v>
      </c>
      <c r="K139" s="114" t="s">
        <v>144</v>
      </c>
      <c r="L139" s="8" t="s">
        <v>145</v>
      </c>
      <c r="M139" s="8" t="s">
        <v>92</v>
      </c>
    </row>
    <row r="140" spans="1:13" ht="12">
      <c r="A140" s="166"/>
      <c r="B140" s="115" t="s">
        <v>318</v>
      </c>
      <c r="C140" s="73">
        <v>641339000</v>
      </c>
      <c r="D140" s="73">
        <v>1324553948.77</v>
      </c>
      <c r="E140" s="73">
        <v>232249886.25999993</v>
      </c>
      <c r="F140" s="73">
        <v>442001402.68000001</v>
      </c>
      <c r="G140" s="116">
        <f>F140/$F$248</f>
        <v>1</v>
      </c>
      <c r="H140" s="73">
        <f>D140-F140</f>
        <v>882552546.08999991</v>
      </c>
      <c r="I140" s="73">
        <v>231952283.15999997</v>
      </c>
      <c r="J140" s="73">
        <v>441155336.68000001</v>
      </c>
      <c r="K140" s="116">
        <f>J140/$J$248</f>
        <v>1</v>
      </c>
      <c r="L140" s="167">
        <f>D140-J140</f>
        <v>883398612.08999991</v>
      </c>
      <c r="M140" s="167">
        <v>0</v>
      </c>
    </row>
    <row r="141" spans="1:13">
      <c r="A141" s="65"/>
      <c r="B141" s="168"/>
      <c r="C141" s="168"/>
      <c r="D141" s="168"/>
      <c r="E141" s="168"/>
      <c r="F141" s="168"/>
      <c r="G141" s="129"/>
      <c r="H141" s="168"/>
      <c r="I141" s="168"/>
      <c r="J141" s="168"/>
      <c r="K141" s="129"/>
      <c r="L141" s="80"/>
      <c r="M141" s="80"/>
    </row>
    <row r="142" spans="1:13" s="29" customFormat="1">
      <c r="A142" s="121" t="s">
        <v>147</v>
      </c>
      <c r="B142" s="122" t="s">
        <v>148</v>
      </c>
      <c r="C142" s="118">
        <v>23000000</v>
      </c>
      <c r="D142" s="118">
        <v>23000000</v>
      </c>
      <c r="E142" s="118">
        <v>3652480.26</v>
      </c>
      <c r="F142" s="118">
        <v>7324797.6099999994</v>
      </c>
      <c r="G142" s="123">
        <f>F142/$F$248</f>
        <v>1.6571887703494468E-2</v>
      </c>
      <c r="H142" s="118">
        <f>D142-F142</f>
        <v>15675202.390000001</v>
      </c>
      <c r="I142" s="118">
        <v>3652480.26</v>
      </c>
      <c r="J142" s="118">
        <v>7324797.6099999994</v>
      </c>
      <c r="K142" s="123">
        <f>J142/$J$248</f>
        <v>1.6603669956991075E-2</v>
      </c>
      <c r="L142" s="77">
        <f t="shared" ref="L142" si="14">D142-J142</f>
        <v>15675202.390000001</v>
      </c>
      <c r="M142" s="77">
        <v>0</v>
      </c>
    </row>
    <row r="143" spans="1:13" ht="10.5" customHeight="1">
      <c r="A143" s="126" t="s">
        <v>149</v>
      </c>
      <c r="B143" s="127" t="s">
        <v>150</v>
      </c>
      <c r="C143" s="128">
        <v>23000000</v>
      </c>
      <c r="D143" s="128">
        <v>23000000</v>
      </c>
      <c r="E143" s="128">
        <v>3652480.26</v>
      </c>
      <c r="F143" s="128">
        <v>7324797.6099999994</v>
      </c>
      <c r="G143" s="129">
        <f t="shared" ref="G143:G206" si="15">F143/$F$248</f>
        <v>1.6571887703494468E-2</v>
      </c>
      <c r="H143" s="128">
        <f t="shared" ref="H143:H206" si="16">D143-F143</f>
        <v>15675202.390000001</v>
      </c>
      <c r="I143" s="128">
        <v>3652480.26</v>
      </c>
      <c r="J143" s="128">
        <v>7324797.6099999994</v>
      </c>
      <c r="K143" s="129">
        <f t="shared" ref="K143:K206" si="17">J143/$J$248</f>
        <v>1.6603669956991075E-2</v>
      </c>
      <c r="L143" s="80">
        <f t="shared" ref="L143:L206" si="18">D143-J143</f>
        <v>15675202.390000001</v>
      </c>
      <c r="M143" s="80">
        <v>0</v>
      </c>
    </row>
    <row r="144" spans="1:13" s="29" customFormat="1">
      <c r="A144" s="132">
        <v>3</v>
      </c>
      <c r="B144" s="122" t="s">
        <v>151</v>
      </c>
      <c r="C144" s="118">
        <v>12587000</v>
      </c>
      <c r="D144" s="118">
        <v>12587000</v>
      </c>
      <c r="E144" s="118">
        <v>1919406.54</v>
      </c>
      <c r="F144" s="118">
        <v>3816478.33</v>
      </c>
      <c r="G144" s="123">
        <f t="shared" si="15"/>
        <v>8.6345389558934327E-3</v>
      </c>
      <c r="H144" s="118">
        <f t="shared" si="16"/>
        <v>8770521.6699999999</v>
      </c>
      <c r="I144" s="118">
        <v>1920903.1300000001</v>
      </c>
      <c r="J144" s="118">
        <v>3801474.92</v>
      </c>
      <c r="K144" s="123">
        <f t="shared" si="17"/>
        <v>8.6170892742876842E-3</v>
      </c>
      <c r="L144" s="77">
        <f t="shared" si="18"/>
        <v>8785525.0800000001</v>
      </c>
      <c r="M144" s="77">
        <v>0</v>
      </c>
    </row>
    <row r="145" spans="1:13">
      <c r="A145" s="133">
        <v>3062</v>
      </c>
      <c r="B145" s="127" t="s">
        <v>152</v>
      </c>
      <c r="C145" s="128">
        <v>64000</v>
      </c>
      <c r="D145" s="128">
        <v>64000</v>
      </c>
      <c r="E145" s="128">
        <v>7500</v>
      </c>
      <c r="F145" s="128">
        <v>24000</v>
      </c>
      <c r="G145" s="129">
        <f t="shared" si="15"/>
        <v>5.4298470218601341E-5</v>
      </c>
      <c r="H145" s="128">
        <f t="shared" si="16"/>
        <v>40000</v>
      </c>
      <c r="I145" s="128">
        <v>8996.59</v>
      </c>
      <c r="J145" s="128">
        <v>8996.59</v>
      </c>
      <c r="K145" s="129">
        <f t="shared" si="17"/>
        <v>2.039324757511851E-5</v>
      </c>
      <c r="L145" s="80">
        <f t="shared" si="18"/>
        <v>55003.41</v>
      </c>
      <c r="M145" s="80">
        <v>0</v>
      </c>
    </row>
    <row r="146" spans="1:13">
      <c r="A146" s="133">
        <v>3092</v>
      </c>
      <c r="B146" s="127" t="s">
        <v>153</v>
      </c>
      <c r="C146" s="128">
        <v>16000</v>
      </c>
      <c r="D146" s="128">
        <v>16000</v>
      </c>
      <c r="E146" s="128">
        <v>0</v>
      </c>
      <c r="F146" s="128">
        <v>0</v>
      </c>
      <c r="G146" s="129">
        <f t="shared" si="15"/>
        <v>0</v>
      </c>
      <c r="H146" s="128">
        <f t="shared" si="16"/>
        <v>16000</v>
      </c>
      <c r="I146" s="128">
        <v>0</v>
      </c>
      <c r="J146" s="128">
        <v>0</v>
      </c>
      <c r="K146" s="129">
        <f t="shared" si="17"/>
        <v>0</v>
      </c>
      <c r="L146" s="80">
        <f t="shared" si="18"/>
        <v>16000</v>
      </c>
      <c r="M146" s="80">
        <v>0</v>
      </c>
    </row>
    <row r="147" spans="1:13">
      <c r="A147" s="133">
        <v>3122</v>
      </c>
      <c r="B147" s="127" t="s">
        <v>154</v>
      </c>
      <c r="C147" s="128">
        <v>12507000</v>
      </c>
      <c r="D147" s="128">
        <v>12507000</v>
      </c>
      <c r="E147" s="128">
        <v>1911906.54</v>
      </c>
      <c r="F147" s="128">
        <v>3792478.33</v>
      </c>
      <c r="G147" s="129">
        <f t="shared" si="15"/>
        <v>8.5802404856748313E-3</v>
      </c>
      <c r="H147" s="128">
        <f t="shared" si="16"/>
        <v>8714521.6699999999</v>
      </c>
      <c r="I147" s="128">
        <v>1911906.54</v>
      </c>
      <c r="J147" s="128">
        <v>3792478.33</v>
      </c>
      <c r="K147" s="129">
        <f t="shared" si="17"/>
        <v>8.5966960267125653E-3</v>
      </c>
      <c r="L147" s="80">
        <f t="shared" si="18"/>
        <v>8714521.6699999999</v>
      </c>
      <c r="M147" s="80">
        <v>0</v>
      </c>
    </row>
    <row r="148" spans="1:13" s="29" customFormat="1">
      <c r="A148" s="121" t="s">
        <v>155</v>
      </c>
      <c r="B148" s="122" t="s">
        <v>156</v>
      </c>
      <c r="C148" s="118">
        <v>36033000</v>
      </c>
      <c r="D148" s="118">
        <v>80609874.329999998</v>
      </c>
      <c r="E148" s="118">
        <v>10958529.370000001</v>
      </c>
      <c r="F148" s="118">
        <v>21971256.070000004</v>
      </c>
      <c r="G148" s="123">
        <f t="shared" si="15"/>
        <v>4.9708566390923296E-2</v>
      </c>
      <c r="H148" s="118">
        <f t="shared" si="16"/>
        <v>58638618.25999999</v>
      </c>
      <c r="I148" s="118">
        <v>10959012.17</v>
      </c>
      <c r="J148" s="118">
        <v>21875309.280000001</v>
      </c>
      <c r="K148" s="123">
        <f t="shared" si="17"/>
        <v>4.9586409731834778E-2</v>
      </c>
      <c r="L148" s="77">
        <f t="shared" si="18"/>
        <v>58734565.049999997</v>
      </c>
      <c r="M148" s="77">
        <v>0</v>
      </c>
    </row>
    <row r="149" spans="1:13">
      <c r="A149" s="126" t="s">
        <v>157</v>
      </c>
      <c r="B149" s="127" t="s">
        <v>158</v>
      </c>
      <c r="C149" s="128">
        <v>0</v>
      </c>
      <c r="D149" s="128">
        <v>0</v>
      </c>
      <c r="E149" s="128">
        <v>0</v>
      </c>
      <c r="F149" s="128">
        <v>0</v>
      </c>
      <c r="G149" s="129">
        <f t="shared" si="15"/>
        <v>0</v>
      </c>
      <c r="H149" s="128">
        <f t="shared" si="16"/>
        <v>0</v>
      </c>
      <c r="I149" s="128">
        <v>0</v>
      </c>
      <c r="J149" s="128">
        <v>0</v>
      </c>
      <c r="K149" s="129">
        <f t="shared" si="17"/>
        <v>0</v>
      </c>
      <c r="L149" s="80">
        <f t="shared" si="18"/>
        <v>0</v>
      </c>
      <c r="M149" s="80">
        <v>0</v>
      </c>
    </row>
    <row r="150" spans="1:13">
      <c r="A150" s="126" t="s">
        <v>159</v>
      </c>
      <c r="B150" s="127" t="s">
        <v>154</v>
      </c>
      <c r="C150" s="128">
        <v>35497000</v>
      </c>
      <c r="D150" s="128">
        <v>79483874.329999998</v>
      </c>
      <c r="E150" s="128">
        <v>10806716.360000001</v>
      </c>
      <c r="F150" s="128">
        <v>21670382.200000003</v>
      </c>
      <c r="G150" s="129">
        <f t="shared" si="15"/>
        <v>4.9027858438017033E-2</v>
      </c>
      <c r="H150" s="128">
        <f t="shared" si="16"/>
        <v>57813492.129999995</v>
      </c>
      <c r="I150" s="128">
        <v>10807199.16</v>
      </c>
      <c r="J150" s="128">
        <v>21574435.41</v>
      </c>
      <c r="K150" s="129">
        <f t="shared" si="17"/>
        <v>4.8904396288986539E-2</v>
      </c>
      <c r="L150" s="80">
        <f t="shared" si="18"/>
        <v>57909438.920000002</v>
      </c>
      <c r="M150" s="80">
        <v>0</v>
      </c>
    </row>
    <row r="151" spans="1:13">
      <c r="A151" s="126" t="s">
        <v>160</v>
      </c>
      <c r="B151" s="127" t="s">
        <v>161</v>
      </c>
      <c r="C151" s="128">
        <v>0</v>
      </c>
      <c r="D151" s="128">
        <v>0</v>
      </c>
      <c r="E151" s="128">
        <v>0</v>
      </c>
      <c r="F151" s="128">
        <v>0</v>
      </c>
      <c r="G151" s="129">
        <f t="shared" si="15"/>
        <v>0</v>
      </c>
      <c r="H151" s="128">
        <f t="shared" si="16"/>
        <v>0</v>
      </c>
      <c r="I151" s="128">
        <v>0</v>
      </c>
      <c r="J151" s="128">
        <v>0</v>
      </c>
      <c r="K151" s="129">
        <f t="shared" si="17"/>
        <v>0</v>
      </c>
      <c r="L151" s="80">
        <f t="shared" si="18"/>
        <v>0</v>
      </c>
      <c r="M151" s="80">
        <v>0</v>
      </c>
    </row>
    <row r="152" spans="1:13">
      <c r="A152" s="126" t="s">
        <v>162</v>
      </c>
      <c r="B152" s="127" t="s">
        <v>163</v>
      </c>
      <c r="C152" s="128">
        <v>531000</v>
      </c>
      <c r="D152" s="128">
        <v>531000</v>
      </c>
      <c r="E152" s="128">
        <v>53404</v>
      </c>
      <c r="F152" s="128">
        <v>106808</v>
      </c>
      <c r="G152" s="129">
        <f t="shared" si="15"/>
        <v>2.4164629196284885E-4</v>
      </c>
      <c r="H152" s="128">
        <f t="shared" si="16"/>
        <v>424192</v>
      </c>
      <c r="I152" s="128">
        <v>53404</v>
      </c>
      <c r="J152" s="128">
        <v>106808</v>
      </c>
      <c r="K152" s="129">
        <f t="shared" si="17"/>
        <v>2.4210973124297737E-4</v>
      </c>
      <c r="L152" s="80">
        <f t="shared" si="18"/>
        <v>424192</v>
      </c>
      <c r="M152" s="80">
        <v>0</v>
      </c>
    </row>
    <row r="153" spans="1:13">
      <c r="A153" s="126" t="s">
        <v>164</v>
      </c>
      <c r="B153" s="127" t="s">
        <v>165</v>
      </c>
      <c r="C153" s="128">
        <v>0</v>
      </c>
      <c r="D153" s="128">
        <v>0</v>
      </c>
      <c r="E153" s="128">
        <v>0</v>
      </c>
      <c r="F153" s="128">
        <v>0</v>
      </c>
      <c r="G153" s="129">
        <f t="shared" si="15"/>
        <v>0</v>
      </c>
      <c r="H153" s="128">
        <f t="shared" si="16"/>
        <v>0</v>
      </c>
      <c r="I153" s="128">
        <v>0</v>
      </c>
      <c r="J153" s="128">
        <v>0</v>
      </c>
      <c r="K153" s="129">
        <f t="shared" si="17"/>
        <v>0</v>
      </c>
      <c r="L153" s="80">
        <f t="shared" si="18"/>
        <v>0</v>
      </c>
      <c r="M153" s="80">
        <v>0</v>
      </c>
    </row>
    <row r="154" spans="1:13">
      <c r="A154" s="126" t="s">
        <v>166</v>
      </c>
      <c r="B154" s="127" t="s">
        <v>167</v>
      </c>
      <c r="C154" s="128">
        <v>0</v>
      </c>
      <c r="D154" s="128">
        <v>590000</v>
      </c>
      <c r="E154" s="128">
        <v>98409.01</v>
      </c>
      <c r="F154" s="128">
        <v>194065.87</v>
      </c>
      <c r="G154" s="129">
        <f t="shared" si="15"/>
        <v>4.3906166094341499E-4</v>
      </c>
      <c r="H154" s="128">
        <f t="shared" si="16"/>
        <v>395934.13</v>
      </c>
      <c r="I154" s="128">
        <v>98409.01</v>
      </c>
      <c r="J154" s="128">
        <v>194065.87</v>
      </c>
      <c r="K154" s="129">
        <f t="shared" si="17"/>
        <v>4.3990371160525975E-4</v>
      </c>
      <c r="L154" s="80">
        <f t="shared" si="18"/>
        <v>395934.13</v>
      </c>
      <c r="M154" s="80">
        <v>0</v>
      </c>
    </row>
    <row r="155" spans="1:13">
      <c r="A155" s="126" t="s">
        <v>168</v>
      </c>
      <c r="B155" s="127" t="s">
        <v>169</v>
      </c>
      <c r="C155" s="128">
        <v>0</v>
      </c>
      <c r="D155" s="128">
        <v>0</v>
      </c>
      <c r="E155" s="128">
        <v>0</v>
      </c>
      <c r="F155" s="128">
        <v>0</v>
      </c>
      <c r="G155" s="129">
        <f t="shared" si="15"/>
        <v>0</v>
      </c>
      <c r="H155" s="128">
        <f t="shared" si="16"/>
        <v>0</v>
      </c>
      <c r="I155" s="128">
        <v>0</v>
      </c>
      <c r="J155" s="128">
        <v>0</v>
      </c>
      <c r="K155" s="129">
        <f t="shared" si="17"/>
        <v>0</v>
      </c>
      <c r="L155" s="80">
        <f t="shared" si="18"/>
        <v>0</v>
      </c>
      <c r="M155" s="80">
        <v>0</v>
      </c>
    </row>
    <row r="156" spans="1:13">
      <c r="A156" s="126" t="s">
        <v>170</v>
      </c>
      <c r="B156" s="127" t="s">
        <v>171</v>
      </c>
      <c r="C156" s="128">
        <v>5000</v>
      </c>
      <c r="D156" s="128">
        <v>5000</v>
      </c>
      <c r="E156" s="128">
        <v>0</v>
      </c>
      <c r="F156" s="128">
        <v>0</v>
      </c>
      <c r="G156" s="129">
        <f t="shared" si="15"/>
        <v>0</v>
      </c>
      <c r="H156" s="128">
        <f t="shared" si="16"/>
        <v>5000</v>
      </c>
      <c r="I156" s="128">
        <v>0</v>
      </c>
      <c r="J156" s="128">
        <v>0</v>
      </c>
      <c r="K156" s="129">
        <f t="shared" si="17"/>
        <v>0</v>
      </c>
      <c r="L156" s="80">
        <f t="shared" si="18"/>
        <v>5000</v>
      </c>
      <c r="M156" s="80">
        <v>0</v>
      </c>
    </row>
    <row r="157" spans="1:13">
      <c r="A157" s="126" t="s">
        <v>172</v>
      </c>
      <c r="B157" s="127" t="s">
        <v>173</v>
      </c>
      <c r="C157" s="128">
        <v>0</v>
      </c>
      <c r="D157" s="128">
        <v>0</v>
      </c>
      <c r="E157" s="128">
        <v>0</v>
      </c>
      <c r="F157" s="128">
        <v>0</v>
      </c>
      <c r="G157" s="129">
        <f t="shared" si="15"/>
        <v>0</v>
      </c>
      <c r="H157" s="128">
        <f t="shared" si="16"/>
        <v>0</v>
      </c>
      <c r="I157" s="128">
        <v>0</v>
      </c>
      <c r="J157" s="128">
        <v>0</v>
      </c>
      <c r="K157" s="129">
        <f t="shared" si="17"/>
        <v>0</v>
      </c>
      <c r="L157" s="80">
        <f t="shared" si="18"/>
        <v>0</v>
      </c>
      <c r="M157" s="80">
        <v>0</v>
      </c>
    </row>
    <row r="158" spans="1:13">
      <c r="A158" s="169">
        <v>4331</v>
      </c>
      <c r="B158" s="127" t="s">
        <v>203</v>
      </c>
      <c r="C158" s="128">
        <v>0</v>
      </c>
      <c r="D158" s="128">
        <v>0</v>
      </c>
      <c r="E158" s="128">
        <v>0</v>
      </c>
      <c r="F158" s="128">
        <v>0</v>
      </c>
      <c r="G158" s="129">
        <f t="shared" si="15"/>
        <v>0</v>
      </c>
      <c r="H158" s="128">
        <f t="shared" si="16"/>
        <v>0</v>
      </c>
      <c r="I158" s="128">
        <v>0</v>
      </c>
      <c r="J158" s="128">
        <v>0</v>
      </c>
      <c r="K158" s="129">
        <f t="shared" si="17"/>
        <v>0</v>
      </c>
      <c r="L158" s="80">
        <f t="shared" si="18"/>
        <v>0</v>
      </c>
      <c r="M158" s="80">
        <v>0</v>
      </c>
    </row>
    <row r="159" spans="1:13" s="29" customFormat="1">
      <c r="A159" s="121" t="s">
        <v>176</v>
      </c>
      <c r="B159" s="122" t="s">
        <v>177</v>
      </c>
      <c r="C159" s="118">
        <v>0</v>
      </c>
      <c r="D159" s="118">
        <v>0</v>
      </c>
      <c r="E159" s="118">
        <v>0</v>
      </c>
      <c r="F159" s="118">
        <v>0</v>
      </c>
      <c r="G159" s="123">
        <f t="shared" si="15"/>
        <v>0</v>
      </c>
      <c r="H159" s="118">
        <f t="shared" si="16"/>
        <v>0</v>
      </c>
      <c r="I159" s="118">
        <v>0</v>
      </c>
      <c r="J159" s="118">
        <v>0</v>
      </c>
      <c r="K159" s="123">
        <f t="shared" si="17"/>
        <v>0</v>
      </c>
      <c r="L159" s="77">
        <f t="shared" si="18"/>
        <v>0</v>
      </c>
      <c r="M159" s="77">
        <v>0</v>
      </c>
    </row>
    <row r="160" spans="1:13">
      <c r="A160" s="126" t="s">
        <v>178</v>
      </c>
      <c r="B160" s="127" t="s">
        <v>179</v>
      </c>
      <c r="C160" s="128">
        <v>0</v>
      </c>
      <c r="D160" s="128">
        <v>0</v>
      </c>
      <c r="E160" s="128">
        <v>0</v>
      </c>
      <c r="F160" s="128">
        <v>0</v>
      </c>
      <c r="G160" s="129">
        <f t="shared" si="15"/>
        <v>0</v>
      </c>
      <c r="H160" s="128">
        <f t="shared" si="16"/>
        <v>0</v>
      </c>
      <c r="I160" s="128">
        <v>0</v>
      </c>
      <c r="J160" s="128">
        <v>0</v>
      </c>
      <c r="K160" s="129">
        <f t="shared" si="17"/>
        <v>0</v>
      </c>
      <c r="L160" s="80">
        <f t="shared" si="18"/>
        <v>0</v>
      </c>
      <c r="M160" s="80">
        <v>0</v>
      </c>
    </row>
    <row r="161" spans="1:13" s="29" customFormat="1">
      <c r="A161" s="121" t="s">
        <v>180</v>
      </c>
      <c r="B161" s="122" t="s">
        <v>181</v>
      </c>
      <c r="C161" s="118">
        <v>33445000</v>
      </c>
      <c r="D161" s="118">
        <v>33445000</v>
      </c>
      <c r="E161" s="118">
        <v>5057119.57</v>
      </c>
      <c r="F161" s="118">
        <v>10120456.359999999</v>
      </c>
      <c r="G161" s="123">
        <f t="shared" si="15"/>
        <v>2.2896887427588105E-2</v>
      </c>
      <c r="H161" s="118">
        <f t="shared" si="16"/>
        <v>23324543.640000001</v>
      </c>
      <c r="I161" s="118">
        <v>5057119.57</v>
      </c>
      <c r="J161" s="118">
        <v>10119956.359999999</v>
      </c>
      <c r="K161" s="123">
        <f t="shared" si="17"/>
        <v>2.2939666640235369E-2</v>
      </c>
      <c r="L161" s="77">
        <f t="shared" si="18"/>
        <v>23325043.640000001</v>
      </c>
      <c r="M161" s="77">
        <v>0</v>
      </c>
    </row>
    <row r="162" spans="1:13">
      <c r="A162" s="126" t="s">
        <v>182</v>
      </c>
      <c r="B162" s="127" t="s">
        <v>154</v>
      </c>
      <c r="C162" s="128">
        <v>33440000</v>
      </c>
      <c r="D162" s="128">
        <v>33440000</v>
      </c>
      <c r="E162" s="128">
        <v>5057119.57</v>
      </c>
      <c r="F162" s="128">
        <v>10120456.359999999</v>
      </c>
      <c r="G162" s="129">
        <f t="shared" si="15"/>
        <v>2.2896887427588105E-2</v>
      </c>
      <c r="H162" s="128">
        <f t="shared" si="16"/>
        <v>23319543.640000001</v>
      </c>
      <c r="I162" s="128">
        <v>5057119.57</v>
      </c>
      <c r="J162" s="128">
        <v>10119956.359999999</v>
      </c>
      <c r="K162" s="129">
        <f t="shared" si="17"/>
        <v>2.2939666640235369E-2</v>
      </c>
      <c r="L162" s="80">
        <f t="shared" si="18"/>
        <v>23320043.640000001</v>
      </c>
      <c r="M162" s="80">
        <v>0</v>
      </c>
    </row>
    <row r="163" spans="1:13">
      <c r="A163" s="126" t="s">
        <v>183</v>
      </c>
      <c r="B163" s="127" t="s">
        <v>184</v>
      </c>
      <c r="C163" s="128">
        <v>0</v>
      </c>
      <c r="D163" s="128">
        <v>0</v>
      </c>
      <c r="E163" s="128">
        <v>0</v>
      </c>
      <c r="F163" s="128">
        <v>0</v>
      </c>
      <c r="G163" s="129">
        <f t="shared" si="15"/>
        <v>0</v>
      </c>
      <c r="H163" s="128">
        <f t="shared" si="16"/>
        <v>0</v>
      </c>
      <c r="I163" s="128">
        <v>0</v>
      </c>
      <c r="J163" s="128">
        <v>0</v>
      </c>
      <c r="K163" s="129">
        <f t="shared" si="17"/>
        <v>0</v>
      </c>
      <c r="L163" s="80">
        <f t="shared" si="18"/>
        <v>0</v>
      </c>
      <c r="M163" s="80">
        <v>0</v>
      </c>
    </row>
    <row r="164" spans="1:13">
      <c r="A164" s="126" t="s">
        <v>185</v>
      </c>
      <c r="B164" s="127" t="s">
        <v>186</v>
      </c>
      <c r="C164" s="128">
        <v>5000</v>
      </c>
      <c r="D164" s="128">
        <v>5000</v>
      </c>
      <c r="E164" s="128">
        <v>0</v>
      </c>
      <c r="F164" s="128">
        <v>0</v>
      </c>
      <c r="G164" s="129">
        <f t="shared" si="15"/>
        <v>0</v>
      </c>
      <c r="H164" s="128">
        <f t="shared" si="16"/>
        <v>5000</v>
      </c>
      <c r="I164" s="128">
        <v>0</v>
      </c>
      <c r="J164" s="128">
        <v>0</v>
      </c>
      <c r="K164" s="129">
        <f t="shared" si="17"/>
        <v>0</v>
      </c>
      <c r="L164" s="80">
        <f t="shared" si="18"/>
        <v>5000</v>
      </c>
      <c r="M164" s="80">
        <v>0</v>
      </c>
    </row>
    <row r="165" spans="1:13">
      <c r="A165" s="126" t="s">
        <v>187</v>
      </c>
      <c r="B165" s="127" t="s">
        <v>188</v>
      </c>
      <c r="C165" s="128">
        <v>0</v>
      </c>
      <c r="D165" s="128">
        <v>0</v>
      </c>
      <c r="E165" s="128">
        <v>0</v>
      </c>
      <c r="F165" s="128">
        <v>0</v>
      </c>
      <c r="G165" s="129">
        <f t="shared" si="15"/>
        <v>0</v>
      </c>
      <c r="H165" s="128">
        <f t="shared" si="16"/>
        <v>0</v>
      </c>
      <c r="I165" s="128">
        <v>0</v>
      </c>
      <c r="J165" s="128">
        <v>0</v>
      </c>
      <c r="K165" s="129">
        <f t="shared" si="17"/>
        <v>0</v>
      </c>
      <c r="L165" s="80">
        <f t="shared" si="18"/>
        <v>0</v>
      </c>
      <c r="M165" s="80">
        <v>0</v>
      </c>
    </row>
    <row r="166" spans="1:13" ht="12.75" customHeight="1">
      <c r="A166" s="126" t="s">
        <v>190</v>
      </c>
      <c r="B166" s="127" t="s">
        <v>191</v>
      </c>
      <c r="C166" s="128">
        <v>0</v>
      </c>
      <c r="D166" s="128">
        <v>0</v>
      </c>
      <c r="E166" s="128">
        <v>0</v>
      </c>
      <c r="F166" s="128">
        <v>0</v>
      </c>
      <c r="G166" s="129">
        <f t="shared" si="15"/>
        <v>0</v>
      </c>
      <c r="H166" s="128">
        <f t="shared" si="16"/>
        <v>0</v>
      </c>
      <c r="I166" s="128">
        <v>0</v>
      </c>
      <c r="J166" s="128">
        <v>0</v>
      </c>
      <c r="K166" s="129">
        <f t="shared" si="17"/>
        <v>0</v>
      </c>
      <c r="L166" s="80">
        <f t="shared" si="18"/>
        <v>0</v>
      </c>
      <c r="M166" s="80">
        <v>0</v>
      </c>
    </row>
    <row r="167" spans="1:13" s="29" customFormat="1">
      <c r="A167" s="121" t="s">
        <v>192</v>
      </c>
      <c r="B167" s="122" t="s">
        <v>193</v>
      </c>
      <c r="C167" s="118">
        <v>19659000</v>
      </c>
      <c r="D167" s="118">
        <v>19659000</v>
      </c>
      <c r="E167" s="118">
        <v>3075161.4200000004</v>
      </c>
      <c r="F167" s="118">
        <v>6130827.8300000001</v>
      </c>
      <c r="G167" s="123">
        <f t="shared" si="15"/>
        <v>1.3870607180942804E-2</v>
      </c>
      <c r="H167" s="118">
        <f t="shared" si="16"/>
        <v>13528172.17</v>
      </c>
      <c r="I167" s="118">
        <v>3070721.47</v>
      </c>
      <c r="J167" s="118">
        <v>5968877.0900000008</v>
      </c>
      <c r="K167" s="123">
        <f t="shared" si="17"/>
        <v>1.3530102876959264E-2</v>
      </c>
      <c r="L167" s="77">
        <f t="shared" si="18"/>
        <v>13690122.91</v>
      </c>
      <c r="M167" s="77">
        <v>0</v>
      </c>
    </row>
    <row r="168" spans="1:13">
      <c r="A168" s="126" t="s">
        <v>194</v>
      </c>
      <c r="B168" s="127" t="s">
        <v>154</v>
      </c>
      <c r="C168" s="128">
        <v>29000</v>
      </c>
      <c r="D168" s="128">
        <v>29000</v>
      </c>
      <c r="E168" s="128">
        <v>2200</v>
      </c>
      <c r="F168" s="128">
        <v>6600</v>
      </c>
      <c r="G168" s="129">
        <f t="shared" si="15"/>
        <v>1.4932079310115369E-5</v>
      </c>
      <c r="H168" s="128">
        <f t="shared" si="16"/>
        <v>22400</v>
      </c>
      <c r="I168" s="128">
        <v>1450.1799999999998</v>
      </c>
      <c r="J168" s="128">
        <v>2124.71</v>
      </c>
      <c r="K168" s="129">
        <f t="shared" si="17"/>
        <v>4.8162400482104946E-6</v>
      </c>
      <c r="L168" s="80">
        <f t="shared" si="18"/>
        <v>26875.29</v>
      </c>
      <c r="M168" s="80">
        <v>0</v>
      </c>
    </row>
    <row r="169" spans="1:13" ht="12.75" customHeight="1">
      <c r="A169" s="126" t="s">
        <v>195</v>
      </c>
      <c r="B169" s="127" t="s">
        <v>173</v>
      </c>
      <c r="C169" s="128">
        <v>0</v>
      </c>
      <c r="D169" s="128">
        <v>0</v>
      </c>
      <c r="E169" s="128">
        <v>0</v>
      </c>
      <c r="F169" s="128">
        <v>0</v>
      </c>
      <c r="G169" s="129">
        <f t="shared" si="15"/>
        <v>0</v>
      </c>
      <c r="H169" s="128">
        <f t="shared" si="16"/>
        <v>0</v>
      </c>
      <c r="I169" s="128">
        <v>0</v>
      </c>
      <c r="J169" s="128">
        <v>0</v>
      </c>
      <c r="K169" s="129">
        <f t="shared" si="17"/>
        <v>0</v>
      </c>
      <c r="L169" s="80">
        <f t="shared" si="18"/>
        <v>0</v>
      </c>
      <c r="M169" s="80">
        <v>0</v>
      </c>
    </row>
    <row r="170" spans="1:13">
      <c r="A170" s="126" t="s">
        <v>196</v>
      </c>
      <c r="B170" s="127" t="s">
        <v>197</v>
      </c>
      <c r="C170" s="128">
        <v>0</v>
      </c>
      <c r="D170" s="128">
        <v>0</v>
      </c>
      <c r="E170" s="128">
        <v>0</v>
      </c>
      <c r="F170" s="128">
        <v>0</v>
      </c>
      <c r="G170" s="129">
        <f t="shared" si="15"/>
        <v>0</v>
      </c>
      <c r="H170" s="128">
        <f t="shared" si="16"/>
        <v>0</v>
      </c>
      <c r="I170" s="128">
        <v>0</v>
      </c>
      <c r="J170" s="128">
        <v>0</v>
      </c>
      <c r="K170" s="129">
        <f t="shared" si="17"/>
        <v>0</v>
      </c>
      <c r="L170" s="80">
        <f t="shared" si="18"/>
        <v>0</v>
      </c>
      <c r="M170" s="80">
        <v>0</v>
      </c>
    </row>
    <row r="171" spans="1:13">
      <c r="A171" s="126" t="s">
        <v>198</v>
      </c>
      <c r="B171" s="127" t="s">
        <v>199</v>
      </c>
      <c r="C171" s="128">
        <v>0</v>
      </c>
      <c r="D171" s="128">
        <v>0</v>
      </c>
      <c r="E171" s="128">
        <v>0</v>
      </c>
      <c r="F171" s="128">
        <v>0</v>
      </c>
      <c r="G171" s="129">
        <f t="shared" si="15"/>
        <v>0</v>
      </c>
      <c r="H171" s="128">
        <f t="shared" si="16"/>
        <v>0</v>
      </c>
      <c r="I171" s="128">
        <v>0</v>
      </c>
      <c r="J171" s="128">
        <v>0</v>
      </c>
      <c r="K171" s="129">
        <f t="shared" si="17"/>
        <v>0</v>
      </c>
      <c r="L171" s="80">
        <f t="shared" si="18"/>
        <v>0</v>
      </c>
      <c r="M171" s="80">
        <v>0</v>
      </c>
    </row>
    <row r="172" spans="1:13">
      <c r="A172" s="126" t="s">
        <v>200</v>
      </c>
      <c r="B172" s="127" t="s">
        <v>175</v>
      </c>
      <c r="C172" s="128">
        <v>296000</v>
      </c>
      <c r="D172" s="128">
        <v>296000</v>
      </c>
      <c r="E172" s="128">
        <v>44139.89</v>
      </c>
      <c r="F172" s="128">
        <v>93130.33</v>
      </c>
      <c r="G172" s="129">
        <f t="shared" si="15"/>
        <v>2.1070143541472981E-4</v>
      </c>
      <c r="H172" s="128">
        <f t="shared" si="16"/>
        <v>202869.66999999998</v>
      </c>
      <c r="I172" s="128">
        <v>32006.559999999998</v>
      </c>
      <c r="J172" s="128">
        <v>80997</v>
      </c>
      <c r="K172" s="129">
        <f t="shared" si="17"/>
        <v>1.8360199518282748E-4</v>
      </c>
      <c r="L172" s="80">
        <f t="shared" si="18"/>
        <v>215003</v>
      </c>
      <c r="M172" s="80">
        <v>0</v>
      </c>
    </row>
    <row r="173" spans="1:13">
      <c r="A173" s="126" t="s">
        <v>201</v>
      </c>
      <c r="B173" s="127" t="s">
        <v>191</v>
      </c>
      <c r="C173" s="128">
        <v>19334000</v>
      </c>
      <c r="D173" s="128">
        <v>19334000</v>
      </c>
      <c r="E173" s="128">
        <v>3028821.5300000003</v>
      </c>
      <c r="F173" s="128">
        <v>6031097.5</v>
      </c>
      <c r="G173" s="129">
        <f t="shared" si="15"/>
        <v>1.3644973666217959E-2</v>
      </c>
      <c r="H173" s="128">
        <f t="shared" si="16"/>
        <v>13302902.5</v>
      </c>
      <c r="I173" s="128">
        <v>3037264.73</v>
      </c>
      <c r="J173" s="128">
        <v>5885755.3800000008</v>
      </c>
      <c r="K173" s="129">
        <f t="shared" si="17"/>
        <v>1.3341684641728226E-2</v>
      </c>
      <c r="L173" s="80">
        <f t="shared" si="18"/>
        <v>13448244.619999999</v>
      </c>
      <c r="M173" s="80">
        <v>0</v>
      </c>
    </row>
    <row r="174" spans="1:13">
      <c r="A174" s="126" t="s">
        <v>202</v>
      </c>
      <c r="B174" s="127" t="s">
        <v>203</v>
      </c>
      <c r="C174" s="128">
        <v>0</v>
      </c>
      <c r="D174" s="128">
        <v>0</v>
      </c>
      <c r="E174" s="128">
        <v>0</v>
      </c>
      <c r="F174" s="128">
        <v>0</v>
      </c>
      <c r="G174" s="129">
        <f t="shared" si="15"/>
        <v>0</v>
      </c>
      <c r="H174" s="128">
        <f t="shared" si="16"/>
        <v>0</v>
      </c>
      <c r="I174" s="128">
        <v>0</v>
      </c>
      <c r="J174" s="128">
        <v>0</v>
      </c>
      <c r="K174" s="129">
        <f t="shared" si="17"/>
        <v>0</v>
      </c>
      <c r="L174" s="80">
        <f t="shared" si="18"/>
        <v>0</v>
      </c>
      <c r="M174" s="80">
        <v>0</v>
      </c>
    </row>
    <row r="175" spans="1:13" s="29" customFormat="1">
      <c r="A175" s="121" t="s">
        <v>204</v>
      </c>
      <c r="B175" s="122" t="s">
        <v>205</v>
      </c>
      <c r="C175" s="118">
        <v>37610000</v>
      </c>
      <c r="D175" s="118">
        <v>653770101</v>
      </c>
      <c r="E175" s="118">
        <v>108648470.67</v>
      </c>
      <c r="F175" s="118">
        <v>217298565.69999999</v>
      </c>
      <c r="G175" s="123">
        <f t="shared" si="15"/>
        <v>0.4916241540919265</v>
      </c>
      <c r="H175" s="118">
        <f t="shared" si="16"/>
        <v>436471535.30000001</v>
      </c>
      <c r="I175" s="118">
        <v>108648470.65000001</v>
      </c>
      <c r="J175" s="118">
        <v>217295065.66999999</v>
      </c>
      <c r="K175" s="123">
        <f t="shared" si="17"/>
        <v>0.49255907750158057</v>
      </c>
      <c r="L175" s="77">
        <f t="shared" si="18"/>
        <v>436475035.33000004</v>
      </c>
      <c r="M175" s="77">
        <v>0</v>
      </c>
    </row>
    <row r="176" spans="1:13">
      <c r="A176" s="126" t="s">
        <v>206</v>
      </c>
      <c r="B176" s="127" t="s">
        <v>154</v>
      </c>
      <c r="C176" s="128">
        <v>37610000</v>
      </c>
      <c r="D176" s="128">
        <v>653770101</v>
      </c>
      <c r="E176" s="128">
        <v>108648470.67</v>
      </c>
      <c r="F176" s="128">
        <v>217298565.69999999</v>
      </c>
      <c r="G176" s="129">
        <f t="shared" si="15"/>
        <v>0.4916241540919265</v>
      </c>
      <c r="H176" s="128">
        <f t="shared" si="16"/>
        <v>436471535.30000001</v>
      </c>
      <c r="I176" s="128">
        <v>108648470.65000001</v>
      </c>
      <c r="J176" s="128">
        <v>217295065.66999999</v>
      </c>
      <c r="K176" s="129">
        <f t="shared" si="17"/>
        <v>0.49255907750158057</v>
      </c>
      <c r="L176" s="80">
        <f t="shared" si="18"/>
        <v>436475035.33000004</v>
      </c>
      <c r="M176" s="80">
        <v>0</v>
      </c>
    </row>
    <row r="177" spans="1:13">
      <c r="A177" s="126" t="s">
        <v>207</v>
      </c>
      <c r="B177" s="127" t="s">
        <v>208</v>
      </c>
      <c r="C177" s="128">
        <v>0</v>
      </c>
      <c r="D177" s="128">
        <v>0</v>
      </c>
      <c r="E177" s="128">
        <v>0</v>
      </c>
      <c r="F177" s="128">
        <v>0</v>
      </c>
      <c r="G177" s="129">
        <f t="shared" si="15"/>
        <v>0</v>
      </c>
      <c r="H177" s="128">
        <f t="shared" si="16"/>
        <v>0</v>
      </c>
      <c r="I177" s="128">
        <v>0</v>
      </c>
      <c r="J177" s="128">
        <v>0</v>
      </c>
      <c r="K177" s="129">
        <f t="shared" si="17"/>
        <v>0</v>
      </c>
      <c r="L177" s="80">
        <f t="shared" si="18"/>
        <v>0</v>
      </c>
      <c r="M177" s="80">
        <v>0</v>
      </c>
    </row>
    <row r="178" spans="1:13" s="29" customFormat="1">
      <c r="A178" s="27">
        <v>10</v>
      </c>
      <c r="B178" s="122" t="s">
        <v>209</v>
      </c>
      <c r="C178" s="118">
        <v>137293000</v>
      </c>
      <c r="D178" s="118">
        <v>137329000</v>
      </c>
      <c r="E178" s="118">
        <v>20472047.099999998</v>
      </c>
      <c r="F178" s="118">
        <v>41196630.339999996</v>
      </c>
      <c r="G178" s="123">
        <f t="shared" si="15"/>
        <v>9.3204750234300762E-2</v>
      </c>
      <c r="H178" s="118">
        <f t="shared" si="16"/>
        <v>96132369.659999996</v>
      </c>
      <c r="I178" s="118">
        <v>20464384.629999995</v>
      </c>
      <c r="J178" s="118">
        <v>41155672.07</v>
      </c>
      <c r="K178" s="123">
        <f t="shared" si="17"/>
        <v>9.329065897677899E-2</v>
      </c>
      <c r="L178" s="77">
        <f t="shared" si="18"/>
        <v>96173327.930000007</v>
      </c>
      <c r="M178" s="77">
        <v>0</v>
      </c>
    </row>
    <row r="179" spans="1:13">
      <c r="A179" s="126" t="s">
        <v>210</v>
      </c>
      <c r="B179" s="127" t="s">
        <v>211</v>
      </c>
      <c r="C179" s="128">
        <v>127628000</v>
      </c>
      <c r="D179" s="128">
        <v>127628000</v>
      </c>
      <c r="E179" s="128">
        <v>18995464.509999998</v>
      </c>
      <c r="F179" s="128">
        <v>38216481.459999993</v>
      </c>
      <c r="G179" s="129">
        <f t="shared" si="15"/>
        <v>8.6462353350647503E-2</v>
      </c>
      <c r="H179" s="128">
        <f t="shared" si="16"/>
        <v>89411518.540000007</v>
      </c>
      <c r="I179" s="128">
        <v>18989368.089999996</v>
      </c>
      <c r="J179" s="128">
        <v>38180753.870000005</v>
      </c>
      <c r="K179" s="129">
        <f t="shared" si="17"/>
        <v>8.6547188020747221E-2</v>
      </c>
      <c r="L179" s="80">
        <f t="shared" si="18"/>
        <v>89447246.129999995</v>
      </c>
      <c r="M179" s="80">
        <v>0</v>
      </c>
    </row>
    <row r="180" spans="1:13">
      <c r="A180" s="126" t="s">
        <v>212</v>
      </c>
      <c r="B180" s="127" t="s">
        <v>213</v>
      </c>
      <c r="C180" s="128">
        <v>5656000</v>
      </c>
      <c r="D180" s="128">
        <v>5656000</v>
      </c>
      <c r="E180" s="128">
        <v>873677.81</v>
      </c>
      <c r="F180" s="128">
        <v>1760783.42</v>
      </c>
      <c r="G180" s="129">
        <f t="shared" si="15"/>
        <v>3.9836602538448757E-3</v>
      </c>
      <c r="H180" s="128">
        <f t="shared" si="16"/>
        <v>3895216.58</v>
      </c>
      <c r="I180" s="128">
        <v>873677.81</v>
      </c>
      <c r="J180" s="128">
        <v>1760783.42</v>
      </c>
      <c r="K180" s="129">
        <f t="shared" si="17"/>
        <v>3.991300282687538E-3</v>
      </c>
      <c r="L180" s="80">
        <f t="shared" si="18"/>
        <v>3895216.58</v>
      </c>
      <c r="M180" s="80">
        <v>0</v>
      </c>
    </row>
    <row r="181" spans="1:13">
      <c r="A181" s="126" t="s">
        <v>214</v>
      </c>
      <c r="B181" s="127" t="s">
        <v>215</v>
      </c>
      <c r="C181" s="128">
        <v>1594000</v>
      </c>
      <c r="D181" s="128">
        <v>1594000</v>
      </c>
      <c r="E181" s="128">
        <v>248136.59</v>
      </c>
      <c r="F181" s="128">
        <v>498195.62</v>
      </c>
      <c r="G181" s="129">
        <f t="shared" si="15"/>
        <v>1.1271358348169847E-3</v>
      </c>
      <c r="H181" s="128">
        <f t="shared" si="16"/>
        <v>1095804.3799999999</v>
      </c>
      <c r="I181" s="128">
        <v>248136.59</v>
      </c>
      <c r="J181" s="128">
        <v>498195.62</v>
      </c>
      <c r="K181" s="129">
        <f t="shared" si="17"/>
        <v>1.1292975026648612E-3</v>
      </c>
      <c r="L181" s="80">
        <f t="shared" si="18"/>
        <v>1095804.3799999999</v>
      </c>
      <c r="M181" s="80">
        <v>0</v>
      </c>
    </row>
    <row r="182" spans="1:13">
      <c r="A182" s="126" t="s">
        <v>216</v>
      </c>
      <c r="B182" s="127" t="s">
        <v>217</v>
      </c>
      <c r="C182" s="128">
        <v>2415000</v>
      </c>
      <c r="D182" s="128">
        <v>2451000</v>
      </c>
      <c r="E182" s="128">
        <v>354768.19</v>
      </c>
      <c r="F182" s="128">
        <v>721169.84000000008</v>
      </c>
      <c r="G182" s="129">
        <f t="shared" si="15"/>
        <v>1.6316007949913958E-3</v>
      </c>
      <c r="H182" s="128">
        <f t="shared" si="16"/>
        <v>1729830.16</v>
      </c>
      <c r="I182" s="128">
        <v>353202.14</v>
      </c>
      <c r="J182" s="128">
        <v>715939.16</v>
      </c>
      <c r="K182" s="129">
        <f t="shared" si="17"/>
        <v>1.6228731706793779E-3</v>
      </c>
      <c r="L182" s="80">
        <f t="shared" si="18"/>
        <v>1735060.8399999999</v>
      </c>
      <c r="M182" s="80">
        <v>0</v>
      </c>
    </row>
    <row r="183" spans="1:13">
      <c r="A183" s="126" t="s">
        <v>319</v>
      </c>
      <c r="B183" s="127" t="s">
        <v>203</v>
      </c>
      <c r="C183" s="128">
        <v>0</v>
      </c>
      <c r="D183" s="128">
        <v>0</v>
      </c>
      <c r="E183" s="128">
        <v>0</v>
      </c>
      <c r="F183" s="128">
        <v>0</v>
      </c>
      <c r="G183" s="129">
        <f t="shared" si="15"/>
        <v>0</v>
      </c>
      <c r="H183" s="128">
        <f t="shared" si="16"/>
        <v>0</v>
      </c>
      <c r="I183" s="128">
        <v>0</v>
      </c>
      <c r="J183" s="128">
        <v>0</v>
      </c>
      <c r="K183" s="129">
        <f t="shared" si="17"/>
        <v>0</v>
      </c>
      <c r="L183" s="80">
        <f t="shared" si="18"/>
        <v>0</v>
      </c>
      <c r="M183" s="80">
        <v>0</v>
      </c>
    </row>
    <row r="184" spans="1:13" s="29" customFormat="1">
      <c r="A184" s="27">
        <v>11</v>
      </c>
      <c r="B184" s="122" t="s">
        <v>219</v>
      </c>
      <c r="C184" s="118">
        <v>439000</v>
      </c>
      <c r="D184" s="118">
        <v>439000</v>
      </c>
      <c r="E184" s="118">
        <v>42712.880000000005</v>
      </c>
      <c r="F184" s="118">
        <v>85373.359999999986</v>
      </c>
      <c r="G184" s="123">
        <f t="shared" si="15"/>
        <v>1.9315178522591377E-4</v>
      </c>
      <c r="H184" s="118">
        <f t="shared" si="16"/>
        <v>353626.64</v>
      </c>
      <c r="I184" s="118">
        <v>42712.880000000005</v>
      </c>
      <c r="J184" s="118">
        <v>85373.359999999986</v>
      </c>
      <c r="K184" s="123">
        <f t="shared" si="17"/>
        <v>1.935222197298887E-4</v>
      </c>
      <c r="L184" s="77">
        <f t="shared" si="18"/>
        <v>353626.64</v>
      </c>
      <c r="M184" s="77">
        <v>0</v>
      </c>
    </row>
    <row r="185" spans="1:13">
      <c r="A185" s="126" t="s">
        <v>220</v>
      </c>
      <c r="B185" s="127" t="s">
        <v>154</v>
      </c>
      <c r="C185" s="128">
        <v>439000</v>
      </c>
      <c r="D185" s="128">
        <v>439000</v>
      </c>
      <c r="E185" s="128">
        <v>42712.880000000005</v>
      </c>
      <c r="F185" s="128">
        <v>85373.359999999986</v>
      </c>
      <c r="G185" s="129">
        <f t="shared" si="15"/>
        <v>1.9315178522591377E-4</v>
      </c>
      <c r="H185" s="128">
        <f t="shared" si="16"/>
        <v>353626.64</v>
      </c>
      <c r="I185" s="128">
        <v>42712.880000000005</v>
      </c>
      <c r="J185" s="128">
        <v>85373.359999999986</v>
      </c>
      <c r="K185" s="129">
        <f t="shared" si="17"/>
        <v>1.935222197298887E-4</v>
      </c>
      <c r="L185" s="80">
        <f t="shared" si="18"/>
        <v>353626.64</v>
      </c>
      <c r="M185" s="80">
        <v>0</v>
      </c>
    </row>
    <row r="186" spans="1:13">
      <c r="A186" s="126" t="s">
        <v>221</v>
      </c>
      <c r="B186" s="127" t="s">
        <v>175</v>
      </c>
      <c r="C186" s="128">
        <v>0</v>
      </c>
      <c r="D186" s="128">
        <v>0</v>
      </c>
      <c r="E186" s="128">
        <v>0</v>
      </c>
      <c r="F186" s="128">
        <v>0</v>
      </c>
      <c r="G186" s="129">
        <f t="shared" si="15"/>
        <v>0</v>
      </c>
      <c r="H186" s="128">
        <f t="shared" si="16"/>
        <v>0</v>
      </c>
      <c r="I186" s="128">
        <v>0</v>
      </c>
      <c r="J186" s="128">
        <v>0</v>
      </c>
      <c r="K186" s="129">
        <f t="shared" si="17"/>
        <v>0</v>
      </c>
      <c r="L186" s="80">
        <f t="shared" si="18"/>
        <v>0</v>
      </c>
      <c r="M186" s="80">
        <v>0</v>
      </c>
    </row>
    <row r="187" spans="1:13">
      <c r="A187" s="126" t="s">
        <v>222</v>
      </c>
      <c r="B187" s="127" t="s">
        <v>203</v>
      </c>
      <c r="C187" s="128">
        <v>0</v>
      </c>
      <c r="D187" s="128">
        <v>0</v>
      </c>
      <c r="E187" s="128">
        <v>0</v>
      </c>
      <c r="F187" s="128">
        <v>0</v>
      </c>
      <c r="G187" s="129">
        <f t="shared" si="15"/>
        <v>0</v>
      </c>
      <c r="H187" s="128">
        <f t="shared" si="16"/>
        <v>0</v>
      </c>
      <c r="I187" s="128">
        <v>0</v>
      </c>
      <c r="J187" s="128">
        <v>0</v>
      </c>
      <c r="K187" s="129">
        <f t="shared" si="17"/>
        <v>0</v>
      </c>
      <c r="L187" s="80">
        <f t="shared" si="18"/>
        <v>0</v>
      </c>
      <c r="M187" s="80">
        <v>0</v>
      </c>
    </row>
    <row r="188" spans="1:13">
      <c r="A188" s="126" t="s">
        <v>223</v>
      </c>
      <c r="B188" s="127" t="s">
        <v>224</v>
      </c>
      <c r="C188" s="128">
        <v>0</v>
      </c>
      <c r="D188" s="128">
        <v>0</v>
      </c>
      <c r="E188" s="128">
        <v>0</v>
      </c>
      <c r="F188" s="128">
        <v>0</v>
      </c>
      <c r="G188" s="129">
        <f t="shared" si="15"/>
        <v>0</v>
      </c>
      <c r="H188" s="128">
        <f t="shared" si="16"/>
        <v>0</v>
      </c>
      <c r="I188" s="128">
        <v>0</v>
      </c>
      <c r="J188" s="128">
        <v>0</v>
      </c>
      <c r="K188" s="129">
        <f t="shared" si="17"/>
        <v>0</v>
      </c>
      <c r="L188" s="80">
        <f t="shared" si="18"/>
        <v>0</v>
      </c>
      <c r="M188" s="80">
        <v>0</v>
      </c>
    </row>
    <row r="189" spans="1:13" s="29" customFormat="1">
      <c r="A189" s="27">
        <v>12</v>
      </c>
      <c r="B189" s="122" t="s">
        <v>225</v>
      </c>
      <c r="C189" s="118">
        <v>245179000</v>
      </c>
      <c r="D189" s="118">
        <v>245179000</v>
      </c>
      <c r="E189" s="118">
        <v>41216791.909999996</v>
      </c>
      <c r="F189" s="118">
        <v>82145042.099999994</v>
      </c>
      <c r="G189" s="123">
        <f t="shared" si="15"/>
        <v>0.18584792175302514</v>
      </c>
      <c r="H189" s="118">
        <f t="shared" si="16"/>
        <v>163033957.90000001</v>
      </c>
      <c r="I189" s="118">
        <v>40977170.959999993</v>
      </c>
      <c r="J189" s="118">
        <v>81905421.149999991</v>
      </c>
      <c r="K189" s="123">
        <f t="shared" si="17"/>
        <v>0.18566118176512408</v>
      </c>
      <c r="L189" s="77">
        <f t="shared" si="18"/>
        <v>163273578.85000002</v>
      </c>
      <c r="M189" s="77">
        <v>0</v>
      </c>
    </row>
    <row r="190" spans="1:13">
      <c r="A190" s="126" t="s">
        <v>226</v>
      </c>
      <c r="B190" s="127" t="s">
        <v>227</v>
      </c>
      <c r="C190" s="128">
        <v>146998000</v>
      </c>
      <c r="D190" s="128">
        <v>146998000</v>
      </c>
      <c r="E190" s="128">
        <v>28745472.619999997</v>
      </c>
      <c r="F190" s="128">
        <v>57163599.909999996</v>
      </c>
      <c r="G190" s="129">
        <f t="shared" si="15"/>
        <v>0.12932900113754905</v>
      </c>
      <c r="H190" s="128">
        <f t="shared" si="16"/>
        <v>89834400.090000004</v>
      </c>
      <c r="I190" s="128">
        <v>28507009.909999996</v>
      </c>
      <c r="J190" s="128">
        <v>56925137.199999996</v>
      </c>
      <c r="K190" s="129">
        <f t="shared" si="17"/>
        <v>0.12903649228954397</v>
      </c>
      <c r="L190" s="80">
        <f t="shared" si="18"/>
        <v>90072862.800000012</v>
      </c>
      <c r="M190" s="80">
        <v>0</v>
      </c>
    </row>
    <row r="191" spans="1:13">
      <c r="A191" s="126" t="s">
        <v>228</v>
      </c>
      <c r="B191" s="127" t="s">
        <v>229</v>
      </c>
      <c r="C191" s="128">
        <v>98181000</v>
      </c>
      <c r="D191" s="128">
        <v>98181000</v>
      </c>
      <c r="E191" s="128">
        <v>12471319.289999999</v>
      </c>
      <c r="F191" s="128">
        <v>24981442.189999998</v>
      </c>
      <c r="G191" s="129">
        <f t="shared" si="15"/>
        <v>5.651892061547608E-2</v>
      </c>
      <c r="H191" s="128">
        <f t="shared" si="16"/>
        <v>73199557.810000002</v>
      </c>
      <c r="I191" s="128">
        <v>12470161.050000001</v>
      </c>
      <c r="J191" s="128">
        <v>24980283.949999996</v>
      </c>
      <c r="K191" s="129">
        <f t="shared" si="17"/>
        <v>5.6624689475580109E-2</v>
      </c>
      <c r="L191" s="80">
        <f t="shared" si="18"/>
        <v>73200716.050000012</v>
      </c>
      <c r="M191" s="80">
        <v>0</v>
      </c>
    </row>
    <row r="192" spans="1:13">
      <c r="A192" s="126" t="s">
        <v>230</v>
      </c>
      <c r="B192" s="127" t="s">
        <v>231</v>
      </c>
      <c r="C192" s="128">
        <v>0</v>
      </c>
      <c r="D192" s="128">
        <v>0</v>
      </c>
      <c r="E192" s="128">
        <v>0</v>
      </c>
      <c r="F192" s="128">
        <v>0</v>
      </c>
      <c r="G192" s="129">
        <f t="shared" si="15"/>
        <v>0</v>
      </c>
      <c r="H192" s="128">
        <f t="shared" si="16"/>
        <v>0</v>
      </c>
      <c r="I192" s="128">
        <v>0</v>
      </c>
      <c r="J192" s="128">
        <v>0</v>
      </c>
      <c r="K192" s="129">
        <f t="shared" si="17"/>
        <v>0</v>
      </c>
      <c r="L192" s="80">
        <f t="shared" si="18"/>
        <v>0</v>
      </c>
      <c r="M192" s="80">
        <v>0</v>
      </c>
    </row>
    <row r="193" spans="1:13" s="29" customFormat="1">
      <c r="A193" s="27">
        <v>13</v>
      </c>
      <c r="B193" s="122" t="s">
        <v>232</v>
      </c>
      <c r="C193" s="118">
        <v>5620000</v>
      </c>
      <c r="D193" s="118">
        <v>5620000</v>
      </c>
      <c r="E193" s="118">
        <v>758143.65999999992</v>
      </c>
      <c r="F193" s="118">
        <v>1511849.2799999998</v>
      </c>
      <c r="G193" s="123">
        <f t="shared" si="15"/>
        <v>3.4204626293789114E-3</v>
      </c>
      <c r="H193" s="118">
        <f t="shared" si="16"/>
        <v>4108150.72</v>
      </c>
      <c r="I193" s="118">
        <v>758440.84000000008</v>
      </c>
      <c r="J193" s="118">
        <v>1508196.1600000001</v>
      </c>
      <c r="K193" s="123">
        <f t="shared" si="17"/>
        <v>3.4187417324478553E-3</v>
      </c>
      <c r="L193" s="77">
        <f t="shared" si="18"/>
        <v>4111803.84</v>
      </c>
      <c r="M193" s="77">
        <v>0</v>
      </c>
    </row>
    <row r="194" spans="1:13">
      <c r="A194" s="126" t="str">
        <f t="shared" ref="A194:B198" si="19">A66</f>
        <v>13122</v>
      </c>
      <c r="B194" s="127" t="str">
        <f t="shared" si="19"/>
        <v>ADMINISTRAÇÃO GERAL</v>
      </c>
      <c r="C194" s="128">
        <v>5620000</v>
      </c>
      <c r="D194" s="128">
        <v>5620000</v>
      </c>
      <c r="E194" s="128">
        <v>758143.65999999992</v>
      </c>
      <c r="F194" s="128">
        <v>1511849.2799999998</v>
      </c>
      <c r="G194" s="129">
        <f t="shared" si="15"/>
        <v>3.4204626293789114E-3</v>
      </c>
      <c r="H194" s="128">
        <f t="shared" si="16"/>
        <v>4108150.72</v>
      </c>
      <c r="I194" s="128">
        <v>758440.84000000008</v>
      </c>
      <c r="J194" s="128">
        <v>1508196.1600000001</v>
      </c>
      <c r="K194" s="129">
        <f t="shared" si="17"/>
        <v>3.4187417324478553E-3</v>
      </c>
      <c r="L194" s="80">
        <f t="shared" si="18"/>
        <v>4111803.84</v>
      </c>
      <c r="M194" s="80">
        <v>0</v>
      </c>
    </row>
    <row r="195" spans="1:13">
      <c r="A195" s="126" t="str">
        <f t="shared" si="19"/>
        <v>13131</v>
      </c>
      <c r="B195" s="127" t="str">
        <f t="shared" si="19"/>
        <v>COMUNICAÇÃO SOCIAL</v>
      </c>
      <c r="C195" s="128">
        <v>0</v>
      </c>
      <c r="D195" s="128">
        <v>0</v>
      </c>
      <c r="E195" s="128">
        <v>0</v>
      </c>
      <c r="F195" s="128">
        <v>0</v>
      </c>
      <c r="G195" s="129">
        <f t="shared" si="15"/>
        <v>0</v>
      </c>
      <c r="H195" s="128">
        <f t="shared" si="16"/>
        <v>0</v>
      </c>
      <c r="I195" s="128">
        <v>0</v>
      </c>
      <c r="J195" s="128">
        <v>0</v>
      </c>
      <c r="K195" s="129">
        <f t="shared" si="17"/>
        <v>0</v>
      </c>
      <c r="L195" s="80">
        <f t="shared" si="18"/>
        <v>0</v>
      </c>
      <c r="M195" s="80">
        <v>0</v>
      </c>
    </row>
    <row r="196" spans="1:13">
      <c r="A196" s="126" t="str">
        <f t="shared" si="19"/>
        <v>13243</v>
      </c>
      <c r="B196" s="127" t="str">
        <f t="shared" si="19"/>
        <v>ASSISTÊNCIA À CRIANÇA E AO ADOLESCENTE</v>
      </c>
      <c r="C196" s="128">
        <v>0</v>
      </c>
      <c r="D196" s="128">
        <v>0</v>
      </c>
      <c r="E196" s="128">
        <v>0</v>
      </c>
      <c r="F196" s="128">
        <v>0</v>
      </c>
      <c r="G196" s="129">
        <f t="shared" si="15"/>
        <v>0</v>
      </c>
      <c r="H196" s="128">
        <f t="shared" si="16"/>
        <v>0</v>
      </c>
      <c r="I196" s="128">
        <v>0</v>
      </c>
      <c r="J196" s="128">
        <v>0</v>
      </c>
      <c r="K196" s="129">
        <f t="shared" si="17"/>
        <v>0</v>
      </c>
      <c r="L196" s="80">
        <f t="shared" si="18"/>
        <v>0</v>
      </c>
      <c r="M196" s="80">
        <v>0</v>
      </c>
    </row>
    <row r="197" spans="1:13">
      <c r="A197" s="126" t="str">
        <f t="shared" si="19"/>
        <v>13391</v>
      </c>
      <c r="B197" s="127" t="str">
        <f t="shared" si="19"/>
        <v>PAT. HISTÓRICO, ARTÍSTICO E ARQUEOLÓGICO</v>
      </c>
      <c r="C197" s="128">
        <v>0</v>
      </c>
      <c r="D197" s="128">
        <v>0</v>
      </c>
      <c r="E197" s="128">
        <v>0</v>
      </c>
      <c r="F197" s="128">
        <v>0</v>
      </c>
      <c r="G197" s="129">
        <f t="shared" si="15"/>
        <v>0</v>
      </c>
      <c r="H197" s="128">
        <f t="shared" si="16"/>
        <v>0</v>
      </c>
      <c r="I197" s="128">
        <v>0</v>
      </c>
      <c r="J197" s="128">
        <v>0</v>
      </c>
      <c r="K197" s="129">
        <f t="shared" si="17"/>
        <v>0</v>
      </c>
      <c r="L197" s="80">
        <f t="shared" si="18"/>
        <v>0</v>
      </c>
      <c r="M197" s="80">
        <v>0</v>
      </c>
    </row>
    <row r="198" spans="1:13">
      <c r="A198" s="126" t="str">
        <f t="shared" si="19"/>
        <v>13392</v>
      </c>
      <c r="B198" s="127" t="str">
        <f t="shared" si="19"/>
        <v>DIFUSÃO CULTURAL</v>
      </c>
      <c r="C198" s="128">
        <v>0</v>
      </c>
      <c r="D198" s="128">
        <v>0</v>
      </c>
      <c r="E198" s="128">
        <v>0</v>
      </c>
      <c r="F198" s="128">
        <v>0</v>
      </c>
      <c r="G198" s="129">
        <f t="shared" si="15"/>
        <v>0</v>
      </c>
      <c r="H198" s="128">
        <f t="shared" si="16"/>
        <v>0</v>
      </c>
      <c r="I198" s="128">
        <v>0</v>
      </c>
      <c r="J198" s="128">
        <v>0</v>
      </c>
      <c r="K198" s="129">
        <f t="shared" si="17"/>
        <v>0</v>
      </c>
      <c r="L198" s="80">
        <f t="shared" si="18"/>
        <v>0</v>
      </c>
      <c r="M198" s="80">
        <v>0</v>
      </c>
    </row>
    <row r="199" spans="1:13" s="29" customFormat="1">
      <c r="A199" s="27">
        <v>14</v>
      </c>
      <c r="B199" s="135" t="s">
        <v>240</v>
      </c>
      <c r="C199" s="118">
        <v>0</v>
      </c>
      <c r="D199" s="118">
        <v>0</v>
      </c>
      <c r="E199" s="118">
        <v>0</v>
      </c>
      <c r="F199" s="118">
        <v>0</v>
      </c>
      <c r="G199" s="123">
        <f t="shared" si="15"/>
        <v>0</v>
      </c>
      <c r="H199" s="118">
        <f t="shared" si="16"/>
        <v>0</v>
      </c>
      <c r="I199" s="118">
        <v>0</v>
      </c>
      <c r="J199" s="118">
        <v>0</v>
      </c>
      <c r="K199" s="123">
        <f t="shared" si="17"/>
        <v>0</v>
      </c>
      <c r="L199" s="77">
        <f t="shared" si="18"/>
        <v>0</v>
      </c>
      <c r="M199" s="77">
        <v>0</v>
      </c>
    </row>
    <row r="200" spans="1:13">
      <c r="A200" s="126" t="s">
        <v>241</v>
      </c>
      <c r="B200" s="136" t="s">
        <v>242</v>
      </c>
      <c r="C200" s="128">
        <v>0</v>
      </c>
      <c r="D200" s="128">
        <v>0</v>
      </c>
      <c r="E200" s="128">
        <v>0</v>
      </c>
      <c r="F200" s="128">
        <v>0</v>
      </c>
      <c r="G200" s="129">
        <f t="shared" si="15"/>
        <v>0</v>
      </c>
      <c r="H200" s="128">
        <f t="shared" si="16"/>
        <v>0</v>
      </c>
      <c r="I200" s="128">
        <v>0</v>
      </c>
      <c r="J200" s="128">
        <v>0</v>
      </c>
      <c r="K200" s="129">
        <f t="shared" si="17"/>
        <v>0</v>
      </c>
      <c r="L200" s="80">
        <f t="shared" si="18"/>
        <v>0</v>
      </c>
      <c r="M200" s="80">
        <v>0</v>
      </c>
    </row>
    <row r="201" spans="1:13" s="29" customFormat="1">
      <c r="A201" s="27">
        <v>15</v>
      </c>
      <c r="B201" s="122" t="s">
        <v>243</v>
      </c>
      <c r="C201" s="118">
        <v>13615000</v>
      </c>
      <c r="D201" s="118">
        <v>13678000</v>
      </c>
      <c r="E201" s="118">
        <v>2231028.0599999996</v>
      </c>
      <c r="F201" s="118">
        <v>4393024.8999999994</v>
      </c>
      <c r="G201" s="123">
        <f t="shared" si="15"/>
        <v>9.9389388209260039E-3</v>
      </c>
      <c r="H201" s="118">
        <f t="shared" si="16"/>
        <v>9284975.1000000015</v>
      </c>
      <c r="I201" s="118">
        <v>2164598</v>
      </c>
      <c r="J201" s="118">
        <v>4230621.6900000004</v>
      </c>
      <c r="K201" s="123">
        <f t="shared" si="17"/>
        <v>9.5898685525111493E-3</v>
      </c>
      <c r="L201" s="77">
        <f t="shared" si="18"/>
        <v>9447378.3099999987</v>
      </c>
      <c r="M201" s="77">
        <v>0</v>
      </c>
    </row>
    <row r="202" spans="1:13">
      <c r="A202" s="126" t="s">
        <v>244</v>
      </c>
      <c r="B202" s="127" t="s">
        <v>154</v>
      </c>
      <c r="C202" s="128">
        <v>13615000</v>
      </c>
      <c r="D202" s="128">
        <v>13678000</v>
      </c>
      <c r="E202" s="128">
        <v>2231028.0599999996</v>
      </c>
      <c r="F202" s="128">
        <v>4393024.8999999994</v>
      </c>
      <c r="G202" s="129">
        <f t="shared" si="15"/>
        <v>9.9389388209260039E-3</v>
      </c>
      <c r="H202" s="128">
        <f t="shared" si="16"/>
        <v>9284975.1000000015</v>
      </c>
      <c r="I202" s="128">
        <v>2164598</v>
      </c>
      <c r="J202" s="128">
        <v>4230621.6900000004</v>
      </c>
      <c r="K202" s="129">
        <f t="shared" si="17"/>
        <v>9.5898685525111493E-3</v>
      </c>
      <c r="L202" s="80">
        <f t="shared" si="18"/>
        <v>9447378.3099999987</v>
      </c>
      <c r="M202" s="80">
        <v>0</v>
      </c>
    </row>
    <row r="203" spans="1:13">
      <c r="A203" s="126" t="s">
        <v>245</v>
      </c>
      <c r="B203" s="127" t="s">
        <v>165</v>
      </c>
      <c r="C203" s="128">
        <v>0</v>
      </c>
      <c r="D203" s="128">
        <v>0</v>
      </c>
      <c r="E203" s="128">
        <v>0</v>
      </c>
      <c r="F203" s="128">
        <v>0</v>
      </c>
      <c r="G203" s="129">
        <f t="shared" si="15"/>
        <v>0</v>
      </c>
      <c r="H203" s="128">
        <f t="shared" si="16"/>
        <v>0</v>
      </c>
      <c r="I203" s="128">
        <v>0</v>
      </c>
      <c r="J203" s="128">
        <v>0</v>
      </c>
      <c r="K203" s="129">
        <f t="shared" si="17"/>
        <v>0</v>
      </c>
      <c r="L203" s="80">
        <f t="shared" si="18"/>
        <v>0</v>
      </c>
      <c r="M203" s="80">
        <v>0</v>
      </c>
    </row>
    <row r="204" spans="1:13">
      <c r="A204" s="126" t="s">
        <v>246</v>
      </c>
      <c r="B204" s="127" t="str">
        <f>B76</f>
        <v>COMUNICAÇÃO SOCIAL</v>
      </c>
      <c r="C204" s="128">
        <v>0</v>
      </c>
      <c r="D204" s="128">
        <v>0</v>
      </c>
      <c r="E204" s="128">
        <v>0</v>
      </c>
      <c r="F204" s="128">
        <v>0</v>
      </c>
      <c r="G204" s="129">
        <f t="shared" si="15"/>
        <v>0</v>
      </c>
      <c r="H204" s="128">
        <f t="shared" si="16"/>
        <v>0</v>
      </c>
      <c r="I204" s="128">
        <v>0</v>
      </c>
      <c r="J204" s="128">
        <v>0</v>
      </c>
      <c r="K204" s="129">
        <f t="shared" si="17"/>
        <v>0</v>
      </c>
      <c r="L204" s="80">
        <f t="shared" si="18"/>
        <v>0</v>
      </c>
      <c r="M204" s="80">
        <v>0</v>
      </c>
    </row>
    <row r="205" spans="1:13">
      <c r="A205" s="126" t="s">
        <v>247</v>
      </c>
      <c r="B205" s="127" t="s">
        <v>239</v>
      </c>
      <c r="C205" s="128">
        <v>0</v>
      </c>
      <c r="D205" s="128">
        <v>0</v>
      </c>
      <c r="E205" s="128">
        <v>0</v>
      </c>
      <c r="F205" s="128">
        <v>0</v>
      </c>
      <c r="G205" s="129">
        <f t="shared" si="15"/>
        <v>0</v>
      </c>
      <c r="H205" s="128">
        <f t="shared" si="16"/>
        <v>0</v>
      </c>
      <c r="I205" s="128">
        <v>0</v>
      </c>
      <c r="J205" s="128">
        <v>0</v>
      </c>
      <c r="K205" s="129">
        <f t="shared" si="17"/>
        <v>0</v>
      </c>
      <c r="L205" s="80">
        <f t="shared" si="18"/>
        <v>0</v>
      </c>
      <c r="M205" s="80">
        <v>0</v>
      </c>
    </row>
    <row r="206" spans="1:13">
      <c r="A206" s="126" t="s">
        <v>248</v>
      </c>
      <c r="B206" s="127" t="s">
        <v>249</v>
      </c>
      <c r="C206" s="128">
        <v>0</v>
      </c>
      <c r="D206" s="128">
        <v>0</v>
      </c>
      <c r="E206" s="128">
        <v>0</v>
      </c>
      <c r="F206" s="128">
        <v>0</v>
      </c>
      <c r="G206" s="129">
        <f t="shared" si="15"/>
        <v>0</v>
      </c>
      <c r="H206" s="128">
        <f t="shared" si="16"/>
        <v>0</v>
      </c>
      <c r="I206" s="128">
        <v>0</v>
      </c>
      <c r="J206" s="128">
        <v>0</v>
      </c>
      <c r="K206" s="129">
        <f t="shared" si="17"/>
        <v>0</v>
      </c>
      <c r="L206" s="80">
        <f t="shared" si="18"/>
        <v>0</v>
      </c>
      <c r="M206" s="80">
        <v>0</v>
      </c>
    </row>
    <row r="207" spans="1:13">
      <c r="A207" s="126" t="s">
        <v>250</v>
      </c>
      <c r="B207" s="127" t="s">
        <v>251</v>
      </c>
      <c r="C207" s="128">
        <v>0</v>
      </c>
      <c r="D207" s="128">
        <v>0</v>
      </c>
      <c r="E207" s="128">
        <v>0</v>
      </c>
      <c r="F207" s="128">
        <v>0</v>
      </c>
      <c r="G207" s="129">
        <f t="shared" ref="G207:G247" si="20">F207/$F$248</f>
        <v>0</v>
      </c>
      <c r="H207" s="128">
        <f t="shared" ref="H207:H247" si="21">D207-F207</f>
        <v>0</v>
      </c>
      <c r="I207" s="128">
        <v>0</v>
      </c>
      <c r="J207" s="128">
        <v>0</v>
      </c>
      <c r="K207" s="129">
        <f t="shared" ref="K207:K247" si="22">J207/$J$248</f>
        <v>0</v>
      </c>
      <c r="L207" s="80">
        <f t="shared" ref="L207:L247" si="23">D207-J207</f>
        <v>0</v>
      </c>
      <c r="M207" s="80">
        <v>0</v>
      </c>
    </row>
    <row r="208" spans="1:13">
      <c r="A208" s="126" t="s">
        <v>252</v>
      </c>
      <c r="B208" s="127" t="s">
        <v>253</v>
      </c>
      <c r="C208" s="128">
        <v>0</v>
      </c>
      <c r="D208" s="128">
        <v>0</v>
      </c>
      <c r="E208" s="128">
        <v>0</v>
      </c>
      <c r="F208" s="128">
        <v>0</v>
      </c>
      <c r="G208" s="129">
        <f t="shared" si="20"/>
        <v>0</v>
      </c>
      <c r="H208" s="128">
        <f t="shared" si="21"/>
        <v>0</v>
      </c>
      <c r="I208" s="128">
        <v>0</v>
      </c>
      <c r="J208" s="128">
        <v>0</v>
      </c>
      <c r="K208" s="129">
        <f t="shared" si="22"/>
        <v>0</v>
      </c>
      <c r="L208" s="80">
        <f t="shared" si="23"/>
        <v>0</v>
      </c>
      <c r="M208" s="80">
        <v>0</v>
      </c>
    </row>
    <row r="209" spans="1:13">
      <c r="A209" s="126" t="s">
        <v>254</v>
      </c>
      <c r="B209" s="127" t="s">
        <v>255</v>
      </c>
      <c r="C209" s="128">
        <v>0</v>
      </c>
      <c r="D209" s="128">
        <v>0</v>
      </c>
      <c r="E209" s="128">
        <v>0</v>
      </c>
      <c r="F209" s="128">
        <v>0</v>
      </c>
      <c r="G209" s="129">
        <f t="shared" si="20"/>
        <v>0</v>
      </c>
      <c r="H209" s="128">
        <f t="shared" si="21"/>
        <v>0</v>
      </c>
      <c r="I209" s="128">
        <v>0</v>
      </c>
      <c r="J209" s="128">
        <v>0</v>
      </c>
      <c r="K209" s="129">
        <f t="shared" si="22"/>
        <v>0</v>
      </c>
      <c r="L209" s="80">
        <f t="shared" si="23"/>
        <v>0</v>
      </c>
      <c r="M209" s="80">
        <v>0</v>
      </c>
    </row>
    <row r="210" spans="1:13">
      <c r="A210" s="126" t="s">
        <v>256</v>
      </c>
      <c r="B210" s="127" t="s">
        <v>257</v>
      </c>
      <c r="C210" s="128">
        <v>0</v>
      </c>
      <c r="D210" s="128">
        <v>0</v>
      </c>
      <c r="E210" s="128">
        <v>0</v>
      </c>
      <c r="F210" s="128">
        <v>0</v>
      </c>
      <c r="G210" s="129">
        <f t="shared" si="20"/>
        <v>0</v>
      </c>
      <c r="H210" s="128">
        <f t="shared" si="21"/>
        <v>0</v>
      </c>
      <c r="I210" s="128">
        <v>0</v>
      </c>
      <c r="J210" s="128">
        <v>0</v>
      </c>
      <c r="K210" s="129">
        <f t="shared" si="22"/>
        <v>0</v>
      </c>
      <c r="L210" s="80">
        <f t="shared" si="23"/>
        <v>0</v>
      </c>
      <c r="M210" s="80">
        <v>0</v>
      </c>
    </row>
    <row r="211" spans="1:13" s="29" customFormat="1">
      <c r="A211" s="27">
        <v>16</v>
      </c>
      <c r="B211" s="122" t="s">
        <v>258</v>
      </c>
      <c r="C211" s="118">
        <v>0</v>
      </c>
      <c r="D211" s="118">
        <v>0</v>
      </c>
      <c r="E211" s="118">
        <v>0</v>
      </c>
      <c r="F211" s="118">
        <v>0</v>
      </c>
      <c r="G211" s="123">
        <f t="shared" si="20"/>
        <v>0</v>
      </c>
      <c r="H211" s="118">
        <f t="shared" si="21"/>
        <v>0</v>
      </c>
      <c r="I211" s="118">
        <v>0</v>
      </c>
      <c r="J211" s="118">
        <v>0</v>
      </c>
      <c r="K211" s="123">
        <f t="shared" si="22"/>
        <v>0</v>
      </c>
      <c r="L211" s="77">
        <f t="shared" si="23"/>
        <v>0</v>
      </c>
      <c r="M211" s="77">
        <v>0</v>
      </c>
    </row>
    <row r="212" spans="1:13">
      <c r="A212" s="137">
        <v>16451</v>
      </c>
      <c r="B212" s="127" t="s">
        <v>249</v>
      </c>
      <c r="C212" s="128">
        <v>0</v>
      </c>
      <c r="D212" s="128">
        <v>0</v>
      </c>
      <c r="E212" s="128">
        <v>0</v>
      </c>
      <c r="F212" s="128">
        <v>0</v>
      </c>
      <c r="G212" s="129">
        <f t="shared" si="20"/>
        <v>0</v>
      </c>
      <c r="H212" s="128">
        <f t="shared" si="21"/>
        <v>0</v>
      </c>
      <c r="I212" s="128">
        <v>0</v>
      </c>
      <c r="J212" s="128">
        <v>0</v>
      </c>
      <c r="K212" s="129">
        <f t="shared" si="22"/>
        <v>0</v>
      </c>
      <c r="L212" s="80">
        <f t="shared" si="23"/>
        <v>0</v>
      </c>
      <c r="M212" s="80">
        <v>0</v>
      </c>
    </row>
    <row r="213" spans="1:13">
      <c r="A213" s="126" t="s">
        <v>259</v>
      </c>
      <c r="B213" s="127" t="s">
        <v>260</v>
      </c>
      <c r="C213" s="128">
        <v>0</v>
      </c>
      <c r="D213" s="128">
        <v>0</v>
      </c>
      <c r="E213" s="128">
        <v>0</v>
      </c>
      <c r="F213" s="128">
        <v>0</v>
      </c>
      <c r="G213" s="129">
        <f t="shared" si="20"/>
        <v>0</v>
      </c>
      <c r="H213" s="128">
        <f t="shared" si="21"/>
        <v>0</v>
      </c>
      <c r="I213" s="128">
        <v>0</v>
      </c>
      <c r="J213" s="128">
        <v>0</v>
      </c>
      <c r="K213" s="129">
        <f t="shared" si="22"/>
        <v>0</v>
      </c>
      <c r="L213" s="80">
        <f t="shared" si="23"/>
        <v>0</v>
      </c>
      <c r="M213" s="80">
        <v>0</v>
      </c>
    </row>
    <row r="214" spans="1:13">
      <c r="A214" s="27">
        <v>17</v>
      </c>
      <c r="B214" s="122" t="s">
        <v>261</v>
      </c>
      <c r="C214" s="118">
        <v>5000</v>
      </c>
      <c r="D214" s="118">
        <v>5000</v>
      </c>
      <c r="E214" s="118">
        <v>0</v>
      </c>
      <c r="F214" s="118">
        <v>0</v>
      </c>
      <c r="G214" s="123">
        <f t="shared" si="20"/>
        <v>0</v>
      </c>
      <c r="H214" s="118">
        <f t="shared" si="21"/>
        <v>5000</v>
      </c>
      <c r="I214" s="118">
        <v>0</v>
      </c>
      <c r="J214" s="118">
        <v>0</v>
      </c>
      <c r="K214" s="123">
        <f t="shared" si="22"/>
        <v>0</v>
      </c>
      <c r="L214" s="77">
        <f t="shared" si="23"/>
        <v>5000</v>
      </c>
      <c r="M214" s="80">
        <v>0</v>
      </c>
    </row>
    <row r="215" spans="1:13">
      <c r="A215" s="137">
        <v>17131</v>
      </c>
      <c r="B215" s="127" t="s">
        <v>173</v>
      </c>
      <c r="C215" s="128">
        <v>0</v>
      </c>
      <c r="D215" s="128">
        <v>0</v>
      </c>
      <c r="E215" s="128">
        <v>0</v>
      </c>
      <c r="F215" s="128">
        <v>0</v>
      </c>
      <c r="G215" s="129">
        <f t="shared" si="20"/>
        <v>0</v>
      </c>
      <c r="H215" s="128">
        <f t="shared" si="21"/>
        <v>0</v>
      </c>
      <c r="I215" s="128">
        <v>0</v>
      </c>
      <c r="J215" s="128">
        <v>0</v>
      </c>
      <c r="K215" s="129">
        <f t="shared" si="22"/>
        <v>0</v>
      </c>
      <c r="L215" s="80">
        <f t="shared" si="23"/>
        <v>0</v>
      </c>
      <c r="M215" s="80">
        <v>0</v>
      </c>
    </row>
    <row r="216" spans="1:13">
      <c r="A216" s="137">
        <v>17512</v>
      </c>
      <c r="B216" s="127" t="s">
        <v>262</v>
      </c>
      <c r="C216" s="128">
        <v>5000</v>
      </c>
      <c r="D216" s="128">
        <v>5000</v>
      </c>
      <c r="E216" s="128">
        <v>0</v>
      </c>
      <c r="F216" s="128">
        <v>0</v>
      </c>
      <c r="G216" s="129">
        <f t="shared" si="20"/>
        <v>0</v>
      </c>
      <c r="H216" s="128">
        <f t="shared" si="21"/>
        <v>5000</v>
      </c>
      <c r="I216" s="128">
        <v>0</v>
      </c>
      <c r="J216" s="128">
        <v>0</v>
      </c>
      <c r="K216" s="129">
        <f t="shared" si="22"/>
        <v>0</v>
      </c>
      <c r="L216" s="80">
        <f t="shared" si="23"/>
        <v>5000</v>
      </c>
      <c r="M216" s="80">
        <v>0</v>
      </c>
    </row>
    <row r="217" spans="1:13">
      <c r="A217" s="137">
        <v>17542</v>
      </c>
      <c r="B217" s="127" t="s">
        <v>255</v>
      </c>
      <c r="C217" s="128">
        <v>0</v>
      </c>
      <c r="D217" s="128">
        <v>0</v>
      </c>
      <c r="E217" s="128">
        <v>0</v>
      </c>
      <c r="F217" s="128">
        <v>0</v>
      </c>
      <c r="G217" s="129">
        <f t="shared" si="20"/>
        <v>0</v>
      </c>
      <c r="H217" s="128">
        <f t="shared" si="21"/>
        <v>0</v>
      </c>
      <c r="I217" s="128">
        <v>0</v>
      </c>
      <c r="J217" s="128">
        <v>0</v>
      </c>
      <c r="K217" s="129">
        <f t="shared" si="22"/>
        <v>0</v>
      </c>
      <c r="L217" s="80">
        <f t="shared" si="23"/>
        <v>0</v>
      </c>
      <c r="M217" s="80">
        <v>0</v>
      </c>
    </row>
    <row r="218" spans="1:13" s="29" customFormat="1">
      <c r="A218" s="27">
        <v>18</v>
      </c>
      <c r="B218" s="122" t="s">
        <v>263</v>
      </c>
      <c r="C218" s="118">
        <v>11859000</v>
      </c>
      <c r="D218" s="118">
        <v>11859000</v>
      </c>
      <c r="E218" s="118">
        <v>1887167.3599999999</v>
      </c>
      <c r="F218" s="118">
        <v>3786898.38</v>
      </c>
      <c r="G218" s="123">
        <f t="shared" si="20"/>
        <v>8.5676162044708189E-3</v>
      </c>
      <c r="H218" s="118">
        <f t="shared" si="21"/>
        <v>8072101.6200000001</v>
      </c>
      <c r="I218" s="118">
        <v>1871167.3599999999</v>
      </c>
      <c r="J218" s="118">
        <v>3750898.38</v>
      </c>
      <c r="K218" s="123">
        <f t="shared" si="22"/>
        <v>8.5024436250235869E-3</v>
      </c>
      <c r="L218" s="77">
        <f t="shared" si="23"/>
        <v>8108101.6200000001</v>
      </c>
      <c r="M218" s="77">
        <v>0</v>
      </c>
    </row>
    <row r="219" spans="1:13">
      <c r="A219" s="126" t="s">
        <v>265</v>
      </c>
      <c r="B219" s="127" t="s">
        <v>173</v>
      </c>
      <c r="C219" s="128">
        <v>0</v>
      </c>
      <c r="D219" s="128">
        <v>0</v>
      </c>
      <c r="E219" s="128">
        <v>0</v>
      </c>
      <c r="F219" s="128">
        <v>0</v>
      </c>
      <c r="G219" s="129">
        <f t="shared" si="20"/>
        <v>0</v>
      </c>
      <c r="H219" s="128">
        <f t="shared" si="21"/>
        <v>0</v>
      </c>
      <c r="I219" s="128">
        <v>0</v>
      </c>
      <c r="J219" s="128">
        <v>0</v>
      </c>
      <c r="K219" s="129">
        <f t="shared" si="22"/>
        <v>0</v>
      </c>
      <c r="L219" s="80">
        <f t="shared" si="23"/>
        <v>0</v>
      </c>
      <c r="M219" s="80">
        <v>0</v>
      </c>
    </row>
    <row r="220" spans="1:13" ht="12.75" customHeight="1">
      <c r="A220" s="126" t="s">
        <v>264</v>
      </c>
      <c r="B220" s="127" t="s">
        <v>154</v>
      </c>
      <c r="C220" s="128">
        <v>11854000</v>
      </c>
      <c r="D220" s="128">
        <v>11854000</v>
      </c>
      <c r="E220" s="128">
        <v>1887167.3599999999</v>
      </c>
      <c r="F220" s="128">
        <v>3786898.38</v>
      </c>
      <c r="G220" s="129">
        <f t="shared" si="20"/>
        <v>8.5676162044708189E-3</v>
      </c>
      <c r="H220" s="128">
        <f t="shared" si="21"/>
        <v>8067101.6200000001</v>
      </c>
      <c r="I220" s="128">
        <v>1871167.3599999999</v>
      </c>
      <c r="J220" s="128">
        <v>3750898.38</v>
      </c>
      <c r="K220" s="129">
        <f t="shared" si="22"/>
        <v>8.5024436250235869E-3</v>
      </c>
      <c r="L220" s="80">
        <f t="shared" si="23"/>
        <v>8103101.6200000001</v>
      </c>
      <c r="M220" s="80">
        <v>0</v>
      </c>
    </row>
    <row r="221" spans="1:13">
      <c r="A221" s="126" t="s">
        <v>267</v>
      </c>
      <c r="B221" s="127" t="s">
        <v>249</v>
      </c>
      <c r="C221" s="128">
        <v>0</v>
      </c>
      <c r="D221" s="128">
        <v>0</v>
      </c>
      <c r="E221" s="128">
        <v>0</v>
      </c>
      <c r="F221" s="128">
        <v>0</v>
      </c>
      <c r="G221" s="129">
        <f t="shared" si="20"/>
        <v>0</v>
      </c>
      <c r="H221" s="128">
        <f t="shared" si="21"/>
        <v>0</v>
      </c>
      <c r="I221" s="128">
        <v>0</v>
      </c>
      <c r="J221" s="128">
        <v>0</v>
      </c>
      <c r="K221" s="129">
        <f t="shared" si="22"/>
        <v>0</v>
      </c>
      <c r="L221" s="80">
        <f t="shared" si="23"/>
        <v>0</v>
      </c>
      <c r="M221" s="80">
        <v>0</v>
      </c>
    </row>
    <row r="222" spans="1:13">
      <c r="A222" s="126" t="s">
        <v>268</v>
      </c>
      <c r="B222" s="127" t="s">
        <v>269</v>
      </c>
      <c r="C222" s="128">
        <v>0</v>
      </c>
      <c r="D222" s="128">
        <v>0</v>
      </c>
      <c r="E222" s="128">
        <v>0</v>
      </c>
      <c r="F222" s="128">
        <v>0</v>
      </c>
      <c r="G222" s="129">
        <f t="shared" si="20"/>
        <v>0</v>
      </c>
      <c r="H222" s="128">
        <f t="shared" si="21"/>
        <v>0</v>
      </c>
      <c r="I222" s="128">
        <v>0</v>
      </c>
      <c r="J222" s="128">
        <v>0</v>
      </c>
      <c r="K222" s="129">
        <f t="shared" si="22"/>
        <v>0</v>
      </c>
      <c r="L222" s="80">
        <f t="shared" si="23"/>
        <v>0</v>
      </c>
      <c r="M222" s="80">
        <v>0</v>
      </c>
    </row>
    <row r="223" spans="1:13">
      <c r="A223" s="126" t="s">
        <v>270</v>
      </c>
      <c r="B223" s="127" t="s">
        <v>255</v>
      </c>
      <c r="C223" s="128">
        <v>5000</v>
      </c>
      <c r="D223" s="128">
        <v>5000</v>
      </c>
      <c r="E223" s="128">
        <v>0</v>
      </c>
      <c r="F223" s="128">
        <v>0</v>
      </c>
      <c r="G223" s="129">
        <f t="shared" si="20"/>
        <v>0</v>
      </c>
      <c r="H223" s="128">
        <f t="shared" si="21"/>
        <v>5000</v>
      </c>
      <c r="I223" s="128">
        <v>0</v>
      </c>
      <c r="J223" s="128">
        <v>0</v>
      </c>
      <c r="K223" s="129">
        <f t="shared" si="22"/>
        <v>0</v>
      </c>
      <c r="L223" s="80">
        <f t="shared" si="23"/>
        <v>5000</v>
      </c>
      <c r="M223" s="80">
        <v>0</v>
      </c>
    </row>
    <row r="224" spans="1:13">
      <c r="A224" s="126" t="s">
        <v>271</v>
      </c>
      <c r="B224" s="127" t="s">
        <v>257</v>
      </c>
      <c r="C224" s="128">
        <v>0</v>
      </c>
      <c r="D224" s="128">
        <v>0</v>
      </c>
      <c r="E224" s="128">
        <v>0</v>
      </c>
      <c r="F224" s="128">
        <v>0</v>
      </c>
      <c r="G224" s="129">
        <f t="shared" si="20"/>
        <v>0</v>
      </c>
      <c r="H224" s="128">
        <f t="shared" si="21"/>
        <v>0</v>
      </c>
      <c r="I224" s="128">
        <v>0</v>
      </c>
      <c r="J224" s="128">
        <v>0</v>
      </c>
      <c r="K224" s="129">
        <f t="shared" si="22"/>
        <v>0</v>
      </c>
      <c r="L224" s="80">
        <f t="shared" si="23"/>
        <v>0</v>
      </c>
      <c r="M224" s="80">
        <v>0</v>
      </c>
    </row>
    <row r="225" spans="1:13">
      <c r="A225" s="126" t="s">
        <v>272</v>
      </c>
      <c r="B225" s="127" t="s">
        <v>273</v>
      </c>
      <c r="C225" s="128">
        <v>0</v>
      </c>
      <c r="D225" s="128">
        <v>0</v>
      </c>
      <c r="E225" s="128">
        <v>0</v>
      </c>
      <c r="F225" s="128">
        <v>0</v>
      </c>
      <c r="G225" s="129">
        <f t="shared" si="20"/>
        <v>0</v>
      </c>
      <c r="H225" s="128">
        <f t="shared" si="21"/>
        <v>0</v>
      </c>
      <c r="I225" s="128">
        <v>0</v>
      </c>
      <c r="J225" s="128">
        <v>0</v>
      </c>
      <c r="K225" s="129">
        <f t="shared" si="22"/>
        <v>0</v>
      </c>
      <c r="L225" s="80">
        <f t="shared" si="23"/>
        <v>0</v>
      </c>
      <c r="M225" s="80">
        <v>0</v>
      </c>
    </row>
    <row r="226" spans="1:13">
      <c r="A226" s="126" t="s">
        <v>274</v>
      </c>
      <c r="B226" s="127" t="s">
        <v>275</v>
      </c>
      <c r="C226" s="128">
        <v>0</v>
      </c>
      <c r="D226" s="128">
        <v>0</v>
      </c>
      <c r="E226" s="128">
        <v>0</v>
      </c>
      <c r="F226" s="128">
        <v>0</v>
      </c>
      <c r="G226" s="129">
        <f t="shared" si="20"/>
        <v>0</v>
      </c>
      <c r="H226" s="128">
        <f t="shared" si="21"/>
        <v>0</v>
      </c>
      <c r="I226" s="128">
        <v>0</v>
      </c>
      <c r="J226" s="128">
        <v>0</v>
      </c>
      <c r="K226" s="129">
        <f t="shared" si="22"/>
        <v>0</v>
      </c>
      <c r="L226" s="80">
        <f t="shared" si="23"/>
        <v>0</v>
      </c>
      <c r="M226" s="80">
        <v>0</v>
      </c>
    </row>
    <row r="227" spans="1:13" s="29" customFormat="1">
      <c r="A227" s="27">
        <v>22</v>
      </c>
      <c r="B227" s="122" t="s">
        <v>279</v>
      </c>
      <c r="C227" s="118">
        <v>0</v>
      </c>
      <c r="D227" s="118">
        <v>0</v>
      </c>
      <c r="E227" s="118">
        <v>0</v>
      </c>
      <c r="F227" s="118">
        <v>0</v>
      </c>
      <c r="G227" s="123">
        <f t="shared" si="20"/>
        <v>0</v>
      </c>
      <c r="H227" s="118">
        <f t="shared" si="21"/>
        <v>0</v>
      </c>
      <c r="I227" s="118">
        <v>0</v>
      </c>
      <c r="J227" s="118">
        <v>0</v>
      </c>
      <c r="K227" s="123">
        <f t="shared" si="22"/>
        <v>0</v>
      </c>
      <c r="L227" s="77">
        <f t="shared" si="23"/>
        <v>0</v>
      </c>
      <c r="M227" s="77">
        <v>0</v>
      </c>
    </row>
    <row r="228" spans="1:13">
      <c r="A228" s="126" t="s">
        <v>280</v>
      </c>
      <c r="B228" s="127" t="s">
        <v>281</v>
      </c>
      <c r="C228" s="128">
        <v>0</v>
      </c>
      <c r="D228" s="128">
        <v>0</v>
      </c>
      <c r="E228" s="128">
        <v>0</v>
      </c>
      <c r="F228" s="128">
        <v>0</v>
      </c>
      <c r="G228" s="129">
        <f t="shared" si="20"/>
        <v>0</v>
      </c>
      <c r="H228" s="128">
        <f t="shared" si="21"/>
        <v>0</v>
      </c>
      <c r="I228" s="128">
        <v>0</v>
      </c>
      <c r="J228" s="128">
        <v>0</v>
      </c>
      <c r="K228" s="129">
        <f t="shared" si="22"/>
        <v>0</v>
      </c>
      <c r="L228" s="80">
        <f t="shared" si="23"/>
        <v>0</v>
      </c>
      <c r="M228" s="80">
        <v>0</v>
      </c>
    </row>
    <row r="229" spans="1:13" s="29" customFormat="1">
      <c r="A229" s="27">
        <v>23</v>
      </c>
      <c r="B229" s="122" t="s">
        <v>282</v>
      </c>
      <c r="C229" s="118">
        <v>7502000</v>
      </c>
      <c r="D229" s="118">
        <v>7567000</v>
      </c>
      <c r="E229" s="118">
        <v>1100030.49</v>
      </c>
      <c r="F229" s="118">
        <v>2239303.5900000003</v>
      </c>
      <c r="G229" s="123">
        <f t="shared" si="20"/>
        <v>5.0662816371675867E-3</v>
      </c>
      <c r="H229" s="118">
        <f t="shared" si="21"/>
        <v>5327696.41</v>
      </c>
      <c r="I229" s="118">
        <v>1136356.06</v>
      </c>
      <c r="J229" s="118">
        <v>2166733.4000000004</v>
      </c>
      <c r="K229" s="123">
        <f t="shared" si="22"/>
        <v>4.9114976513855019E-3</v>
      </c>
      <c r="L229" s="77">
        <f t="shared" si="23"/>
        <v>5400266.5999999996</v>
      </c>
      <c r="M229" s="77">
        <v>0</v>
      </c>
    </row>
    <row r="230" spans="1:13">
      <c r="A230" s="126" t="s">
        <v>283</v>
      </c>
      <c r="B230" s="127" t="s">
        <v>154</v>
      </c>
      <c r="C230" s="128">
        <v>5338000</v>
      </c>
      <c r="D230" s="128">
        <v>5403000</v>
      </c>
      <c r="E230" s="128">
        <v>805857.23</v>
      </c>
      <c r="F230" s="128">
        <v>1612308.3200000003</v>
      </c>
      <c r="G230" s="129">
        <f t="shared" si="20"/>
        <v>3.6477448040301325E-3</v>
      </c>
      <c r="H230" s="128">
        <f t="shared" si="21"/>
        <v>3790691.6799999997</v>
      </c>
      <c r="I230" s="128">
        <v>803296.56</v>
      </c>
      <c r="J230" s="128">
        <v>1607347.6500000001</v>
      </c>
      <c r="K230" s="129">
        <f t="shared" si="22"/>
        <v>3.6434958762970125E-3</v>
      </c>
      <c r="L230" s="80">
        <f t="shared" si="23"/>
        <v>3795652.3499999996</v>
      </c>
      <c r="M230" s="80">
        <v>0</v>
      </c>
    </row>
    <row r="231" spans="1:13">
      <c r="A231" s="791" t="s">
        <v>918</v>
      </c>
      <c r="B231" s="127" t="s">
        <v>919</v>
      </c>
      <c r="C231" s="128">
        <v>364000</v>
      </c>
      <c r="D231" s="128">
        <v>364000</v>
      </c>
      <c r="E231" s="128">
        <v>76581.759999999995</v>
      </c>
      <c r="F231" s="128">
        <v>118138.51999999999</v>
      </c>
      <c r="G231" s="129">
        <f t="shared" si="20"/>
        <v>2.6728087124540162E-4</v>
      </c>
      <c r="H231" s="128">
        <f t="shared" si="21"/>
        <v>245861.48</v>
      </c>
      <c r="I231" s="128">
        <v>50529</v>
      </c>
      <c r="J231" s="128">
        <v>50529</v>
      </c>
      <c r="K231" s="129">
        <f t="shared" si="22"/>
        <v>1.1453788676856044E-4</v>
      </c>
      <c r="L231" s="613">
        <f t="shared" si="23"/>
        <v>313471</v>
      </c>
      <c r="M231" s="613">
        <v>0</v>
      </c>
    </row>
    <row r="232" spans="1:13">
      <c r="A232" s="126" t="s">
        <v>285</v>
      </c>
      <c r="B232" s="127" t="s">
        <v>286</v>
      </c>
      <c r="C232" s="128">
        <v>0</v>
      </c>
      <c r="D232" s="128">
        <v>0</v>
      </c>
      <c r="E232" s="128">
        <v>0</v>
      </c>
      <c r="F232" s="128">
        <v>0</v>
      </c>
      <c r="G232" s="129">
        <f t="shared" si="20"/>
        <v>0</v>
      </c>
      <c r="H232" s="128">
        <f t="shared" si="21"/>
        <v>0</v>
      </c>
      <c r="I232" s="128">
        <v>0</v>
      </c>
      <c r="J232" s="128">
        <v>0</v>
      </c>
      <c r="K232" s="129">
        <f t="shared" si="22"/>
        <v>0</v>
      </c>
      <c r="L232" s="80">
        <f t="shared" si="23"/>
        <v>0</v>
      </c>
      <c r="M232" s="80">
        <v>0</v>
      </c>
    </row>
    <row r="233" spans="1:13">
      <c r="A233" s="126" t="s">
        <v>287</v>
      </c>
      <c r="B233" s="127" t="s">
        <v>288</v>
      </c>
      <c r="C233" s="128">
        <v>1800000</v>
      </c>
      <c r="D233" s="128">
        <v>1800000</v>
      </c>
      <c r="E233" s="128">
        <v>217591.5</v>
      </c>
      <c r="F233" s="128">
        <v>508856.75</v>
      </c>
      <c r="G233" s="129">
        <f t="shared" si="20"/>
        <v>1.1512559618920529E-3</v>
      </c>
      <c r="H233" s="128">
        <f t="shared" si="21"/>
        <v>1291143.25</v>
      </c>
      <c r="I233" s="128">
        <v>282530.5</v>
      </c>
      <c r="J233" s="128">
        <v>508856.75</v>
      </c>
      <c r="K233" s="129">
        <f t="shared" si="22"/>
        <v>1.1534638883199284E-3</v>
      </c>
      <c r="L233" s="80">
        <f t="shared" si="23"/>
        <v>1291143.25</v>
      </c>
      <c r="M233" s="80">
        <v>0</v>
      </c>
    </row>
    <row r="234" spans="1:13">
      <c r="A234" s="126" t="s">
        <v>289</v>
      </c>
      <c r="B234" s="127" t="s">
        <v>290</v>
      </c>
      <c r="C234" s="128">
        <v>0</v>
      </c>
      <c r="D234" s="128">
        <v>0</v>
      </c>
      <c r="E234" s="128">
        <v>0</v>
      </c>
      <c r="F234" s="128">
        <v>0</v>
      </c>
      <c r="G234" s="129">
        <f t="shared" si="20"/>
        <v>0</v>
      </c>
      <c r="H234" s="128">
        <f t="shared" si="21"/>
        <v>0</v>
      </c>
      <c r="I234" s="128">
        <v>0</v>
      </c>
      <c r="J234" s="128">
        <v>0</v>
      </c>
      <c r="K234" s="129">
        <f t="shared" si="22"/>
        <v>0</v>
      </c>
      <c r="L234" s="80">
        <f t="shared" si="23"/>
        <v>0</v>
      </c>
      <c r="M234" s="80">
        <v>0</v>
      </c>
    </row>
    <row r="235" spans="1:13" s="29" customFormat="1">
      <c r="A235" s="27">
        <v>27</v>
      </c>
      <c r="B235" s="122" t="s">
        <v>291</v>
      </c>
      <c r="C235" s="118">
        <v>6824000</v>
      </c>
      <c r="D235" s="118">
        <v>6824000</v>
      </c>
      <c r="E235" s="118">
        <v>1031391.8600000001</v>
      </c>
      <c r="F235" s="118">
        <v>2058101.83</v>
      </c>
      <c r="G235" s="123">
        <f t="shared" si="20"/>
        <v>4.6563242051293301E-3</v>
      </c>
      <c r="H235" s="118">
        <f t="shared" si="21"/>
        <v>4765898.17</v>
      </c>
      <c r="I235" s="118">
        <v>1029340.0700000001</v>
      </c>
      <c r="J235" s="118">
        <v>2044142.54</v>
      </c>
      <c r="K235" s="123">
        <f t="shared" si="22"/>
        <v>4.6336117236699228E-3</v>
      </c>
      <c r="L235" s="77">
        <f t="shared" si="23"/>
        <v>4779857.46</v>
      </c>
      <c r="M235" s="77">
        <v>0</v>
      </c>
    </row>
    <row r="236" spans="1:13">
      <c r="A236" s="126" t="s">
        <v>292</v>
      </c>
      <c r="B236" s="127" t="s">
        <v>154</v>
      </c>
      <c r="C236" s="128">
        <v>6824000</v>
      </c>
      <c r="D236" s="128">
        <v>6824000</v>
      </c>
      <c r="E236" s="128">
        <v>1031391.8600000001</v>
      </c>
      <c r="F236" s="128">
        <v>2058101.83</v>
      </c>
      <c r="G236" s="129">
        <f t="shared" si="20"/>
        <v>4.6563242051293301E-3</v>
      </c>
      <c r="H236" s="128">
        <f t="shared" si="21"/>
        <v>4765898.17</v>
      </c>
      <c r="I236" s="128">
        <v>1029340.0700000001</v>
      </c>
      <c r="J236" s="128">
        <v>2044142.54</v>
      </c>
      <c r="K236" s="129">
        <f t="shared" si="22"/>
        <v>4.6336117236699228E-3</v>
      </c>
      <c r="L236" s="80">
        <f t="shared" si="23"/>
        <v>4779857.46</v>
      </c>
      <c r="M236" s="80">
        <v>0</v>
      </c>
    </row>
    <row r="237" spans="1:13">
      <c r="A237" s="126" t="s">
        <v>294</v>
      </c>
      <c r="B237" s="127" t="s">
        <v>295</v>
      </c>
      <c r="C237" s="128">
        <v>0</v>
      </c>
      <c r="D237" s="128">
        <v>0</v>
      </c>
      <c r="E237" s="128">
        <v>0</v>
      </c>
      <c r="F237" s="128">
        <v>0</v>
      </c>
      <c r="G237" s="129">
        <f t="shared" si="20"/>
        <v>0</v>
      </c>
      <c r="H237" s="128">
        <f t="shared" si="21"/>
        <v>0</v>
      </c>
      <c r="I237" s="128">
        <v>0</v>
      </c>
      <c r="J237" s="128">
        <v>0</v>
      </c>
      <c r="K237" s="129">
        <f t="shared" si="22"/>
        <v>0</v>
      </c>
      <c r="L237" s="170">
        <f t="shared" si="23"/>
        <v>0</v>
      </c>
      <c r="M237" s="131">
        <v>0</v>
      </c>
    </row>
    <row r="238" spans="1:13">
      <c r="A238" s="126" t="s">
        <v>298</v>
      </c>
      <c r="B238" s="127" t="s">
        <v>299</v>
      </c>
      <c r="C238" s="128">
        <v>0</v>
      </c>
      <c r="D238" s="128">
        <v>0</v>
      </c>
      <c r="E238" s="128">
        <v>0</v>
      </c>
      <c r="F238" s="128">
        <v>0</v>
      </c>
      <c r="G238" s="129">
        <f t="shared" si="20"/>
        <v>0</v>
      </c>
      <c r="H238" s="128">
        <f t="shared" si="21"/>
        <v>0</v>
      </c>
      <c r="I238" s="128">
        <v>0</v>
      </c>
      <c r="J238" s="128">
        <v>0</v>
      </c>
      <c r="K238" s="129">
        <f t="shared" si="22"/>
        <v>0</v>
      </c>
      <c r="L238" s="170">
        <f t="shared" si="23"/>
        <v>0</v>
      </c>
      <c r="M238" s="131">
        <v>0</v>
      </c>
    </row>
    <row r="239" spans="1:13" s="29" customFormat="1">
      <c r="A239" s="27">
        <v>28</v>
      </c>
      <c r="B239" s="122" t="s">
        <v>300</v>
      </c>
      <c r="C239" s="118">
        <v>50669000</v>
      </c>
      <c r="D239" s="118">
        <v>72982973.439999998</v>
      </c>
      <c r="E239" s="118">
        <v>30199405.109999999</v>
      </c>
      <c r="F239" s="118">
        <v>37922797</v>
      </c>
      <c r="G239" s="123">
        <f t="shared" si="20"/>
        <v>8.5797910979606845E-2</v>
      </c>
      <c r="H239" s="118">
        <f t="shared" si="21"/>
        <v>35060176.439999998</v>
      </c>
      <c r="I239" s="118">
        <v>30199405.109999999</v>
      </c>
      <c r="J239" s="118">
        <v>37922797</v>
      </c>
      <c r="K239" s="123">
        <f t="shared" si="22"/>
        <v>8.5962457771440237E-2</v>
      </c>
      <c r="L239" s="171">
        <f t="shared" si="23"/>
        <v>35060176.439999998</v>
      </c>
      <c r="M239" s="125">
        <v>0</v>
      </c>
    </row>
    <row r="240" spans="1:13">
      <c r="A240" s="126" t="s">
        <v>301</v>
      </c>
      <c r="B240" s="127" t="s">
        <v>302</v>
      </c>
      <c r="C240" s="128">
        <v>0</v>
      </c>
      <c r="D240" s="128">
        <v>0</v>
      </c>
      <c r="E240" s="128">
        <v>0</v>
      </c>
      <c r="F240" s="128">
        <v>0</v>
      </c>
      <c r="G240" s="129">
        <f t="shared" si="20"/>
        <v>0</v>
      </c>
      <c r="H240" s="128">
        <f t="shared" si="21"/>
        <v>0</v>
      </c>
      <c r="I240" s="128">
        <v>0</v>
      </c>
      <c r="J240" s="128">
        <v>0</v>
      </c>
      <c r="K240" s="129">
        <f t="shared" si="22"/>
        <v>0</v>
      </c>
      <c r="L240" s="170">
        <f t="shared" si="23"/>
        <v>0</v>
      </c>
      <c r="M240" s="125">
        <v>0</v>
      </c>
    </row>
    <row r="241" spans="1:13">
      <c r="A241" s="126" t="s">
        <v>303</v>
      </c>
      <c r="B241" s="127" t="s">
        <v>304</v>
      </c>
      <c r="C241" s="128">
        <v>50669000</v>
      </c>
      <c r="D241" s="128">
        <v>50669000</v>
      </c>
      <c r="E241" s="128">
        <v>7885431.6699999999</v>
      </c>
      <c r="F241" s="128">
        <v>15608823.560000002</v>
      </c>
      <c r="G241" s="129">
        <f t="shared" si="20"/>
        <v>3.5313968384169295E-2</v>
      </c>
      <c r="H241" s="128">
        <f t="shared" si="21"/>
        <v>35060176.439999998</v>
      </c>
      <c r="I241" s="128">
        <v>7885431.6699999999</v>
      </c>
      <c r="J241" s="128">
        <v>15608823.560000002</v>
      </c>
      <c r="K241" s="129">
        <f t="shared" si="22"/>
        <v>3.5381694977255018E-2</v>
      </c>
      <c r="L241" s="170">
        <f t="shared" si="23"/>
        <v>35060176.439999998</v>
      </c>
      <c r="M241" s="125">
        <v>0</v>
      </c>
    </row>
    <row r="242" spans="1:13">
      <c r="A242" s="126" t="s">
        <v>305</v>
      </c>
      <c r="B242" s="127" t="s">
        <v>306</v>
      </c>
      <c r="C242" s="128">
        <v>0</v>
      </c>
      <c r="D242" s="128">
        <v>0</v>
      </c>
      <c r="E242" s="128">
        <v>0</v>
      </c>
      <c r="F242" s="128">
        <v>0</v>
      </c>
      <c r="G242" s="129">
        <f t="shared" si="20"/>
        <v>0</v>
      </c>
      <c r="H242" s="128">
        <f t="shared" si="21"/>
        <v>0</v>
      </c>
      <c r="I242" s="128">
        <v>0</v>
      </c>
      <c r="J242" s="128">
        <v>0</v>
      </c>
      <c r="K242" s="129">
        <f t="shared" si="22"/>
        <v>0</v>
      </c>
      <c r="L242" s="170">
        <f t="shared" si="23"/>
        <v>0</v>
      </c>
      <c r="M242" s="125">
        <v>0</v>
      </c>
    </row>
    <row r="243" spans="1:13">
      <c r="A243" s="126" t="s">
        <v>307</v>
      </c>
      <c r="B243" s="127" t="s">
        <v>275</v>
      </c>
      <c r="C243" s="128">
        <v>0</v>
      </c>
      <c r="D243" s="128">
        <v>22313973.440000001</v>
      </c>
      <c r="E243" s="128">
        <v>22313973.440000001</v>
      </c>
      <c r="F243" s="128">
        <v>22313973.440000001</v>
      </c>
      <c r="G243" s="129">
        <f t="shared" si="20"/>
        <v>5.0483942595437557E-2</v>
      </c>
      <c r="H243" s="128">
        <f t="shared" si="21"/>
        <v>0</v>
      </c>
      <c r="I243" s="128">
        <v>22313973.440000001</v>
      </c>
      <c r="J243" s="128">
        <v>22313973.440000001</v>
      </c>
      <c r="K243" s="129">
        <f t="shared" si="22"/>
        <v>5.0580762794185226E-2</v>
      </c>
      <c r="L243" s="170">
        <f t="shared" si="23"/>
        <v>0</v>
      </c>
      <c r="M243" s="125">
        <v>0</v>
      </c>
    </row>
    <row r="244" spans="1:13" s="29" customFormat="1">
      <c r="A244" s="27">
        <v>99</v>
      </c>
      <c r="B244" s="122" t="s">
        <v>107</v>
      </c>
      <c r="C244" s="118">
        <v>0</v>
      </c>
      <c r="D244" s="118">
        <v>0</v>
      </c>
      <c r="E244" s="118">
        <v>0</v>
      </c>
      <c r="F244" s="118">
        <v>0</v>
      </c>
      <c r="G244" s="123">
        <f t="shared" si="20"/>
        <v>0</v>
      </c>
      <c r="H244" s="118">
        <f t="shared" si="21"/>
        <v>0</v>
      </c>
      <c r="I244" s="118">
        <v>0</v>
      </c>
      <c r="J244" s="118">
        <v>0</v>
      </c>
      <c r="K244" s="123">
        <f t="shared" si="22"/>
        <v>0</v>
      </c>
      <c r="L244" s="171">
        <f t="shared" si="23"/>
        <v>0</v>
      </c>
      <c r="M244" s="125">
        <v>0</v>
      </c>
    </row>
    <row r="245" spans="1:13">
      <c r="A245" s="126" t="s">
        <v>311</v>
      </c>
      <c r="B245" s="127" t="s">
        <v>107</v>
      </c>
      <c r="C245" s="128">
        <v>0</v>
      </c>
      <c r="D245" s="128">
        <v>0</v>
      </c>
      <c r="E245" s="128">
        <v>0</v>
      </c>
      <c r="F245" s="128">
        <v>0</v>
      </c>
      <c r="G245" s="129">
        <f t="shared" si="20"/>
        <v>0</v>
      </c>
      <c r="H245" s="128">
        <f t="shared" si="21"/>
        <v>0</v>
      </c>
      <c r="I245" s="128">
        <v>0</v>
      </c>
      <c r="J245" s="128">
        <v>0</v>
      </c>
      <c r="K245" s="129">
        <f t="shared" si="22"/>
        <v>0</v>
      </c>
      <c r="L245" s="170">
        <f t="shared" si="23"/>
        <v>0</v>
      </c>
      <c r="M245" s="125">
        <v>0</v>
      </c>
    </row>
    <row r="246" spans="1:13" s="29" customFormat="1">
      <c r="A246" s="27">
        <v>77</v>
      </c>
      <c r="B246" s="122" t="s">
        <v>310</v>
      </c>
      <c r="C246" s="118">
        <v>0</v>
      </c>
      <c r="D246" s="118">
        <v>0</v>
      </c>
      <c r="E246" s="118">
        <v>0</v>
      </c>
      <c r="F246" s="118">
        <v>0</v>
      </c>
      <c r="G246" s="123">
        <f t="shared" si="20"/>
        <v>0</v>
      </c>
      <c r="H246" s="118">
        <f t="shared" si="21"/>
        <v>0</v>
      </c>
      <c r="I246" s="118">
        <v>0</v>
      </c>
      <c r="J246" s="118">
        <v>0</v>
      </c>
      <c r="K246" s="123">
        <f t="shared" si="22"/>
        <v>0</v>
      </c>
      <c r="L246" s="171">
        <f t="shared" si="23"/>
        <v>0</v>
      </c>
      <c r="M246" s="125">
        <v>0</v>
      </c>
    </row>
    <row r="247" spans="1:13">
      <c r="A247" s="139">
        <v>77777</v>
      </c>
      <c r="B247" s="172" t="s">
        <v>310</v>
      </c>
      <c r="C247" s="128">
        <v>0</v>
      </c>
      <c r="D247" s="128">
        <v>0</v>
      </c>
      <c r="E247" s="128">
        <v>0</v>
      </c>
      <c r="F247" s="128">
        <v>0</v>
      </c>
      <c r="G247" s="129">
        <f t="shared" si="20"/>
        <v>0</v>
      </c>
      <c r="H247" s="128">
        <f t="shared" si="21"/>
        <v>0</v>
      </c>
      <c r="I247" s="128">
        <v>0</v>
      </c>
      <c r="J247" s="128">
        <v>0</v>
      </c>
      <c r="K247" s="141">
        <f t="shared" si="22"/>
        <v>0</v>
      </c>
      <c r="L247" s="173">
        <f t="shared" si="23"/>
        <v>0</v>
      </c>
      <c r="M247" s="143">
        <v>0</v>
      </c>
    </row>
    <row r="248" spans="1:13">
      <c r="A248" s="160"/>
      <c r="B248" s="161" t="s">
        <v>313</v>
      </c>
      <c r="C248" s="162">
        <f>C140</f>
        <v>641339000</v>
      </c>
      <c r="D248" s="162">
        <f>D140</f>
        <v>1324553948.77</v>
      </c>
      <c r="E248" s="162">
        <f>E140</f>
        <v>232249886.25999993</v>
      </c>
      <c r="F248" s="162">
        <f>F140</f>
        <v>442001402.68000001</v>
      </c>
      <c r="G248" s="174">
        <f>F248/$F$248</f>
        <v>1</v>
      </c>
      <c r="H248" s="162">
        <f>H140</f>
        <v>882552546.08999991</v>
      </c>
      <c r="I248" s="162">
        <f>I140</f>
        <v>231952283.15999997</v>
      </c>
      <c r="J248" s="162">
        <f>J140</f>
        <v>441155336.68000001</v>
      </c>
      <c r="K248" s="174">
        <f>J248/$J$248</f>
        <v>1</v>
      </c>
      <c r="L248" s="164">
        <f>D248-J248</f>
        <v>883398612.08999991</v>
      </c>
      <c r="M248" s="165">
        <v>0</v>
      </c>
    </row>
    <row r="249" spans="1:13" ht="12" thickBot="1">
      <c r="A249" s="149"/>
      <c r="B249" s="149"/>
      <c r="C249" s="175"/>
      <c r="D249" s="175"/>
      <c r="E249" s="175"/>
      <c r="F249" s="175"/>
      <c r="G249" s="176"/>
      <c r="H249" s="175"/>
      <c r="I249" s="175"/>
      <c r="J249" s="175"/>
      <c r="K249" s="176"/>
      <c r="L249" s="177"/>
      <c r="M249" s="175"/>
    </row>
    <row r="250" spans="1:13" s="55" customFormat="1" ht="16.5" customHeight="1" thickBot="1">
      <c r="A250" s="965" t="s">
        <v>320</v>
      </c>
      <c r="B250" s="966"/>
      <c r="C250" s="966"/>
      <c r="D250" s="966"/>
      <c r="E250" s="966"/>
      <c r="F250" s="966"/>
      <c r="G250" s="966"/>
      <c r="H250" s="966"/>
      <c r="I250" s="966"/>
      <c r="J250" s="966"/>
      <c r="K250" s="966"/>
      <c r="L250" s="966"/>
      <c r="M250" s="967"/>
    </row>
    <row r="251" spans="1:13">
      <c r="A251" s="149"/>
      <c r="B251" s="149"/>
      <c r="C251" s="175"/>
      <c r="D251" s="175"/>
      <c r="E251" s="175"/>
      <c r="F251" s="175"/>
      <c r="G251" s="176"/>
      <c r="H251" s="175"/>
      <c r="I251" s="175"/>
      <c r="J251" s="175"/>
      <c r="K251" s="176"/>
      <c r="L251" s="177"/>
      <c r="M251" s="175"/>
    </row>
    <row r="252" spans="1:13" ht="20.25" customHeight="1">
      <c r="A252" s="961" t="s">
        <v>321</v>
      </c>
      <c r="B252" s="962"/>
      <c r="C252" s="942" t="s">
        <v>81</v>
      </c>
      <c r="D252" s="942" t="s">
        <v>82</v>
      </c>
      <c r="E252" s="944" t="s">
        <v>83</v>
      </c>
      <c r="F252" s="964"/>
      <c r="G252" s="945"/>
      <c r="H252" s="6" t="s">
        <v>140</v>
      </c>
      <c r="I252" s="944" t="s">
        <v>85</v>
      </c>
      <c r="J252" s="964"/>
      <c r="K252" s="945"/>
      <c r="L252" s="69" t="s">
        <v>140</v>
      </c>
      <c r="M252" s="968" t="s">
        <v>317</v>
      </c>
    </row>
    <row r="253" spans="1:13" ht="14.25" customHeight="1">
      <c r="A253" s="961"/>
      <c r="B253" s="962"/>
      <c r="C253" s="943"/>
      <c r="D253" s="943"/>
      <c r="E253" s="6" t="s">
        <v>10</v>
      </c>
      <c r="F253" s="6" t="str">
        <f>F138</f>
        <v>JAN a ABR  / 2023</v>
      </c>
      <c r="G253" s="6" t="s">
        <v>11</v>
      </c>
      <c r="H253" s="113"/>
      <c r="I253" s="6" t="s">
        <v>10</v>
      </c>
      <c r="J253" s="6" t="str">
        <f>F253</f>
        <v>JAN a ABR  / 2023</v>
      </c>
      <c r="K253" s="6" t="s">
        <v>11</v>
      </c>
      <c r="L253" s="70"/>
      <c r="M253" s="969"/>
    </row>
    <row r="254" spans="1:13" ht="16.5">
      <c r="A254" s="961"/>
      <c r="B254" s="962"/>
      <c r="C254" s="963"/>
      <c r="D254" s="7" t="s">
        <v>12</v>
      </c>
      <c r="E254" s="7"/>
      <c r="F254" s="7" t="s">
        <v>13</v>
      </c>
      <c r="G254" s="114" t="s">
        <v>142</v>
      </c>
      <c r="H254" s="7" t="s">
        <v>143</v>
      </c>
      <c r="I254" s="7"/>
      <c r="J254" s="7" t="s">
        <v>90</v>
      </c>
      <c r="K254" s="114" t="s">
        <v>144</v>
      </c>
      <c r="L254" s="8" t="s">
        <v>145</v>
      </c>
      <c r="M254" s="8" t="s">
        <v>92</v>
      </c>
    </row>
    <row r="255" spans="1:13">
      <c r="A255" s="178"/>
      <c r="B255" s="179"/>
      <c r="C255" s="180"/>
      <c r="D255" s="180"/>
      <c r="E255" s="180"/>
      <c r="F255" s="180"/>
      <c r="G255" s="181"/>
      <c r="H255" s="180"/>
      <c r="I255" s="180"/>
      <c r="J255" s="180"/>
      <c r="K255" s="181"/>
      <c r="L255" s="182"/>
      <c r="M255" s="148"/>
    </row>
    <row r="256" spans="1:13">
      <c r="A256" s="149"/>
      <c r="B256" s="64" t="s">
        <v>322</v>
      </c>
      <c r="C256" s="145">
        <f>C11</f>
        <v>10858661000</v>
      </c>
      <c r="D256" s="145">
        <f>D11</f>
        <v>11629306975.43</v>
      </c>
      <c r="E256" s="145">
        <f>E11</f>
        <v>1987073965.49</v>
      </c>
      <c r="F256" s="145">
        <f>F11</f>
        <v>3490076326.7400002</v>
      </c>
      <c r="G256" s="146">
        <f>F256/$F$130</f>
        <v>0.88759087864084596</v>
      </c>
      <c r="H256" s="145">
        <f>D256-F256</f>
        <v>8139230648.6900005</v>
      </c>
      <c r="I256" s="145">
        <f>I11</f>
        <v>1647188550.22</v>
      </c>
      <c r="J256" s="145">
        <f>J11</f>
        <v>2737035492.7999992</v>
      </c>
      <c r="K256" s="146">
        <f>J256/$J$259</f>
        <v>0.86119293637500693</v>
      </c>
      <c r="L256" s="147">
        <f t="shared" ref="L256:M256" si="24">L11</f>
        <v>8892271482.6300011</v>
      </c>
      <c r="M256" s="125">
        <f t="shared" si="24"/>
        <v>0</v>
      </c>
    </row>
    <row r="257" spans="1:13">
      <c r="A257" s="149"/>
      <c r="B257" s="64" t="s">
        <v>318</v>
      </c>
      <c r="C257" s="145">
        <f>C140</f>
        <v>641339000</v>
      </c>
      <c r="D257" s="145">
        <f>D140</f>
        <v>1324553948.77</v>
      </c>
      <c r="E257" s="145">
        <f>E140</f>
        <v>232249886.25999993</v>
      </c>
      <c r="F257" s="145">
        <f>F140</f>
        <v>442001402.68000001</v>
      </c>
      <c r="G257" s="146">
        <f>F257/$F$130</f>
        <v>0.11240912135915412</v>
      </c>
      <c r="H257" s="145">
        <f>D257-F257</f>
        <v>882552546.08999991</v>
      </c>
      <c r="I257" s="145">
        <f>I140</f>
        <v>231952283.15999997</v>
      </c>
      <c r="J257" s="145">
        <f>J140</f>
        <v>441155336.68000001</v>
      </c>
      <c r="K257" s="146">
        <f>J257/$J$259</f>
        <v>0.13880706362499315</v>
      </c>
      <c r="L257" s="147">
        <f t="shared" ref="L257:M257" si="25">L140</f>
        <v>883398612.08999991</v>
      </c>
      <c r="M257" s="125">
        <f t="shared" si="25"/>
        <v>0</v>
      </c>
    </row>
    <row r="258" spans="1:13">
      <c r="A258" s="183"/>
      <c r="B258" s="184"/>
      <c r="C258" s="156"/>
      <c r="D258" s="156"/>
      <c r="E258" s="156"/>
      <c r="F258" s="156"/>
      <c r="G258" s="157"/>
      <c r="H258" s="156"/>
      <c r="I258" s="156"/>
      <c r="J258" s="156"/>
      <c r="K258" s="157"/>
      <c r="L258" s="158"/>
      <c r="M258" s="148"/>
    </row>
    <row r="259" spans="1:13">
      <c r="A259" s="160"/>
      <c r="B259" s="161" t="s">
        <v>313</v>
      </c>
      <c r="C259" s="162">
        <f>C256+C257</f>
        <v>11500000000</v>
      </c>
      <c r="D259" s="162">
        <f t="shared" ref="D259:I259" si="26">D256+D257</f>
        <v>12953860924.200001</v>
      </c>
      <c r="E259" s="162">
        <f t="shared" si="26"/>
        <v>2219323851.75</v>
      </c>
      <c r="F259" s="162">
        <f t="shared" si="26"/>
        <v>3932077729.4200001</v>
      </c>
      <c r="G259" s="174">
        <f>SUM(G256:G257)</f>
        <v>1</v>
      </c>
      <c r="H259" s="162">
        <f t="shared" si="26"/>
        <v>9021783194.7800007</v>
      </c>
      <c r="I259" s="162">
        <f t="shared" si="26"/>
        <v>1879140833.3800001</v>
      </c>
      <c r="J259" s="162">
        <f>J256+J257</f>
        <v>3178190829.4799991</v>
      </c>
      <c r="K259" s="174">
        <f>SUM(K256:K257)</f>
        <v>1</v>
      </c>
      <c r="L259" s="164">
        <f>SUM(L256:L257)</f>
        <v>9775670094.7200012</v>
      </c>
      <c r="M259" s="165">
        <f>M256+M257</f>
        <v>0</v>
      </c>
    </row>
    <row r="260" spans="1:13">
      <c r="A260" s="55" t="str">
        <f>'RREO - Anexo 1 - Bal_Orç'!A112</f>
        <v>FONTE:  Sistema de Gestão Pública</v>
      </c>
      <c r="B260" s="185"/>
      <c r="D260" s="26"/>
      <c r="K260" s="26"/>
    </row>
    <row r="261" spans="1:13">
      <c r="A261" s="55" t="s">
        <v>323</v>
      </c>
      <c r="B261" s="185"/>
      <c r="C261" s="26"/>
      <c r="D261" s="26"/>
      <c r="K261" s="26"/>
      <c r="M261" s="107"/>
    </row>
    <row r="262" spans="1:13">
      <c r="A262" s="970" t="s">
        <v>324</v>
      </c>
      <c r="B262" s="970"/>
      <c r="C262" s="970"/>
      <c r="D262" s="970"/>
      <c r="E262" s="970"/>
      <c r="F262" s="970"/>
      <c r="G262" s="970"/>
      <c r="K262" s="26"/>
      <c r="M262" s="107"/>
    </row>
    <row r="263" spans="1:13" ht="23.25" customHeight="1">
      <c r="A263" s="971" t="s">
        <v>325</v>
      </c>
      <c r="B263" s="971"/>
      <c r="C263" s="971"/>
      <c r="D263" s="971"/>
      <c r="E263" s="971"/>
      <c r="F263" s="971"/>
      <c r="G263" s="971"/>
      <c r="H263" s="971"/>
      <c r="I263" s="971"/>
      <c r="J263" s="971"/>
      <c r="K263" s="971"/>
      <c r="L263" s="971"/>
      <c r="M263" s="971"/>
    </row>
    <row r="264" spans="1:13" ht="32.25" customHeight="1">
      <c r="A264" s="971" t="s">
        <v>326</v>
      </c>
      <c r="B264" s="971"/>
      <c r="C264" s="971"/>
      <c r="D264" s="971"/>
      <c r="E264" s="971"/>
      <c r="F264" s="971"/>
      <c r="G264" s="971"/>
      <c r="H264" s="971"/>
      <c r="I264" s="971"/>
      <c r="J264" s="971"/>
      <c r="K264" s="971"/>
      <c r="L264" s="971"/>
      <c r="M264" s="971"/>
    </row>
    <row r="265" spans="1:13">
      <c r="A265" s="186"/>
      <c r="B265" s="186"/>
      <c r="C265" s="186"/>
      <c r="D265" s="186"/>
      <c r="E265" s="186"/>
      <c r="F265" s="186"/>
      <c r="G265" s="186"/>
      <c r="K265" s="26"/>
      <c r="M265" s="107"/>
    </row>
    <row r="266" spans="1:13">
      <c r="D266" s="972"/>
      <c r="E266" s="972"/>
      <c r="F266" s="972"/>
      <c r="G266" s="972"/>
      <c r="H266" s="972"/>
      <c r="I266" s="972"/>
      <c r="J266" s="972"/>
      <c r="K266" s="26"/>
    </row>
    <row r="267" spans="1:13">
      <c r="A267" s="2" t="s">
        <v>1102</v>
      </c>
      <c r="C267" s="62"/>
      <c r="D267" s="58"/>
      <c r="E267" s="58"/>
      <c r="J267" s="62"/>
      <c r="K267" s="26"/>
      <c r="M267" s="58"/>
    </row>
    <row r="268" spans="1:13">
      <c r="A268" s="2" t="s">
        <v>1103</v>
      </c>
      <c r="C268" s="62"/>
      <c r="D268" s="58"/>
      <c r="E268" s="58"/>
      <c r="J268" s="62"/>
      <c r="K268" s="26"/>
      <c r="M268" s="58"/>
    </row>
    <row r="269" spans="1:13">
      <c r="A269" s="2" t="s">
        <v>1104</v>
      </c>
      <c r="C269" s="62"/>
      <c r="D269" s="58"/>
      <c r="E269" s="58"/>
      <c r="J269" s="62"/>
      <c r="K269" s="26"/>
      <c r="M269" s="58"/>
    </row>
    <row r="270" spans="1:13">
      <c r="A270" s="2" t="s">
        <v>1105</v>
      </c>
      <c r="K270" s="26"/>
    </row>
    <row r="271" spans="1:13">
      <c r="K271" s="26"/>
    </row>
    <row r="272" spans="1:13" ht="12" thickBot="1"/>
    <row r="273" spans="1:13" ht="17.25" customHeight="1" thickBot="1">
      <c r="A273" s="973" t="s">
        <v>327</v>
      </c>
      <c r="B273" s="974"/>
      <c r="C273" s="974"/>
      <c r="D273" s="974"/>
      <c r="E273" s="974"/>
      <c r="F273" s="974"/>
      <c r="G273" s="974"/>
      <c r="H273" s="974"/>
      <c r="I273" s="974"/>
      <c r="J273" s="974"/>
      <c r="K273" s="974"/>
      <c r="L273" s="974"/>
      <c r="M273" s="975"/>
    </row>
    <row r="274" spans="1:1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>
      <c r="A275" s="961" t="s">
        <v>139</v>
      </c>
      <c r="B275" s="962"/>
      <c r="C275" s="942" t="s">
        <v>81</v>
      </c>
      <c r="D275" s="942" t="s">
        <v>82</v>
      </c>
      <c r="E275" s="949" t="s">
        <v>83</v>
      </c>
      <c r="F275" s="949"/>
      <c r="G275" s="942" t="s">
        <v>11</v>
      </c>
      <c r="H275" s="6" t="s">
        <v>140</v>
      </c>
      <c r="I275" s="949" t="s">
        <v>85</v>
      </c>
      <c r="J275" s="949"/>
      <c r="K275" s="942" t="s">
        <v>11</v>
      </c>
      <c r="L275" s="69" t="s">
        <v>140</v>
      </c>
      <c r="M275" s="937" t="s">
        <v>328</v>
      </c>
    </row>
    <row r="276" spans="1:13">
      <c r="A276" s="961"/>
      <c r="B276" s="962"/>
      <c r="C276" s="943"/>
      <c r="D276" s="943"/>
      <c r="E276" s="6" t="s">
        <v>10</v>
      </c>
      <c r="F276" s="6" t="str">
        <f>F138</f>
        <v>JAN a ABR  / 2023</v>
      </c>
      <c r="G276" s="943"/>
      <c r="H276" s="113"/>
      <c r="I276" s="6" t="s">
        <v>10</v>
      </c>
      <c r="J276" s="6" t="str">
        <f>F276</f>
        <v>JAN a ABR  / 2023</v>
      </c>
      <c r="K276" s="943"/>
      <c r="L276" s="70"/>
      <c r="M276" s="938"/>
    </row>
    <row r="277" spans="1:13">
      <c r="A277" s="961"/>
      <c r="B277" s="962"/>
      <c r="C277" s="963"/>
      <c r="D277" s="7" t="s">
        <v>12</v>
      </c>
      <c r="E277" s="7" t="s">
        <v>13</v>
      </c>
      <c r="F277" s="7" t="s">
        <v>329</v>
      </c>
      <c r="G277" s="7"/>
      <c r="H277" s="7" t="s">
        <v>143</v>
      </c>
      <c r="I277" s="7" t="s">
        <v>90</v>
      </c>
      <c r="J277" s="7" t="s">
        <v>91</v>
      </c>
      <c r="K277" s="7"/>
      <c r="L277" s="8" t="s">
        <v>145</v>
      </c>
      <c r="M277" s="8" t="s">
        <v>330</v>
      </c>
    </row>
    <row r="278" spans="1:13" ht="12">
      <c r="A278" s="71"/>
      <c r="B278" s="187" t="s">
        <v>331</v>
      </c>
      <c r="C278" s="73">
        <f>C389+C384+C378+C371+C369+C357+C350+C340+C332+C328+C323+C317+C314+C306+C299+C297+C286+C282+C280+C353+C338+C367</f>
        <v>11500000000</v>
      </c>
      <c r="D278" s="73">
        <f t="shared" ref="D278:J278" si="27">D389+D384+D378+D371+D369+D357+D350+D340+D332+D328+D323+D317+D314+D306+D299+D297+D286+D282+D280+D353+D338+D367</f>
        <v>12953860924.200001</v>
      </c>
      <c r="E278" s="73">
        <f t="shared" si="27"/>
        <v>2219323851.75</v>
      </c>
      <c r="F278" s="73">
        <f t="shared" si="27"/>
        <v>3932077729.4200001</v>
      </c>
      <c r="G278" s="30">
        <f>F278/$F$130*100</f>
        <v>100</v>
      </c>
      <c r="H278" s="30">
        <f>D278-F278</f>
        <v>9021783194.7800007</v>
      </c>
      <c r="I278" s="73">
        <f t="shared" si="27"/>
        <v>1879140833.3799999</v>
      </c>
      <c r="J278" s="73">
        <f t="shared" si="27"/>
        <v>3178190829.4799991</v>
      </c>
      <c r="K278" s="30">
        <f>J278/$J$130*100</f>
        <v>100</v>
      </c>
      <c r="L278" s="30">
        <f>D278-J278</f>
        <v>9775670094.7200012</v>
      </c>
      <c r="M278" s="74">
        <v>0</v>
      </c>
    </row>
    <row r="279" spans="1:13">
      <c r="A279" s="67"/>
      <c r="B279" s="117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120"/>
    </row>
    <row r="280" spans="1:13">
      <c r="A280" s="121" t="s">
        <v>147</v>
      </c>
      <c r="B280" s="122" t="s">
        <v>148</v>
      </c>
      <c r="C280" s="118">
        <f t="shared" ref="C280:F281" si="28">SUMIF($A$8:$A$248,$A280,C$8:C$248)</f>
        <v>170000000</v>
      </c>
      <c r="D280" s="118">
        <f t="shared" si="28"/>
        <v>170000000</v>
      </c>
      <c r="E280" s="118">
        <f t="shared" si="28"/>
        <v>22923481.039999999</v>
      </c>
      <c r="F280" s="118">
        <f t="shared" si="28"/>
        <v>58284962.429999992</v>
      </c>
      <c r="G280" s="30">
        <f t="shared" ref="G280:G343" si="29">F280/$F$130*100</f>
        <v>1.4822942586792989</v>
      </c>
      <c r="H280" s="30">
        <f t="shared" ref="H280:H343" si="30">D280-F280</f>
        <v>111715037.57000001</v>
      </c>
      <c r="I280" s="118">
        <f>SUMIF($A$8:$A$248,$A280,I$8:I$248)</f>
        <v>25329912</v>
      </c>
      <c r="J280" s="118">
        <f>SUMIF($A$8:$A$248,$A280,J$8:J$248)</f>
        <v>49061632.980000004</v>
      </c>
      <c r="K280" s="30">
        <f t="shared" ref="K280:K343" si="31">J280/$J$130*100</f>
        <v>1.5436968895926002</v>
      </c>
      <c r="L280" s="30">
        <f t="shared" ref="L280:L343" si="32">D280-J280</f>
        <v>120938367.02</v>
      </c>
      <c r="M280" s="125">
        <v>0</v>
      </c>
    </row>
    <row r="281" spans="1:13">
      <c r="A281" s="126" t="s">
        <v>149</v>
      </c>
      <c r="B281" s="127" t="s">
        <v>150</v>
      </c>
      <c r="C281" s="128">
        <f t="shared" si="28"/>
        <v>170000000</v>
      </c>
      <c r="D281" s="128">
        <f t="shared" si="28"/>
        <v>170000000</v>
      </c>
      <c r="E281" s="128">
        <f t="shared" si="28"/>
        <v>22923481.039999999</v>
      </c>
      <c r="F281" s="128">
        <f t="shared" si="28"/>
        <v>58284962.429999992</v>
      </c>
      <c r="G281" s="17">
        <f t="shared" si="29"/>
        <v>1.4822942586792989</v>
      </c>
      <c r="H281" s="17">
        <f t="shared" si="30"/>
        <v>111715037.57000001</v>
      </c>
      <c r="I281" s="128">
        <f>SUMIF($A$8:$A$248,$A281,I$8:I$248)</f>
        <v>25329912</v>
      </c>
      <c r="J281" s="128">
        <f>SUMIF($A$8:$A$248,$A281,J$8:J$248)</f>
        <v>49061632.980000004</v>
      </c>
      <c r="K281" s="17">
        <f t="shared" si="31"/>
        <v>1.5436968895926002</v>
      </c>
      <c r="L281" s="17">
        <f t="shared" si="32"/>
        <v>120938367.02</v>
      </c>
      <c r="M281" s="131">
        <v>0</v>
      </c>
    </row>
    <row r="282" spans="1:13">
      <c r="A282" s="132">
        <v>3</v>
      </c>
      <c r="B282" s="122" t="s">
        <v>151</v>
      </c>
      <c r="C282" s="118">
        <f>SUM(C283:C285)</f>
        <v>75552000</v>
      </c>
      <c r="D282" s="118">
        <f>SUM(D283:D285)</f>
        <v>75552000</v>
      </c>
      <c r="E282" s="118">
        <f>SUM(E283:E285)</f>
        <v>13039905.840000002</v>
      </c>
      <c r="F282" s="118">
        <f>SUM(F283:F285)</f>
        <v>24003807.850000001</v>
      </c>
      <c r="G282" s="30">
        <f t="shared" si="29"/>
        <v>0.6104611735012847</v>
      </c>
      <c r="H282" s="30">
        <f t="shared" si="30"/>
        <v>51548192.149999999</v>
      </c>
      <c r="I282" s="118">
        <f>SUM(I283:I285)</f>
        <v>12824973.620000001</v>
      </c>
      <c r="J282" s="118">
        <f>SUM(J283:J285)</f>
        <v>23308865.02</v>
      </c>
      <c r="K282" s="30">
        <f t="shared" si="31"/>
        <v>0.73340042403349615</v>
      </c>
      <c r="L282" s="30">
        <f t="shared" si="32"/>
        <v>52243134.980000004</v>
      </c>
      <c r="M282" s="125">
        <v>0</v>
      </c>
    </row>
    <row r="283" spans="1:13">
      <c r="A283" s="133">
        <v>3062</v>
      </c>
      <c r="B283" s="127" t="s">
        <v>152</v>
      </c>
      <c r="C283" s="128">
        <f t="shared" ref="C283:F302" si="33">SUMIF($A$8:$A$248,$A283,C$8:C$248)</f>
        <v>4177000</v>
      </c>
      <c r="D283" s="128">
        <f t="shared" si="33"/>
        <v>4177000</v>
      </c>
      <c r="E283" s="128">
        <f t="shared" si="33"/>
        <v>648123.22</v>
      </c>
      <c r="F283" s="128">
        <f t="shared" si="33"/>
        <v>1277366.25</v>
      </c>
      <c r="G283" s="17">
        <f t="shared" si="29"/>
        <v>3.2485783290668001E-2</v>
      </c>
      <c r="H283" s="17">
        <f t="shared" si="30"/>
        <v>2899633.75</v>
      </c>
      <c r="I283" s="128">
        <f t="shared" ref="I283:J302" si="34">SUMIF($A$8:$A$248,$A283,I$8:I$248)</f>
        <v>455973.49000000005</v>
      </c>
      <c r="J283" s="128">
        <f t="shared" si="34"/>
        <v>616315.59</v>
      </c>
      <c r="K283" s="17">
        <f t="shared" si="31"/>
        <v>1.9392025937625609E-2</v>
      </c>
      <c r="L283" s="17">
        <f t="shared" si="32"/>
        <v>3560684.41</v>
      </c>
      <c r="M283" s="131">
        <v>0</v>
      </c>
    </row>
    <row r="284" spans="1:13">
      <c r="A284" s="133">
        <v>3092</v>
      </c>
      <c r="B284" s="127" t="s">
        <v>153</v>
      </c>
      <c r="C284" s="128">
        <f t="shared" si="33"/>
        <v>21110000</v>
      </c>
      <c r="D284" s="128">
        <f t="shared" si="33"/>
        <v>21110000</v>
      </c>
      <c r="E284" s="128">
        <f t="shared" si="33"/>
        <v>3212150.04</v>
      </c>
      <c r="F284" s="128">
        <f t="shared" si="33"/>
        <v>6336750.2799999993</v>
      </c>
      <c r="G284" s="17">
        <f t="shared" si="29"/>
        <v>0.16115526487658474</v>
      </c>
      <c r="H284" s="17">
        <f t="shared" si="30"/>
        <v>14773249.720000001</v>
      </c>
      <c r="I284" s="128">
        <f t="shared" si="34"/>
        <v>3189422.55</v>
      </c>
      <c r="J284" s="128">
        <f t="shared" si="34"/>
        <v>6302913.1100000003</v>
      </c>
      <c r="K284" s="17">
        <f t="shared" si="31"/>
        <v>0.198317641959569</v>
      </c>
      <c r="L284" s="17">
        <f t="shared" si="32"/>
        <v>14807086.890000001</v>
      </c>
      <c r="M284" s="131">
        <v>0</v>
      </c>
    </row>
    <row r="285" spans="1:13">
      <c r="A285" s="133">
        <v>3122</v>
      </c>
      <c r="B285" s="127" t="s">
        <v>154</v>
      </c>
      <c r="C285" s="128">
        <f t="shared" si="33"/>
        <v>50265000</v>
      </c>
      <c r="D285" s="128">
        <f t="shared" si="33"/>
        <v>50265000</v>
      </c>
      <c r="E285" s="128">
        <f t="shared" si="33"/>
        <v>9179632.5800000019</v>
      </c>
      <c r="F285" s="128">
        <f t="shared" si="33"/>
        <v>16389691.32</v>
      </c>
      <c r="G285" s="17">
        <f t="shared" si="29"/>
        <v>0.4168201253340319</v>
      </c>
      <c r="H285" s="17">
        <f t="shared" si="30"/>
        <v>33875308.68</v>
      </c>
      <c r="I285" s="128">
        <f t="shared" si="34"/>
        <v>9179577.5800000019</v>
      </c>
      <c r="J285" s="128">
        <f t="shared" si="34"/>
        <v>16389636.32</v>
      </c>
      <c r="K285" s="17">
        <f t="shared" si="31"/>
        <v>0.51569075613630144</v>
      </c>
      <c r="L285" s="17">
        <f t="shared" si="32"/>
        <v>33875363.68</v>
      </c>
      <c r="M285" s="131">
        <v>0</v>
      </c>
    </row>
    <row r="286" spans="1:13">
      <c r="A286" s="121" t="s">
        <v>155</v>
      </c>
      <c r="B286" s="122" t="s">
        <v>156</v>
      </c>
      <c r="C286" s="118">
        <f t="shared" si="33"/>
        <v>875591000</v>
      </c>
      <c r="D286" s="118">
        <f t="shared" si="33"/>
        <v>975843791.75999999</v>
      </c>
      <c r="E286" s="118">
        <f t="shared" si="33"/>
        <v>148905526.55000001</v>
      </c>
      <c r="F286" s="118">
        <f t="shared" si="33"/>
        <v>268424415.90000001</v>
      </c>
      <c r="G286" s="30">
        <f t="shared" si="29"/>
        <v>6.8265287303868698</v>
      </c>
      <c r="H286" s="30">
        <f t="shared" si="30"/>
        <v>707419375.86000001</v>
      </c>
      <c r="I286" s="118">
        <f t="shared" si="34"/>
        <v>137993542.55999997</v>
      </c>
      <c r="J286" s="118">
        <f t="shared" si="34"/>
        <v>221565947.77999994</v>
      </c>
      <c r="K286" s="30">
        <f t="shared" si="31"/>
        <v>6.9714488420524319</v>
      </c>
      <c r="L286" s="30">
        <f t="shared" si="32"/>
        <v>754277843.98000002</v>
      </c>
      <c r="M286" s="125">
        <v>0</v>
      </c>
    </row>
    <row r="287" spans="1:13">
      <c r="A287" s="126" t="s">
        <v>157</v>
      </c>
      <c r="B287" s="127" t="s">
        <v>158</v>
      </c>
      <c r="C287" s="128">
        <f t="shared" si="33"/>
        <v>10000</v>
      </c>
      <c r="D287" s="128">
        <f t="shared" si="33"/>
        <v>10000</v>
      </c>
      <c r="E287" s="128">
        <f t="shared" si="33"/>
        <v>0</v>
      </c>
      <c r="F287" s="128">
        <f t="shared" si="33"/>
        <v>0</v>
      </c>
      <c r="G287" s="17">
        <f t="shared" si="29"/>
        <v>0</v>
      </c>
      <c r="H287" s="17">
        <f t="shared" si="30"/>
        <v>10000</v>
      </c>
      <c r="I287" s="128">
        <f t="shared" si="34"/>
        <v>0</v>
      </c>
      <c r="J287" s="128">
        <f t="shared" si="34"/>
        <v>0</v>
      </c>
      <c r="K287" s="17">
        <f t="shared" si="31"/>
        <v>0</v>
      </c>
      <c r="L287" s="17">
        <f t="shared" si="32"/>
        <v>10000</v>
      </c>
      <c r="M287" s="131">
        <v>0</v>
      </c>
    </row>
    <row r="288" spans="1:13">
      <c r="A288" s="126" t="s">
        <v>159</v>
      </c>
      <c r="B288" s="127" t="s">
        <v>154</v>
      </c>
      <c r="C288" s="128">
        <f t="shared" si="33"/>
        <v>708486000</v>
      </c>
      <c r="D288" s="128">
        <f t="shared" si="33"/>
        <v>719593283.35000002</v>
      </c>
      <c r="E288" s="128">
        <f t="shared" si="33"/>
        <v>122470774.71000002</v>
      </c>
      <c r="F288" s="128">
        <f t="shared" si="33"/>
        <v>215786865.86000001</v>
      </c>
      <c r="G288" s="17">
        <f t="shared" si="29"/>
        <v>5.4878586006953025</v>
      </c>
      <c r="H288" s="17">
        <f t="shared" si="30"/>
        <v>503806417.49000001</v>
      </c>
      <c r="I288" s="128">
        <f t="shared" si="34"/>
        <v>114764562.72999996</v>
      </c>
      <c r="J288" s="128">
        <f t="shared" si="34"/>
        <v>190984632.27999994</v>
      </c>
      <c r="K288" s="17">
        <f t="shared" si="31"/>
        <v>6.0092248240250568</v>
      </c>
      <c r="L288" s="17">
        <f t="shared" si="32"/>
        <v>528608651.07000005</v>
      </c>
      <c r="M288" s="131">
        <v>0</v>
      </c>
    </row>
    <row r="289" spans="1:13">
      <c r="A289" s="126" t="s">
        <v>160</v>
      </c>
      <c r="B289" s="127" t="s">
        <v>161</v>
      </c>
      <c r="C289" s="128">
        <f t="shared" si="33"/>
        <v>0</v>
      </c>
      <c r="D289" s="128">
        <f t="shared" si="33"/>
        <v>0</v>
      </c>
      <c r="E289" s="128">
        <f t="shared" si="33"/>
        <v>0</v>
      </c>
      <c r="F289" s="128">
        <f t="shared" si="33"/>
        <v>0</v>
      </c>
      <c r="G289" s="17">
        <f t="shared" si="29"/>
        <v>0</v>
      </c>
      <c r="H289" s="17">
        <f t="shared" si="30"/>
        <v>0</v>
      </c>
      <c r="I289" s="128">
        <f t="shared" si="34"/>
        <v>0</v>
      </c>
      <c r="J289" s="128">
        <f t="shared" si="34"/>
        <v>0</v>
      </c>
      <c r="K289" s="17">
        <f t="shared" si="31"/>
        <v>0</v>
      </c>
      <c r="L289" s="17">
        <f t="shared" si="32"/>
        <v>0</v>
      </c>
      <c r="M289" s="131">
        <v>0</v>
      </c>
    </row>
    <row r="290" spans="1:13">
      <c r="A290" s="126" t="s">
        <v>162</v>
      </c>
      <c r="B290" s="127" t="s">
        <v>163</v>
      </c>
      <c r="C290" s="128">
        <f t="shared" si="33"/>
        <v>3630000</v>
      </c>
      <c r="D290" s="128">
        <f t="shared" si="33"/>
        <v>3586019.65</v>
      </c>
      <c r="E290" s="128">
        <f t="shared" si="33"/>
        <v>491025.66000000003</v>
      </c>
      <c r="F290" s="128">
        <f t="shared" si="33"/>
        <v>874262.85000000009</v>
      </c>
      <c r="G290" s="17">
        <f t="shared" si="29"/>
        <v>2.2234119215363474E-2</v>
      </c>
      <c r="H290" s="17">
        <f t="shared" si="30"/>
        <v>2711756.7999999998</v>
      </c>
      <c r="I290" s="128">
        <f t="shared" si="34"/>
        <v>448514.58999999997</v>
      </c>
      <c r="J290" s="128">
        <f t="shared" si="34"/>
        <v>799781.17000000016</v>
      </c>
      <c r="K290" s="17">
        <f t="shared" si="31"/>
        <v>2.5164667979702675E-2</v>
      </c>
      <c r="L290" s="17">
        <f t="shared" si="32"/>
        <v>2786238.4799999995</v>
      </c>
      <c r="M290" s="131">
        <v>0</v>
      </c>
    </row>
    <row r="291" spans="1:13">
      <c r="A291" s="126" t="s">
        <v>164</v>
      </c>
      <c r="B291" s="127" t="s">
        <v>165</v>
      </c>
      <c r="C291" s="128">
        <f t="shared" si="33"/>
        <v>0</v>
      </c>
      <c r="D291" s="128">
        <f t="shared" si="33"/>
        <v>0</v>
      </c>
      <c r="E291" s="128">
        <f t="shared" si="33"/>
        <v>0</v>
      </c>
      <c r="F291" s="128">
        <f t="shared" si="33"/>
        <v>0</v>
      </c>
      <c r="G291" s="17">
        <f t="shared" si="29"/>
        <v>0</v>
      </c>
      <c r="H291" s="17">
        <f t="shared" si="30"/>
        <v>0</v>
      </c>
      <c r="I291" s="128">
        <f t="shared" si="34"/>
        <v>0</v>
      </c>
      <c r="J291" s="128">
        <f t="shared" si="34"/>
        <v>0</v>
      </c>
      <c r="K291" s="17">
        <f t="shared" si="31"/>
        <v>0</v>
      </c>
      <c r="L291" s="17">
        <f t="shared" si="32"/>
        <v>0</v>
      </c>
      <c r="M291" s="131">
        <v>0</v>
      </c>
    </row>
    <row r="292" spans="1:13">
      <c r="A292" s="126" t="s">
        <v>166</v>
      </c>
      <c r="B292" s="127" t="s">
        <v>167</v>
      </c>
      <c r="C292" s="128">
        <f t="shared" si="33"/>
        <v>104674000</v>
      </c>
      <c r="D292" s="128">
        <f t="shared" si="33"/>
        <v>187174000</v>
      </c>
      <c r="E292" s="128">
        <f t="shared" si="33"/>
        <v>18988857.780000001</v>
      </c>
      <c r="F292" s="128">
        <f t="shared" si="33"/>
        <v>36499133.590000004</v>
      </c>
      <c r="G292" s="17">
        <f t="shared" si="29"/>
        <v>0.92824038845701551</v>
      </c>
      <c r="H292" s="17">
        <f t="shared" si="30"/>
        <v>150674866.41</v>
      </c>
      <c r="I292" s="128">
        <f t="shared" si="34"/>
        <v>18642614.900000002</v>
      </c>
      <c r="J292" s="128">
        <f t="shared" si="34"/>
        <v>24653388.460000005</v>
      </c>
      <c r="K292" s="17">
        <f t="shared" si="31"/>
        <v>0.77570510339788745</v>
      </c>
      <c r="L292" s="17">
        <f t="shared" si="32"/>
        <v>162520611.53999999</v>
      </c>
      <c r="M292" s="131">
        <v>0</v>
      </c>
    </row>
    <row r="293" spans="1:13">
      <c r="A293" s="126" t="s">
        <v>168</v>
      </c>
      <c r="B293" s="127" t="s">
        <v>169</v>
      </c>
      <c r="C293" s="128">
        <f t="shared" si="33"/>
        <v>1875000</v>
      </c>
      <c r="D293" s="128">
        <f t="shared" si="33"/>
        <v>3907000</v>
      </c>
      <c r="E293" s="128">
        <f t="shared" si="33"/>
        <v>191260</v>
      </c>
      <c r="F293" s="128">
        <f t="shared" si="33"/>
        <v>2253513</v>
      </c>
      <c r="G293" s="17">
        <f t="shared" si="29"/>
        <v>5.7310998283149492E-2</v>
      </c>
      <c r="H293" s="17">
        <f t="shared" si="30"/>
        <v>1653487</v>
      </c>
      <c r="I293" s="128">
        <f t="shared" si="34"/>
        <v>361365.18999999994</v>
      </c>
      <c r="J293" s="128">
        <f t="shared" si="34"/>
        <v>523597.5199999999</v>
      </c>
      <c r="K293" s="17">
        <f t="shared" si="31"/>
        <v>1.6474703631489257E-2</v>
      </c>
      <c r="L293" s="17">
        <f t="shared" si="32"/>
        <v>3383402.48</v>
      </c>
      <c r="M293" s="131">
        <v>0</v>
      </c>
    </row>
    <row r="294" spans="1:13">
      <c r="A294" s="126" t="s">
        <v>170</v>
      </c>
      <c r="B294" s="127" t="s">
        <v>171</v>
      </c>
      <c r="C294" s="128">
        <f t="shared" si="33"/>
        <v>39211000</v>
      </c>
      <c r="D294" s="128">
        <f t="shared" si="33"/>
        <v>43843488.759999998</v>
      </c>
      <c r="E294" s="128">
        <f t="shared" si="33"/>
        <v>1581608.4</v>
      </c>
      <c r="F294" s="128">
        <f t="shared" si="33"/>
        <v>3202865.5</v>
      </c>
      <c r="G294" s="17">
        <f t="shared" si="29"/>
        <v>8.1454786003745602E-2</v>
      </c>
      <c r="H294" s="17">
        <f t="shared" si="30"/>
        <v>40640623.259999998</v>
      </c>
      <c r="I294" s="128">
        <f t="shared" si="34"/>
        <v>1708682.6800000002</v>
      </c>
      <c r="J294" s="128">
        <f t="shared" si="34"/>
        <v>2025448.94</v>
      </c>
      <c r="K294" s="17">
        <f t="shared" si="31"/>
        <v>6.3729620047119531E-2</v>
      </c>
      <c r="L294" s="17">
        <f t="shared" si="32"/>
        <v>41818039.82</v>
      </c>
      <c r="M294" s="131">
        <v>0</v>
      </c>
    </row>
    <row r="295" spans="1:13">
      <c r="A295" s="126" t="s">
        <v>172</v>
      </c>
      <c r="B295" s="127" t="s">
        <v>173</v>
      </c>
      <c r="C295" s="128">
        <f t="shared" si="33"/>
        <v>17080000</v>
      </c>
      <c r="D295" s="128">
        <f t="shared" si="33"/>
        <v>17105000</v>
      </c>
      <c r="E295" s="128">
        <f t="shared" si="33"/>
        <v>5078000</v>
      </c>
      <c r="F295" s="128">
        <f t="shared" si="33"/>
        <v>9599775.0999999996</v>
      </c>
      <c r="G295" s="17">
        <f t="shared" si="29"/>
        <v>0.24414001351433129</v>
      </c>
      <c r="H295" s="17">
        <f t="shared" si="30"/>
        <v>7505224.9000000004</v>
      </c>
      <c r="I295" s="128">
        <f t="shared" si="34"/>
        <v>1963802.4699999997</v>
      </c>
      <c r="J295" s="128">
        <f t="shared" si="34"/>
        <v>2423099.41</v>
      </c>
      <c r="K295" s="17">
        <f t="shared" si="31"/>
        <v>7.6241470069198347E-2</v>
      </c>
      <c r="L295" s="17">
        <f t="shared" si="32"/>
        <v>14681900.59</v>
      </c>
      <c r="M295" s="131">
        <v>0</v>
      </c>
    </row>
    <row r="296" spans="1:13">
      <c r="A296" s="126" t="s">
        <v>174</v>
      </c>
      <c r="B296" s="127" t="s">
        <v>175</v>
      </c>
      <c r="C296" s="128">
        <f t="shared" si="33"/>
        <v>625000</v>
      </c>
      <c r="D296" s="128">
        <f t="shared" si="33"/>
        <v>625000</v>
      </c>
      <c r="E296" s="128">
        <f t="shared" si="33"/>
        <v>104000</v>
      </c>
      <c r="F296" s="128">
        <f t="shared" si="33"/>
        <v>208000</v>
      </c>
      <c r="G296" s="17">
        <f t="shared" si="29"/>
        <v>5.2898242179632848E-3</v>
      </c>
      <c r="H296" s="17">
        <f t="shared" si="30"/>
        <v>417000</v>
      </c>
      <c r="I296" s="128">
        <f t="shared" si="34"/>
        <v>104000</v>
      </c>
      <c r="J296" s="128">
        <f t="shared" si="34"/>
        <v>156000</v>
      </c>
      <c r="K296" s="17">
        <f t="shared" si="31"/>
        <v>4.9084529019776954E-3</v>
      </c>
      <c r="L296" s="17">
        <f t="shared" si="32"/>
        <v>469000</v>
      </c>
      <c r="M296" s="131">
        <v>0</v>
      </c>
    </row>
    <row r="297" spans="1:13">
      <c r="A297" s="121" t="s">
        <v>176</v>
      </c>
      <c r="B297" s="122" t="s">
        <v>177</v>
      </c>
      <c r="C297" s="118">
        <f t="shared" si="33"/>
        <v>0</v>
      </c>
      <c r="D297" s="118">
        <f t="shared" si="33"/>
        <v>0</v>
      </c>
      <c r="E297" s="118">
        <f t="shared" si="33"/>
        <v>0</v>
      </c>
      <c r="F297" s="118">
        <f t="shared" si="33"/>
        <v>0</v>
      </c>
      <c r="G297" s="30">
        <f t="shared" si="29"/>
        <v>0</v>
      </c>
      <c r="H297" s="30">
        <f t="shared" si="30"/>
        <v>0</v>
      </c>
      <c r="I297" s="118">
        <f t="shared" si="34"/>
        <v>0</v>
      </c>
      <c r="J297" s="118">
        <f t="shared" si="34"/>
        <v>0</v>
      </c>
      <c r="K297" s="30">
        <f t="shared" si="31"/>
        <v>0</v>
      </c>
      <c r="L297" s="30">
        <f t="shared" si="32"/>
        <v>0</v>
      </c>
      <c r="M297" s="125">
        <v>0</v>
      </c>
    </row>
    <row r="298" spans="1:13">
      <c r="A298" s="126" t="s">
        <v>178</v>
      </c>
      <c r="B298" s="127" t="s">
        <v>179</v>
      </c>
      <c r="C298" s="128">
        <f t="shared" si="33"/>
        <v>0</v>
      </c>
      <c r="D298" s="128">
        <f t="shared" si="33"/>
        <v>0</v>
      </c>
      <c r="E298" s="128">
        <f t="shared" si="33"/>
        <v>0</v>
      </c>
      <c r="F298" s="128">
        <f t="shared" si="33"/>
        <v>0</v>
      </c>
      <c r="G298" s="17">
        <f t="shared" si="29"/>
        <v>0</v>
      </c>
      <c r="H298" s="17">
        <f t="shared" si="30"/>
        <v>0</v>
      </c>
      <c r="I298" s="128">
        <f t="shared" si="34"/>
        <v>0</v>
      </c>
      <c r="J298" s="128">
        <f t="shared" si="34"/>
        <v>0</v>
      </c>
      <c r="K298" s="17">
        <f t="shared" si="31"/>
        <v>0</v>
      </c>
      <c r="L298" s="17">
        <f t="shared" si="32"/>
        <v>0</v>
      </c>
      <c r="M298" s="131">
        <v>0</v>
      </c>
    </row>
    <row r="299" spans="1:13">
      <c r="A299" s="121" t="s">
        <v>180</v>
      </c>
      <c r="B299" s="122" t="s">
        <v>181</v>
      </c>
      <c r="C299" s="118">
        <f t="shared" si="33"/>
        <v>210001000</v>
      </c>
      <c r="D299" s="118">
        <f t="shared" si="33"/>
        <v>213089493.66</v>
      </c>
      <c r="E299" s="118">
        <f t="shared" si="33"/>
        <v>38827910.919999994</v>
      </c>
      <c r="F299" s="118">
        <f t="shared" si="33"/>
        <v>67978517.030000001</v>
      </c>
      <c r="G299" s="30">
        <f t="shared" si="29"/>
        <v>1.7288192581082864</v>
      </c>
      <c r="H299" s="30">
        <f t="shared" si="30"/>
        <v>145110976.63</v>
      </c>
      <c r="I299" s="118">
        <f t="shared" si="34"/>
        <v>34230372.149999991</v>
      </c>
      <c r="J299" s="118">
        <f t="shared" si="34"/>
        <v>62414945.079999998</v>
      </c>
      <c r="K299" s="30">
        <f t="shared" si="31"/>
        <v>1.9638513993891313</v>
      </c>
      <c r="L299" s="30">
        <f t="shared" si="32"/>
        <v>150674548.57999998</v>
      </c>
      <c r="M299" s="125">
        <v>0</v>
      </c>
    </row>
    <row r="300" spans="1:13">
      <c r="A300" s="126" t="s">
        <v>182</v>
      </c>
      <c r="B300" s="127" t="s">
        <v>154</v>
      </c>
      <c r="C300" s="128">
        <f t="shared" si="33"/>
        <v>192174000</v>
      </c>
      <c r="D300" s="128">
        <f t="shared" si="33"/>
        <v>192174000</v>
      </c>
      <c r="E300" s="128">
        <f t="shared" si="33"/>
        <v>34498615.899999999</v>
      </c>
      <c r="F300" s="128">
        <f t="shared" si="33"/>
        <v>62931277.439999998</v>
      </c>
      <c r="G300" s="17">
        <f t="shared" si="29"/>
        <v>1.6004586320648007</v>
      </c>
      <c r="H300" s="17">
        <f t="shared" si="30"/>
        <v>129242722.56</v>
      </c>
      <c r="I300" s="128">
        <f t="shared" si="34"/>
        <v>33402429.059999995</v>
      </c>
      <c r="J300" s="128">
        <f t="shared" si="34"/>
        <v>61478533.949999996</v>
      </c>
      <c r="K300" s="17">
        <f t="shared" si="31"/>
        <v>1.9343877460013574</v>
      </c>
      <c r="L300" s="17">
        <f t="shared" si="32"/>
        <v>130695466.05000001</v>
      </c>
      <c r="M300" s="131">
        <v>0</v>
      </c>
    </row>
    <row r="301" spans="1:13">
      <c r="A301" s="126" t="s">
        <v>183</v>
      </c>
      <c r="B301" s="127" t="s">
        <v>184</v>
      </c>
      <c r="C301" s="128">
        <f t="shared" si="33"/>
        <v>15690000</v>
      </c>
      <c r="D301" s="128">
        <f t="shared" si="33"/>
        <v>17978493.66</v>
      </c>
      <c r="E301" s="128">
        <f t="shared" si="33"/>
        <v>4112182.0200000005</v>
      </c>
      <c r="F301" s="128">
        <f t="shared" si="33"/>
        <v>4830126.5900000008</v>
      </c>
      <c r="G301" s="17">
        <f t="shared" si="29"/>
        <v>0.12283904140197317</v>
      </c>
      <c r="H301" s="17">
        <f t="shared" si="30"/>
        <v>13148367.07</v>
      </c>
      <c r="I301" s="128">
        <f t="shared" si="34"/>
        <v>827943.09000000008</v>
      </c>
      <c r="J301" s="128">
        <f t="shared" si="34"/>
        <v>936411.13</v>
      </c>
      <c r="K301" s="17">
        <f t="shared" si="31"/>
        <v>2.9463653387773799E-2</v>
      </c>
      <c r="L301" s="17">
        <f t="shared" si="32"/>
        <v>17042082.530000001</v>
      </c>
      <c r="M301" s="131">
        <v>0</v>
      </c>
    </row>
    <row r="302" spans="1:13">
      <c r="A302" s="126" t="s">
        <v>185</v>
      </c>
      <c r="B302" s="127" t="s">
        <v>186</v>
      </c>
      <c r="C302" s="128">
        <f t="shared" si="33"/>
        <v>855000</v>
      </c>
      <c r="D302" s="128">
        <f t="shared" si="33"/>
        <v>855000</v>
      </c>
      <c r="E302" s="128">
        <f t="shared" si="33"/>
        <v>7553</v>
      </c>
      <c r="F302" s="128">
        <f t="shared" si="33"/>
        <v>7553</v>
      </c>
      <c r="G302" s="17">
        <f t="shared" si="29"/>
        <v>1.9208674191479176E-4</v>
      </c>
      <c r="H302" s="17">
        <f t="shared" si="30"/>
        <v>847447</v>
      </c>
      <c r="I302" s="128">
        <f t="shared" si="34"/>
        <v>0</v>
      </c>
      <c r="J302" s="128">
        <f t="shared" si="34"/>
        <v>0</v>
      </c>
      <c r="K302" s="17">
        <f t="shared" si="31"/>
        <v>0</v>
      </c>
      <c r="L302" s="17">
        <f t="shared" si="32"/>
        <v>855000</v>
      </c>
      <c r="M302" s="131">
        <v>0</v>
      </c>
    </row>
    <row r="303" spans="1:13">
      <c r="A303" s="126" t="s">
        <v>187</v>
      </c>
      <c r="B303" s="127" t="s">
        <v>188</v>
      </c>
      <c r="C303" s="128">
        <f t="shared" ref="C303:F322" si="35">SUMIF($A$8:$A$248,$A303,C$8:C$248)</f>
        <v>0</v>
      </c>
      <c r="D303" s="128">
        <f t="shared" si="35"/>
        <v>0</v>
      </c>
      <c r="E303" s="128">
        <f t="shared" si="35"/>
        <v>0</v>
      </c>
      <c r="F303" s="128">
        <f t="shared" si="35"/>
        <v>0</v>
      </c>
      <c r="G303" s="17">
        <f t="shared" si="29"/>
        <v>0</v>
      </c>
      <c r="H303" s="17">
        <f t="shared" si="30"/>
        <v>0</v>
      </c>
      <c r="I303" s="128">
        <f t="shared" ref="I303:J322" si="36">SUMIF($A$8:$A$248,$A303,I$8:I$248)</f>
        <v>0</v>
      </c>
      <c r="J303" s="128">
        <f t="shared" si="36"/>
        <v>0</v>
      </c>
      <c r="K303" s="17">
        <f t="shared" si="31"/>
        <v>0</v>
      </c>
      <c r="L303" s="17">
        <f t="shared" si="32"/>
        <v>0</v>
      </c>
      <c r="M303" s="131">
        <v>0</v>
      </c>
    </row>
    <row r="304" spans="1:13">
      <c r="A304" s="126" t="s">
        <v>189</v>
      </c>
      <c r="B304" s="127" t="s">
        <v>175</v>
      </c>
      <c r="C304" s="128">
        <f t="shared" si="35"/>
        <v>55000</v>
      </c>
      <c r="D304" s="128">
        <f t="shared" si="35"/>
        <v>55000</v>
      </c>
      <c r="E304" s="128">
        <f t="shared" si="35"/>
        <v>0</v>
      </c>
      <c r="F304" s="128">
        <f t="shared" si="35"/>
        <v>0</v>
      </c>
      <c r="G304" s="17">
        <f t="shared" si="29"/>
        <v>0</v>
      </c>
      <c r="H304" s="17">
        <f t="shared" si="30"/>
        <v>55000</v>
      </c>
      <c r="I304" s="128">
        <f t="shared" si="36"/>
        <v>0</v>
      </c>
      <c r="J304" s="128">
        <f t="shared" si="36"/>
        <v>0</v>
      </c>
      <c r="K304" s="17">
        <f t="shared" si="31"/>
        <v>0</v>
      </c>
      <c r="L304" s="17">
        <f t="shared" si="32"/>
        <v>55000</v>
      </c>
      <c r="M304" s="131">
        <v>0</v>
      </c>
    </row>
    <row r="305" spans="1:13">
      <c r="A305" s="126" t="s">
        <v>190</v>
      </c>
      <c r="B305" s="127" t="s">
        <v>191</v>
      </c>
      <c r="C305" s="128">
        <f t="shared" si="35"/>
        <v>1227000</v>
      </c>
      <c r="D305" s="128">
        <f t="shared" si="35"/>
        <v>2027000</v>
      </c>
      <c r="E305" s="128">
        <f t="shared" si="35"/>
        <v>209560</v>
      </c>
      <c r="F305" s="128">
        <f t="shared" si="35"/>
        <v>209560</v>
      </c>
      <c r="G305" s="17">
        <f t="shared" si="29"/>
        <v>5.3294978995980088E-3</v>
      </c>
      <c r="H305" s="17">
        <f t="shared" si="30"/>
        <v>1817440</v>
      </c>
      <c r="I305" s="128">
        <f t="shared" si="36"/>
        <v>0</v>
      </c>
      <c r="J305" s="128">
        <f t="shared" si="36"/>
        <v>0</v>
      </c>
      <c r="K305" s="17">
        <f t="shared" si="31"/>
        <v>0</v>
      </c>
      <c r="L305" s="17">
        <f t="shared" si="32"/>
        <v>2027000</v>
      </c>
      <c r="M305" s="131">
        <v>0</v>
      </c>
    </row>
    <row r="306" spans="1:13">
      <c r="A306" s="121" t="s">
        <v>192</v>
      </c>
      <c r="B306" s="122" t="s">
        <v>193</v>
      </c>
      <c r="C306" s="118">
        <f t="shared" si="35"/>
        <v>278710000</v>
      </c>
      <c r="D306" s="118">
        <f t="shared" si="35"/>
        <v>311937352.74000001</v>
      </c>
      <c r="E306" s="118">
        <f t="shared" si="35"/>
        <v>43508935.32</v>
      </c>
      <c r="F306" s="118">
        <f t="shared" si="35"/>
        <v>76568978.280000001</v>
      </c>
      <c r="G306" s="30">
        <f t="shared" si="29"/>
        <v>1.9472905560108111</v>
      </c>
      <c r="H306" s="30">
        <f t="shared" si="30"/>
        <v>235368374.46000001</v>
      </c>
      <c r="I306" s="118">
        <f t="shared" si="36"/>
        <v>38095376.820000008</v>
      </c>
      <c r="J306" s="118">
        <f t="shared" si="36"/>
        <v>61042740.370000005</v>
      </c>
      <c r="K306" s="30">
        <f t="shared" si="31"/>
        <v>1.9206757443192151</v>
      </c>
      <c r="L306" s="30">
        <f t="shared" si="32"/>
        <v>250894612.37</v>
      </c>
      <c r="M306" s="125">
        <v>0</v>
      </c>
    </row>
    <row r="307" spans="1:13">
      <c r="A307" s="126" t="s">
        <v>194</v>
      </c>
      <c r="B307" s="127" t="s">
        <v>154</v>
      </c>
      <c r="C307" s="128">
        <f t="shared" si="35"/>
        <v>13035000</v>
      </c>
      <c r="D307" s="128">
        <f t="shared" si="35"/>
        <v>13304652.300000001</v>
      </c>
      <c r="E307" s="128">
        <f t="shared" si="35"/>
        <v>2547202.81</v>
      </c>
      <c r="F307" s="128">
        <f t="shared" si="35"/>
        <v>4461905.6000000006</v>
      </c>
      <c r="G307" s="17">
        <f t="shared" si="29"/>
        <v>0.11347450144781732</v>
      </c>
      <c r="H307" s="17">
        <f t="shared" si="30"/>
        <v>8842746.6999999993</v>
      </c>
      <c r="I307" s="128">
        <f t="shared" si="36"/>
        <v>1628044.5</v>
      </c>
      <c r="J307" s="128">
        <f t="shared" si="36"/>
        <v>1981982.18</v>
      </c>
      <c r="K307" s="17">
        <f t="shared" si="31"/>
        <v>6.2361962712109482E-2</v>
      </c>
      <c r="L307" s="17">
        <f t="shared" si="32"/>
        <v>11322670.120000001</v>
      </c>
      <c r="M307" s="131">
        <v>0</v>
      </c>
    </row>
    <row r="308" spans="1:13">
      <c r="A308" s="126" t="s">
        <v>195</v>
      </c>
      <c r="B308" s="127" t="s">
        <v>173</v>
      </c>
      <c r="C308" s="128">
        <f t="shared" si="35"/>
        <v>530000</v>
      </c>
      <c r="D308" s="128">
        <f t="shared" si="35"/>
        <v>1630000</v>
      </c>
      <c r="E308" s="128">
        <f t="shared" si="35"/>
        <v>1106500</v>
      </c>
      <c r="F308" s="128">
        <f t="shared" si="35"/>
        <v>1106500</v>
      </c>
      <c r="G308" s="17">
        <f t="shared" si="29"/>
        <v>2.8140338928732567E-2</v>
      </c>
      <c r="H308" s="17">
        <f t="shared" si="30"/>
        <v>523500</v>
      </c>
      <c r="I308" s="128">
        <f t="shared" si="36"/>
        <v>0</v>
      </c>
      <c r="J308" s="128">
        <f t="shared" si="36"/>
        <v>0</v>
      </c>
      <c r="K308" s="17">
        <f t="shared" si="31"/>
        <v>0</v>
      </c>
      <c r="L308" s="17">
        <f t="shared" si="32"/>
        <v>1630000</v>
      </c>
      <c r="M308" s="131">
        <v>0</v>
      </c>
    </row>
    <row r="309" spans="1:13">
      <c r="A309" s="126" t="s">
        <v>196</v>
      </c>
      <c r="B309" s="127" t="s">
        <v>197</v>
      </c>
      <c r="C309" s="128">
        <f t="shared" si="35"/>
        <v>10956000</v>
      </c>
      <c r="D309" s="128">
        <f t="shared" si="35"/>
        <v>17616000</v>
      </c>
      <c r="E309" s="128">
        <f t="shared" si="35"/>
        <v>748656.78</v>
      </c>
      <c r="F309" s="128">
        <f t="shared" si="35"/>
        <v>804568.54</v>
      </c>
      <c r="G309" s="17">
        <f t="shared" si="29"/>
        <v>2.0461664172612318E-2</v>
      </c>
      <c r="H309" s="17">
        <f t="shared" si="30"/>
        <v>16811431.460000001</v>
      </c>
      <c r="I309" s="128">
        <f t="shared" si="36"/>
        <v>469630.86</v>
      </c>
      <c r="J309" s="128">
        <f t="shared" si="36"/>
        <v>476389.39999999997</v>
      </c>
      <c r="K309" s="17">
        <f t="shared" si="31"/>
        <v>1.4989326492957774E-2</v>
      </c>
      <c r="L309" s="17">
        <f t="shared" si="32"/>
        <v>17139610.600000001</v>
      </c>
      <c r="M309" s="131">
        <v>0</v>
      </c>
    </row>
    <row r="310" spans="1:13">
      <c r="A310" s="126" t="s">
        <v>198</v>
      </c>
      <c r="B310" s="127" t="s">
        <v>199</v>
      </c>
      <c r="C310" s="128">
        <f t="shared" si="35"/>
        <v>4848000</v>
      </c>
      <c r="D310" s="128">
        <f t="shared" si="35"/>
        <v>7017960</v>
      </c>
      <c r="E310" s="128">
        <f t="shared" si="35"/>
        <v>219960</v>
      </c>
      <c r="F310" s="128">
        <f t="shared" si="35"/>
        <v>219960</v>
      </c>
      <c r="G310" s="17">
        <f t="shared" si="29"/>
        <v>5.5939891104961736E-3</v>
      </c>
      <c r="H310" s="17">
        <f t="shared" si="30"/>
        <v>6798000</v>
      </c>
      <c r="I310" s="128">
        <f t="shared" si="36"/>
        <v>140400</v>
      </c>
      <c r="J310" s="128">
        <f t="shared" si="36"/>
        <v>140400</v>
      </c>
      <c r="K310" s="17">
        <f t="shared" si="31"/>
        <v>4.4176076117799258E-3</v>
      </c>
      <c r="L310" s="17">
        <f t="shared" si="32"/>
        <v>6877560</v>
      </c>
      <c r="M310" s="131">
        <v>0</v>
      </c>
    </row>
    <row r="311" spans="1:13">
      <c r="A311" s="126" t="s">
        <v>200</v>
      </c>
      <c r="B311" s="127" t="s">
        <v>175</v>
      </c>
      <c r="C311" s="128">
        <f t="shared" si="35"/>
        <v>70612000</v>
      </c>
      <c r="D311" s="128">
        <f t="shared" si="35"/>
        <v>87535654.709999993</v>
      </c>
      <c r="E311" s="128">
        <f t="shared" si="35"/>
        <v>8390624.2699999996</v>
      </c>
      <c r="F311" s="128">
        <f t="shared" si="35"/>
        <v>13126462.909999998</v>
      </c>
      <c r="G311" s="17">
        <f t="shared" si="29"/>
        <v>0.33383019902651345</v>
      </c>
      <c r="H311" s="17">
        <f t="shared" si="30"/>
        <v>74409191.799999997</v>
      </c>
      <c r="I311" s="128">
        <f t="shared" si="36"/>
        <v>7120340.0799999991</v>
      </c>
      <c r="J311" s="128">
        <f t="shared" si="36"/>
        <v>10282339.23</v>
      </c>
      <c r="K311" s="17">
        <f t="shared" si="31"/>
        <v>0.32352806302956799</v>
      </c>
      <c r="L311" s="17">
        <f t="shared" si="32"/>
        <v>77253315.479999989</v>
      </c>
      <c r="M311" s="131">
        <v>0</v>
      </c>
    </row>
    <row r="312" spans="1:13">
      <c r="A312" s="126" t="s">
        <v>201</v>
      </c>
      <c r="B312" s="127" t="s">
        <v>191</v>
      </c>
      <c r="C312" s="128">
        <f t="shared" si="35"/>
        <v>178729000</v>
      </c>
      <c r="D312" s="128">
        <f t="shared" si="35"/>
        <v>184833085.72999999</v>
      </c>
      <c r="E312" s="128">
        <f t="shared" si="35"/>
        <v>30495991.460000001</v>
      </c>
      <c r="F312" s="128">
        <f t="shared" si="35"/>
        <v>56849581.230000004</v>
      </c>
      <c r="G312" s="17">
        <f t="shared" si="29"/>
        <v>1.4457898633246395</v>
      </c>
      <c r="H312" s="17">
        <f t="shared" si="30"/>
        <v>127983504.49999999</v>
      </c>
      <c r="I312" s="128">
        <f t="shared" si="36"/>
        <v>28736961.380000006</v>
      </c>
      <c r="J312" s="128">
        <f t="shared" si="36"/>
        <v>48161629.560000002</v>
      </c>
      <c r="K312" s="17">
        <f t="shared" si="31"/>
        <v>1.5153787844727997</v>
      </c>
      <c r="L312" s="17">
        <f t="shared" si="32"/>
        <v>136671456.16999999</v>
      </c>
      <c r="M312" s="131">
        <v>0</v>
      </c>
    </row>
    <row r="313" spans="1:13">
      <c r="A313" s="126" t="s">
        <v>202</v>
      </c>
      <c r="B313" s="127" t="s">
        <v>203</v>
      </c>
      <c r="C313" s="128">
        <f t="shared" si="35"/>
        <v>0</v>
      </c>
      <c r="D313" s="128">
        <f t="shared" si="35"/>
        <v>0</v>
      </c>
      <c r="E313" s="128">
        <f t="shared" si="35"/>
        <v>0</v>
      </c>
      <c r="F313" s="128">
        <f t="shared" si="35"/>
        <v>0</v>
      </c>
      <c r="G313" s="17">
        <f t="shared" si="29"/>
        <v>0</v>
      </c>
      <c r="H313" s="17">
        <f t="shared" si="30"/>
        <v>0</v>
      </c>
      <c r="I313" s="128">
        <f t="shared" si="36"/>
        <v>0</v>
      </c>
      <c r="J313" s="128">
        <f t="shared" si="36"/>
        <v>0</v>
      </c>
      <c r="K313" s="17">
        <f t="shared" si="31"/>
        <v>0</v>
      </c>
      <c r="L313" s="17">
        <f t="shared" si="32"/>
        <v>0</v>
      </c>
      <c r="M313" s="131">
        <v>0</v>
      </c>
    </row>
    <row r="314" spans="1:13">
      <c r="A314" s="121" t="s">
        <v>204</v>
      </c>
      <c r="B314" s="122" t="s">
        <v>205</v>
      </c>
      <c r="C314" s="118">
        <f t="shared" si="35"/>
        <v>2600264000</v>
      </c>
      <c r="D314" s="118">
        <f t="shared" si="35"/>
        <v>2602475101</v>
      </c>
      <c r="E314" s="118">
        <f t="shared" si="35"/>
        <v>458199568.13000005</v>
      </c>
      <c r="F314" s="118">
        <f t="shared" si="35"/>
        <v>846753709.57000017</v>
      </c>
      <c r="G314" s="30">
        <f t="shared" si="29"/>
        <v>21.53451095929633</v>
      </c>
      <c r="H314" s="30">
        <f t="shared" si="30"/>
        <v>1755721391.4299998</v>
      </c>
      <c r="I314" s="118">
        <f t="shared" si="36"/>
        <v>458173961.42000008</v>
      </c>
      <c r="J314" s="118">
        <f t="shared" si="36"/>
        <v>846332988.98000014</v>
      </c>
      <c r="K314" s="30">
        <f t="shared" si="31"/>
        <v>26.629394973066272</v>
      </c>
      <c r="L314" s="30">
        <f t="shared" si="32"/>
        <v>1756142112.02</v>
      </c>
      <c r="M314" s="125">
        <v>0</v>
      </c>
    </row>
    <row r="315" spans="1:13">
      <c r="A315" s="126" t="s">
        <v>206</v>
      </c>
      <c r="B315" s="127" t="s">
        <v>154</v>
      </c>
      <c r="C315" s="128">
        <f t="shared" si="35"/>
        <v>2596664000</v>
      </c>
      <c r="D315" s="128">
        <f t="shared" si="35"/>
        <v>2598875101</v>
      </c>
      <c r="E315" s="128">
        <f t="shared" si="35"/>
        <v>457200457.03000003</v>
      </c>
      <c r="F315" s="128">
        <f t="shared" si="35"/>
        <v>845754598.47000003</v>
      </c>
      <c r="G315" s="17">
        <f t="shared" si="29"/>
        <v>21.509101718463555</v>
      </c>
      <c r="H315" s="17">
        <f t="shared" si="30"/>
        <v>1753120502.53</v>
      </c>
      <c r="I315" s="128">
        <f t="shared" si="36"/>
        <v>457174850.32000005</v>
      </c>
      <c r="J315" s="128">
        <f t="shared" si="36"/>
        <v>845333877.88000011</v>
      </c>
      <c r="K315" s="17">
        <f t="shared" si="31"/>
        <v>26.597958500129138</v>
      </c>
      <c r="L315" s="17">
        <f t="shared" si="32"/>
        <v>1753541223.1199999</v>
      </c>
      <c r="M315" s="131">
        <v>0</v>
      </c>
    </row>
    <row r="316" spans="1:13">
      <c r="A316" s="126" t="s">
        <v>207</v>
      </c>
      <c r="B316" s="127" t="s">
        <v>208</v>
      </c>
      <c r="C316" s="128">
        <f t="shared" si="35"/>
        <v>3600000</v>
      </c>
      <c r="D316" s="128">
        <f t="shared" si="35"/>
        <v>3600000</v>
      </c>
      <c r="E316" s="128">
        <f t="shared" si="35"/>
        <v>999111.1</v>
      </c>
      <c r="F316" s="128">
        <f t="shared" si="35"/>
        <v>999111.1</v>
      </c>
      <c r="G316" s="17">
        <f t="shared" si="29"/>
        <v>2.540924083276893E-2</v>
      </c>
      <c r="H316" s="17">
        <f t="shared" si="30"/>
        <v>2600888.9</v>
      </c>
      <c r="I316" s="128">
        <f t="shared" si="36"/>
        <v>999111.1</v>
      </c>
      <c r="J316" s="128">
        <f t="shared" si="36"/>
        <v>999111.1</v>
      </c>
      <c r="K316" s="17">
        <f t="shared" si="31"/>
        <v>3.1436472937135432E-2</v>
      </c>
      <c r="L316" s="17">
        <f t="shared" si="32"/>
        <v>2600888.9</v>
      </c>
      <c r="M316" s="131">
        <v>0</v>
      </c>
    </row>
    <row r="317" spans="1:13">
      <c r="A317" s="27">
        <v>10</v>
      </c>
      <c r="B317" s="122" t="s">
        <v>209</v>
      </c>
      <c r="C317" s="118">
        <f t="shared" si="35"/>
        <v>2488908000</v>
      </c>
      <c r="D317" s="118">
        <f t="shared" si="35"/>
        <v>2645772132.3600001</v>
      </c>
      <c r="E317" s="118">
        <f t="shared" si="35"/>
        <v>459478894.48000002</v>
      </c>
      <c r="F317" s="118">
        <f t="shared" si="35"/>
        <v>877107959.63</v>
      </c>
      <c r="G317" s="30">
        <f t="shared" si="29"/>
        <v>22.306475608745853</v>
      </c>
      <c r="H317" s="30">
        <f t="shared" si="30"/>
        <v>1768664172.73</v>
      </c>
      <c r="I317" s="118">
        <f t="shared" si="36"/>
        <v>471010887.96999997</v>
      </c>
      <c r="J317" s="118">
        <f t="shared" si="36"/>
        <v>810747516.7299999</v>
      </c>
      <c r="K317" s="30">
        <f t="shared" si="31"/>
        <v>25.509717956824218</v>
      </c>
      <c r="L317" s="30">
        <f t="shared" si="32"/>
        <v>1835024615.6300001</v>
      </c>
      <c r="M317" s="125">
        <v>0</v>
      </c>
    </row>
    <row r="318" spans="1:13">
      <c r="A318" s="126" t="s">
        <v>210</v>
      </c>
      <c r="B318" s="127" t="s">
        <v>211</v>
      </c>
      <c r="C318" s="128">
        <f t="shared" si="35"/>
        <v>1081585000</v>
      </c>
      <c r="D318" s="128">
        <f t="shared" si="35"/>
        <v>1000816352.36</v>
      </c>
      <c r="E318" s="128">
        <f t="shared" si="35"/>
        <v>164243660.64999998</v>
      </c>
      <c r="F318" s="128">
        <f t="shared" si="35"/>
        <v>306253039.88999993</v>
      </c>
      <c r="G318" s="17">
        <f t="shared" si="29"/>
        <v>7.7885805155528729</v>
      </c>
      <c r="H318" s="17">
        <f t="shared" si="30"/>
        <v>694563312.47000003</v>
      </c>
      <c r="I318" s="128">
        <f t="shared" si="36"/>
        <v>161737725.23000002</v>
      </c>
      <c r="J318" s="128">
        <f t="shared" si="36"/>
        <v>283946905.76999998</v>
      </c>
      <c r="K318" s="17">
        <f t="shared" si="31"/>
        <v>8.9342308566304087</v>
      </c>
      <c r="L318" s="17">
        <f t="shared" si="32"/>
        <v>716869446.59000003</v>
      </c>
      <c r="M318" s="131">
        <v>0</v>
      </c>
    </row>
    <row r="319" spans="1:13">
      <c r="A319" s="126" t="s">
        <v>212</v>
      </c>
      <c r="B319" s="127" t="s">
        <v>213</v>
      </c>
      <c r="C319" s="128">
        <f t="shared" si="35"/>
        <v>1369387000</v>
      </c>
      <c r="D319" s="128">
        <f t="shared" si="35"/>
        <v>1602851600</v>
      </c>
      <c r="E319" s="128">
        <f t="shared" si="35"/>
        <v>289398513.25</v>
      </c>
      <c r="F319" s="128">
        <f t="shared" si="35"/>
        <v>559604303.68999994</v>
      </c>
      <c r="G319" s="17">
        <f t="shared" si="29"/>
        <v>14.231771144883856</v>
      </c>
      <c r="H319" s="17">
        <f t="shared" si="30"/>
        <v>1043247296.3100001</v>
      </c>
      <c r="I319" s="128">
        <f t="shared" si="36"/>
        <v>303530879.06</v>
      </c>
      <c r="J319" s="128">
        <f t="shared" si="36"/>
        <v>516850793.17999989</v>
      </c>
      <c r="K319" s="17">
        <f t="shared" si="31"/>
        <v>16.262421638934899</v>
      </c>
      <c r="L319" s="17">
        <f t="shared" si="32"/>
        <v>1086000806.8200002</v>
      </c>
      <c r="M319" s="131">
        <v>0</v>
      </c>
    </row>
    <row r="320" spans="1:13">
      <c r="A320" s="126" t="s">
        <v>214</v>
      </c>
      <c r="B320" s="127" t="s">
        <v>215</v>
      </c>
      <c r="C320" s="128">
        <f t="shared" si="35"/>
        <v>22202000</v>
      </c>
      <c r="D320" s="128">
        <f t="shared" si="35"/>
        <v>24865180</v>
      </c>
      <c r="E320" s="128">
        <f t="shared" si="35"/>
        <v>3337413.4800000004</v>
      </c>
      <c r="F320" s="128">
        <f t="shared" si="35"/>
        <v>6524395.7300000004</v>
      </c>
      <c r="G320" s="17">
        <f t="shared" si="29"/>
        <v>0.16592743528908771</v>
      </c>
      <c r="H320" s="17">
        <f t="shared" si="30"/>
        <v>18340784.27</v>
      </c>
      <c r="I320" s="128">
        <f t="shared" si="36"/>
        <v>3332970.33</v>
      </c>
      <c r="J320" s="128">
        <f t="shared" si="36"/>
        <v>5430150.0300000003</v>
      </c>
      <c r="K320" s="17">
        <f t="shared" si="31"/>
        <v>0.17085663892902417</v>
      </c>
      <c r="L320" s="17">
        <f t="shared" si="32"/>
        <v>19435029.969999999</v>
      </c>
      <c r="M320" s="131">
        <v>0</v>
      </c>
    </row>
    <row r="321" spans="1:13">
      <c r="A321" s="126" t="s">
        <v>216</v>
      </c>
      <c r="B321" s="127" t="s">
        <v>217</v>
      </c>
      <c r="C321" s="128">
        <f t="shared" si="35"/>
        <v>15734000</v>
      </c>
      <c r="D321" s="128">
        <f t="shared" si="35"/>
        <v>17239000</v>
      </c>
      <c r="E321" s="128">
        <f t="shared" si="35"/>
        <v>2499307.1</v>
      </c>
      <c r="F321" s="128">
        <f t="shared" si="35"/>
        <v>4726220.32</v>
      </c>
      <c r="G321" s="17">
        <f t="shared" si="29"/>
        <v>0.12019651302002975</v>
      </c>
      <c r="H321" s="17">
        <f t="shared" si="30"/>
        <v>12512779.68</v>
      </c>
      <c r="I321" s="128">
        <f t="shared" si="36"/>
        <v>2409313.3500000006</v>
      </c>
      <c r="J321" s="128">
        <f t="shared" si="36"/>
        <v>4519667.75</v>
      </c>
      <c r="K321" s="17">
        <f t="shared" si="31"/>
        <v>0.14220882232988782</v>
      </c>
      <c r="L321" s="17">
        <f t="shared" si="32"/>
        <v>12719332.25</v>
      </c>
      <c r="M321" s="131">
        <v>0</v>
      </c>
    </row>
    <row r="322" spans="1:13">
      <c r="A322" s="126" t="s">
        <v>319</v>
      </c>
      <c r="B322" s="127" t="s">
        <v>203</v>
      </c>
      <c r="C322" s="128">
        <f t="shared" si="35"/>
        <v>0</v>
      </c>
      <c r="D322" s="128">
        <f t="shared" si="35"/>
        <v>0</v>
      </c>
      <c r="E322" s="128">
        <f t="shared" si="35"/>
        <v>0</v>
      </c>
      <c r="F322" s="128">
        <f t="shared" si="35"/>
        <v>0</v>
      </c>
      <c r="G322" s="17">
        <f t="shared" si="29"/>
        <v>0</v>
      </c>
      <c r="H322" s="17">
        <f t="shared" si="30"/>
        <v>0</v>
      </c>
      <c r="I322" s="128">
        <f t="shared" si="36"/>
        <v>0</v>
      </c>
      <c r="J322" s="128">
        <f t="shared" si="36"/>
        <v>0</v>
      </c>
      <c r="K322" s="17">
        <f t="shared" si="31"/>
        <v>0</v>
      </c>
      <c r="L322" s="17">
        <f t="shared" si="32"/>
        <v>0</v>
      </c>
      <c r="M322" s="131">
        <v>0</v>
      </c>
    </row>
    <row r="323" spans="1:13">
      <c r="A323" s="27">
        <v>11</v>
      </c>
      <c r="B323" s="122" t="s">
        <v>219</v>
      </c>
      <c r="C323" s="118">
        <f t="shared" ref="C323:F342" si="37">SUMIF($A$8:$A$248,$A323,C$8:C$248)</f>
        <v>4215000</v>
      </c>
      <c r="D323" s="118">
        <f t="shared" si="37"/>
        <v>6623425.0700000003</v>
      </c>
      <c r="E323" s="118">
        <f t="shared" si="37"/>
        <v>2281860.7199999997</v>
      </c>
      <c r="F323" s="118">
        <f t="shared" si="37"/>
        <v>3119435.09</v>
      </c>
      <c r="G323" s="30">
        <f t="shared" si="29"/>
        <v>7.9332996564646527E-2</v>
      </c>
      <c r="H323" s="30">
        <f t="shared" si="30"/>
        <v>3503989.9800000004</v>
      </c>
      <c r="I323" s="118">
        <f t="shared" ref="I323:J342" si="38">SUMIF($A$8:$A$248,$A323,I$8:I$248)</f>
        <v>416679.42000000004</v>
      </c>
      <c r="J323" s="118">
        <f t="shared" si="38"/>
        <v>646194.92000000004</v>
      </c>
      <c r="K323" s="30">
        <f t="shared" si="31"/>
        <v>2.0332162373828493E-2</v>
      </c>
      <c r="L323" s="30">
        <f t="shared" si="32"/>
        <v>5977230.1500000004</v>
      </c>
      <c r="M323" s="125">
        <v>0</v>
      </c>
    </row>
    <row r="324" spans="1:13">
      <c r="A324" s="126" t="s">
        <v>220</v>
      </c>
      <c r="B324" s="127" t="s">
        <v>154</v>
      </c>
      <c r="C324" s="128">
        <f t="shared" si="37"/>
        <v>1825000</v>
      </c>
      <c r="D324" s="128">
        <f t="shared" si="37"/>
        <v>1825000</v>
      </c>
      <c r="E324" s="128">
        <f t="shared" si="37"/>
        <v>251563.26</v>
      </c>
      <c r="F324" s="128">
        <f t="shared" si="37"/>
        <v>468248.27</v>
      </c>
      <c r="G324" s="17">
        <f t="shared" si="29"/>
        <v>1.190841845512217E-2</v>
      </c>
      <c r="H324" s="17">
        <f t="shared" si="30"/>
        <v>1356751.73</v>
      </c>
      <c r="I324" s="128">
        <f t="shared" si="38"/>
        <v>251563.26</v>
      </c>
      <c r="J324" s="128">
        <f t="shared" si="38"/>
        <v>468248.27</v>
      </c>
      <c r="K324" s="17">
        <f t="shared" si="31"/>
        <v>1.4733170382868819E-2</v>
      </c>
      <c r="L324" s="17">
        <f t="shared" si="32"/>
        <v>1356751.73</v>
      </c>
      <c r="M324" s="131">
        <v>0</v>
      </c>
    </row>
    <row r="325" spans="1:13">
      <c r="A325" s="126" t="s">
        <v>222</v>
      </c>
      <c r="B325" s="127" t="s">
        <v>203</v>
      </c>
      <c r="C325" s="128">
        <f t="shared" si="37"/>
        <v>0</v>
      </c>
      <c r="D325" s="128">
        <f t="shared" si="37"/>
        <v>0</v>
      </c>
      <c r="E325" s="128">
        <f t="shared" si="37"/>
        <v>0</v>
      </c>
      <c r="F325" s="128">
        <f t="shared" si="37"/>
        <v>0</v>
      </c>
      <c r="G325" s="17">
        <f t="shared" si="29"/>
        <v>0</v>
      </c>
      <c r="H325" s="17">
        <f t="shared" si="30"/>
        <v>0</v>
      </c>
      <c r="I325" s="128">
        <f t="shared" si="38"/>
        <v>0</v>
      </c>
      <c r="J325" s="128">
        <f t="shared" si="38"/>
        <v>0</v>
      </c>
      <c r="K325" s="17">
        <f t="shared" si="31"/>
        <v>0</v>
      </c>
      <c r="L325" s="17">
        <f t="shared" si="32"/>
        <v>0</v>
      </c>
      <c r="M325" s="131">
        <v>0</v>
      </c>
    </row>
    <row r="326" spans="1:13">
      <c r="A326" s="126" t="s">
        <v>223</v>
      </c>
      <c r="B326" s="127" t="s">
        <v>224</v>
      </c>
      <c r="C326" s="128">
        <f t="shared" si="37"/>
        <v>2390000</v>
      </c>
      <c r="D326" s="128">
        <f t="shared" si="37"/>
        <v>4798425.07</v>
      </c>
      <c r="E326" s="128">
        <f t="shared" si="37"/>
        <v>2030297.46</v>
      </c>
      <c r="F326" s="128">
        <f t="shared" si="37"/>
        <v>2651186.8199999998</v>
      </c>
      <c r="G326" s="17">
        <f t="shared" si="29"/>
        <v>6.7424578109524361E-2</v>
      </c>
      <c r="H326" s="17">
        <f t="shared" si="30"/>
        <v>2147238.2500000005</v>
      </c>
      <c r="I326" s="128">
        <f t="shared" si="38"/>
        <v>165116.16</v>
      </c>
      <c r="J326" s="128">
        <f t="shared" si="38"/>
        <v>177946.65</v>
      </c>
      <c r="K326" s="17">
        <f t="shared" si="31"/>
        <v>5.5989919909596748E-3</v>
      </c>
      <c r="L326" s="17">
        <f t="shared" si="32"/>
        <v>4620478.42</v>
      </c>
      <c r="M326" s="131">
        <v>0</v>
      </c>
    </row>
    <row r="327" spans="1:13">
      <c r="A327" s="188"/>
      <c r="B327" s="127"/>
      <c r="C327" s="128">
        <f t="shared" si="37"/>
        <v>0</v>
      </c>
      <c r="D327" s="128">
        <f t="shared" si="37"/>
        <v>0</v>
      </c>
      <c r="E327" s="128">
        <f t="shared" si="37"/>
        <v>0</v>
      </c>
      <c r="F327" s="128">
        <f t="shared" si="37"/>
        <v>0</v>
      </c>
      <c r="G327" s="17">
        <f t="shared" si="29"/>
        <v>0</v>
      </c>
      <c r="H327" s="17">
        <f t="shared" si="30"/>
        <v>0</v>
      </c>
      <c r="I327" s="128">
        <f t="shared" si="38"/>
        <v>0</v>
      </c>
      <c r="J327" s="128">
        <f t="shared" si="38"/>
        <v>0</v>
      </c>
      <c r="K327" s="17">
        <f t="shared" si="31"/>
        <v>0</v>
      </c>
      <c r="L327" s="17">
        <f t="shared" si="32"/>
        <v>0</v>
      </c>
      <c r="M327" s="131">
        <v>0</v>
      </c>
    </row>
    <row r="328" spans="1:13">
      <c r="A328" s="27">
        <v>12</v>
      </c>
      <c r="B328" s="122" t="s">
        <v>225</v>
      </c>
      <c r="C328" s="118">
        <f t="shared" si="37"/>
        <v>2140198000</v>
      </c>
      <c r="D328" s="118">
        <f t="shared" si="37"/>
        <v>2153072096.6000004</v>
      </c>
      <c r="E328" s="118">
        <f t="shared" si="37"/>
        <v>331754608.11000001</v>
      </c>
      <c r="F328" s="118">
        <f t="shared" si="37"/>
        <v>585129839.89999998</v>
      </c>
      <c r="G328" s="30">
        <f t="shared" si="29"/>
        <v>14.880932681519226</v>
      </c>
      <c r="H328" s="30">
        <f t="shared" si="30"/>
        <v>1567942256.7000003</v>
      </c>
      <c r="I328" s="118">
        <f t="shared" si="38"/>
        <v>295398690.97000003</v>
      </c>
      <c r="J328" s="118">
        <f t="shared" si="38"/>
        <v>516771073.89999998</v>
      </c>
      <c r="K328" s="30">
        <f t="shared" si="31"/>
        <v>16.259913316298622</v>
      </c>
      <c r="L328" s="30">
        <f t="shared" si="32"/>
        <v>1636301022.7000003</v>
      </c>
      <c r="M328" s="125">
        <v>0</v>
      </c>
    </row>
    <row r="329" spans="1:13">
      <c r="A329" s="126" t="s">
        <v>226</v>
      </c>
      <c r="B329" s="127" t="s">
        <v>227</v>
      </c>
      <c r="C329" s="128">
        <f t="shared" si="37"/>
        <v>1344288000</v>
      </c>
      <c r="D329" s="128">
        <f t="shared" si="37"/>
        <v>1351380229.5000002</v>
      </c>
      <c r="E329" s="128">
        <f t="shared" si="37"/>
        <v>207661717.31</v>
      </c>
      <c r="F329" s="128">
        <f t="shared" si="37"/>
        <v>370844586.36000001</v>
      </c>
      <c r="G329" s="17">
        <f t="shared" si="29"/>
        <v>9.4312628559024265</v>
      </c>
      <c r="H329" s="17">
        <f t="shared" si="30"/>
        <v>980535643.14000022</v>
      </c>
      <c r="I329" s="128">
        <f t="shared" si="38"/>
        <v>187521254.30000004</v>
      </c>
      <c r="J329" s="128">
        <f t="shared" si="38"/>
        <v>329919696.41000003</v>
      </c>
      <c r="K329" s="17">
        <f t="shared" si="31"/>
        <v>10.380739046559389</v>
      </c>
      <c r="L329" s="17">
        <f t="shared" si="32"/>
        <v>1021460533.0900002</v>
      </c>
      <c r="M329" s="131">
        <v>0</v>
      </c>
    </row>
    <row r="330" spans="1:13">
      <c r="A330" s="126" t="s">
        <v>228</v>
      </c>
      <c r="B330" s="127" t="s">
        <v>229</v>
      </c>
      <c r="C330" s="128">
        <f t="shared" si="37"/>
        <v>795910000</v>
      </c>
      <c r="D330" s="128">
        <f t="shared" si="37"/>
        <v>801691867.10000002</v>
      </c>
      <c r="E330" s="128">
        <f t="shared" si="37"/>
        <v>124092890.79999998</v>
      </c>
      <c r="F330" s="128">
        <f t="shared" si="37"/>
        <v>214285253.53999999</v>
      </c>
      <c r="G330" s="17">
        <f t="shared" si="29"/>
        <v>5.4496698256168017</v>
      </c>
      <c r="H330" s="17">
        <f t="shared" si="30"/>
        <v>587406613.56000006</v>
      </c>
      <c r="I330" s="128">
        <f t="shared" si="38"/>
        <v>107877436.67</v>
      </c>
      <c r="J330" s="128">
        <f t="shared" si="38"/>
        <v>186851377.48999998</v>
      </c>
      <c r="K330" s="17">
        <f t="shared" si="31"/>
        <v>5.8791742697392317</v>
      </c>
      <c r="L330" s="17">
        <f t="shared" si="32"/>
        <v>614840489.61000001</v>
      </c>
      <c r="M330" s="131">
        <v>0</v>
      </c>
    </row>
    <row r="331" spans="1:13">
      <c r="A331" s="126" t="s">
        <v>230</v>
      </c>
      <c r="B331" s="127" t="s">
        <v>231</v>
      </c>
      <c r="C331" s="128">
        <f t="shared" si="37"/>
        <v>0</v>
      </c>
      <c r="D331" s="128">
        <f t="shared" si="37"/>
        <v>0</v>
      </c>
      <c r="E331" s="128">
        <f t="shared" si="37"/>
        <v>0</v>
      </c>
      <c r="F331" s="128">
        <f t="shared" si="37"/>
        <v>0</v>
      </c>
      <c r="G331" s="17">
        <f t="shared" si="29"/>
        <v>0</v>
      </c>
      <c r="H331" s="17">
        <f t="shared" si="30"/>
        <v>0</v>
      </c>
      <c r="I331" s="128">
        <f t="shared" si="38"/>
        <v>0</v>
      </c>
      <c r="J331" s="128">
        <f t="shared" si="38"/>
        <v>0</v>
      </c>
      <c r="K331" s="17">
        <f t="shared" si="31"/>
        <v>0</v>
      </c>
      <c r="L331" s="17">
        <f t="shared" si="32"/>
        <v>0</v>
      </c>
      <c r="M331" s="131">
        <v>0</v>
      </c>
    </row>
    <row r="332" spans="1:13">
      <c r="A332" s="27">
        <v>13</v>
      </c>
      <c r="B332" s="122" t="s">
        <v>232</v>
      </c>
      <c r="C332" s="118">
        <f t="shared" si="37"/>
        <v>77072000</v>
      </c>
      <c r="D332" s="118">
        <f t="shared" si="37"/>
        <v>83580824.560000002</v>
      </c>
      <c r="E332" s="118">
        <f t="shared" si="37"/>
        <v>22732573.849999998</v>
      </c>
      <c r="F332" s="118">
        <f t="shared" si="37"/>
        <v>35108555.32</v>
      </c>
      <c r="G332" s="30">
        <f t="shared" si="29"/>
        <v>0.89287541437230633</v>
      </c>
      <c r="H332" s="30">
        <f t="shared" si="30"/>
        <v>48472269.240000002</v>
      </c>
      <c r="I332" s="118">
        <f t="shared" si="38"/>
        <v>17023432.549999997</v>
      </c>
      <c r="J332" s="118">
        <f t="shared" si="38"/>
        <v>26816854.439999994</v>
      </c>
      <c r="K332" s="30">
        <f t="shared" si="31"/>
        <v>0.84377735255084241</v>
      </c>
      <c r="L332" s="30">
        <f t="shared" si="32"/>
        <v>56763970.120000005</v>
      </c>
      <c r="M332" s="125">
        <v>0</v>
      </c>
    </row>
    <row r="333" spans="1:13">
      <c r="A333" s="126" t="s">
        <v>233</v>
      </c>
      <c r="B333" s="127" t="s">
        <v>154</v>
      </c>
      <c r="C333" s="128">
        <f t="shared" si="37"/>
        <v>41721000</v>
      </c>
      <c r="D333" s="128">
        <f t="shared" si="37"/>
        <v>41721000</v>
      </c>
      <c r="E333" s="128">
        <f t="shared" si="37"/>
        <v>10438906.26</v>
      </c>
      <c r="F333" s="128">
        <f t="shared" si="37"/>
        <v>16988966.73</v>
      </c>
      <c r="G333" s="17">
        <f t="shared" si="29"/>
        <v>0.43206080599291591</v>
      </c>
      <c r="H333" s="17">
        <f t="shared" si="30"/>
        <v>24732033.27</v>
      </c>
      <c r="I333" s="128">
        <f t="shared" si="38"/>
        <v>10327724.649999999</v>
      </c>
      <c r="J333" s="128">
        <f t="shared" si="38"/>
        <v>15990229.069999998</v>
      </c>
      <c r="K333" s="17">
        <f t="shared" si="31"/>
        <v>0.50312363001236926</v>
      </c>
      <c r="L333" s="17">
        <f t="shared" si="32"/>
        <v>25730770.93</v>
      </c>
      <c r="M333" s="131">
        <v>0</v>
      </c>
    </row>
    <row r="334" spans="1:13">
      <c r="A334" s="126" t="s">
        <v>234</v>
      </c>
      <c r="B334" s="127" t="s">
        <v>173</v>
      </c>
      <c r="C334" s="128">
        <f t="shared" si="37"/>
        <v>110000</v>
      </c>
      <c r="D334" s="128">
        <f t="shared" si="37"/>
        <v>110000</v>
      </c>
      <c r="E334" s="128">
        <f t="shared" si="37"/>
        <v>14700</v>
      </c>
      <c r="F334" s="128">
        <f t="shared" si="37"/>
        <v>68707.7</v>
      </c>
      <c r="G334" s="17">
        <f t="shared" si="29"/>
        <v>1.747363727983442E-3</v>
      </c>
      <c r="H334" s="17">
        <f t="shared" si="30"/>
        <v>41292.300000000003</v>
      </c>
      <c r="I334" s="128">
        <f t="shared" si="38"/>
        <v>0</v>
      </c>
      <c r="J334" s="128">
        <f t="shared" si="38"/>
        <v>0</v>
      </c>
      <c r="K334" s="17">
        <f t="shared" si="31"/>
        <v>0</v>
      </c>
      <c r="L334" s="17">
        <f t="shared" si="32"/>
        <v>110000</v>
      </c>
      <c r="M334" s="131">
        <v>0</v>
      </c>
    </row>
    <row r="335" spans="1:13">
      <c r="A335" s="126" t="s">
        <v>235</v>
      </c>
      <c r="B335" s="127" t="s">
        <v>175</v>
      </c>
      <c r="C335" s="128">
        <f t="shared" si="37"/>
        <v>1175000</v>
      </c>
      <c r="D335" s="128">
        <f t="shared" si="37"/>
        <v>1175000</v>
      </c>
      <c r="E335" s="128">
        <f t="shared" si="37"/>
        <v>63000</v>
      </c>
      <c r="F335" s="128">
        <f t="shared" si="37"/>
        <v>125500</v>
      </c>
      <c r="G335" s="17">
        <f t="shared" si="29"/>
        <v>3.1916968238191934E-3</v>
      </c>
      <c r="H335" s="17">
        <f t="shared" si="30"/>
        <v>1049500</v>
      </c>
      <c r="I335" s="128">
        <f t="shared" si="38"/>
        <v>63044.149999999994</v>
      </c>
      <c r="J335" s="128">
        <f t="shared" si="38"/>
        <v>87946.010000000009</v>
      </c>
      <c r="K335" s="17">
        <f t="shared" si="31"/>
        <v>2.7671721025760224E-3</v>
      </c>
      <c r="L335" s="17">
        <f t="shared" si="32"/>
        <v>1087053.99</v>
      </c>
      <c r="M335" s="131">
        <v>0</v>
      </c>
    </row>
    <row r="336" spans="1:13">
      <c r="A336" s="126" t="s">
        <v>236</v>
      </c>
      <c r="B336" s="127" t="s">
        <v>237</v>
      </c>
      <c r="C336" s="128">
        <f t="shared" si="37"/>
        <v>5691000</v>
      </c>
      <c r="D336" s="128">
        <f t="shared" si="37"/>
        <v>10849098.049999999</v>
      </c>
      <c r="E336" s="128">
        <f t="shared" si="37"/>
        <v>1000</v>
      </c>
      <c r="F336" s="128">
        <f t="shared" si="37"/>
        <v>12000</v>
      </c>
      <c r="G336" s="17">
        <f t="shared" si="29"/>
        <v>3.051821664209587E-4</v>
      </c>
      <c r="H336" s="17">
        <f t="shared" si="30"/>
        <v>10837098.049999999</v>
      </c>
      <c r="I336" s="128">
        <f t="shared" si="38"/>
        <v>454.19</v>
      </c>
      <c r="J336" s="128">
        <f t="shared" si="38"/>
        <v>10454.19</v>
      </c>
      <c r="K336" s="17">
        <f t="shared" si="31"/>
        <v>3.289352515597834E-4</v>
      </c>
      <c r="L336" s="17">
        <f t="shared" si="32"/>
        <v>10838643.859999999</v>
      </c>
      <c r="M336" s="131">
        <v>0</v>
      </c>
    </row>
    <row r="337" spans="1:13">
      <c r="A337" s="126" t="s">
        <v>238</v>
      </c>
      <c r="B337" s="127" t="s">
        <v>239</v>
      </c>
      <c r="C337" s="128">
        <f t="shared" si="37"/>
        <v>28375000</v>
      </c>
      <c r="D337" s="128">
        <f t="shared" si="37"/>
        <v>29725726.510000002</v>
      </c>
      <c r="E337" s="128">
        <f t="shared" si="37"/>
        <v>12214967.59</v>
      </c>
      <c r="F337" s="128">
        <f t="shared" si="37"/>
        <v>17913380.890000001</v>
      </c>
      <c r="G337" s="17">
        <f t="shared" si="29"/>
        <v>0.45557036566116682</v>
      </c>
      <c r="H337" s="17">
        <f t="shared" si="30"/>
        <v>11812345.620000001</v>
      </c>
      <c r="I337" s="128">
        <f t="shared" si="38"/>
        <v>6632209.5599999996</v>
      </c>
      <c r="J337" s="128">
        <f t="shared" si="38"/>
        <v>10728225.169999998</v>
      </c>
      <c r="K337" s="17">
        <f t="shared" si="31"/>
        <v>0.33755761518433747</v>
      </c>
      <c r="L337" s="17">
        <f t="shared" si="32"/>
        <v>18997501.340000004</v>
      </c>
      <c r="M337" s="131">
        <v>0</v>
      </c>
    </row>
    <row r="338" spans="1:13">
      <c r="A338" s="27">
        <v>14</v>
      </c>
      <c r="B338" s="135" t="s">
        <v>240</v>
      </c>
      <c r="C338" s="118">
        <f t="shared" si="37"/>
        <v>1330000</v>
      </c>
      <c r="D338" s="118">
        <f t="shared" si="37"/>
        <v>3110000</v>
      </c>
      <c r="E338" s="118">
        <f t="shared" si="37"/>
        <v>353946.99</v>
      </c>
      <c r="F338" s="118">
        <f t="shared" si="37"/>
        <v>955633.22</v>
      </c>
      <c r="G338" s="30">
        <f t="shared" si="29"/>
        <v>2.4303518031953054E-2</v>
      </c>
      <c r="H338" s="30">
        <f t="shared" si="30"/>
        <v>2154366.7800000003</v>
      </c>
      <c r="I338" s="118">
        <f t="shared" si="38"/>
        <v>112734.38999999998</v>
      </c>
      <c r="J338" s="118">
        <f t="shared" si="38"/>
        <v>151083.87</v>
      </c>
      <c r="K338" s="30">
        <f t="shared" si="31"/>
        <v>4.7537696163046208E-3</v>
      </c>
      <c r="L338" s="30">
        <f t="shared" si="32"/>
        <v>2958916.13</v>
      </c>
      <c r="M338" s="125">
        <v>0</v>
      </c>
    </row>
    <row r="339" spans="1:13">
      <c r="A339" s="126" t="s">
        <v>241</v>
      </c>
      <c r="B339" s="136" t="s">
        <v>242</v>
      </c>
      <c r="C339" s="128">
        <f t="shared" si="37"/>
        <v>1330000</v>
      </c>
      <c r="D339" s="128">
        <f t="shared" si="37"/>
        <v>3110000</v>
      </c>
      <c r="E339" s="128">
        <f t="shared" si="37"/>
        <v>353946.99</v>
      </c>
      <c r="F339" s="128">
        <f t="shared" si="37"/>
        <v>955633.22</v>
      </c>
      <c r="G339" s="17">
        <f t="shared" si="29"/>
        <v>2.4303518031953054E-2</v>
      </c>
      <c r="H339" s="17">
        <f t="shared" si="30"/>
        <v>2154366.7800000003</v>
      </c>
      <c r="I339" s="128">
        <f t="shared" si="38"/>
        <v>112734.38999999998</v>
      </c>
      <c r="J339" s="128">
        <f t="shared" si="38"/>
        <v>151083.87</v>
      </c>
      <c r="K339" s="17">
        <f t="shared" si="31"/>
        <v>4.7537696163046208E-3</v>
      </c>
      <c r="L339" s="17">
        <f t="shared" si="32"/>
        <v>2958916.13</v>
      </c>
      <c r="M339" s="131">
        <v>0</v>
      </c>
    </row>
    <row r="340" spans="1:13">
      <c r="A340" s="27">
        <v>15</v>
      </c>
      <c r="B340" s="122" t="s">
        <v>243</v>
      </c>
      <c r="C340" s="118">
        <f t="shared" si="37"/>
        <v>1024727000</v>
      </c>
      <c r="D340" s="118">
        <f t="shared" si="37"/>
        <v>2062607978.2</v>
      </c>
      <c r="E340" s="118">
        <f t="shared" si="37"/>
        <v>379507116.04999995</v>
      </c>
      <c r="F340" s="118">
        <f t="shared" si="37"/>
        <v>535538565.5</v>
      </c>
      <c r="G340" s="30">
        <f t="shared" si="29"/>
        <v>13.619734968438543</v>
      </c>
      <c r="H340" s="30">
        <f t="shared" si="30"/>
        <v>1527069412.7</v>
      </c>
      <c r="I340" s="118">
        <f t="shared" si="38"/>
        <v>138853117.38999999</v>
      </c>
      <c r="J340" s="118">
        <f t="shared" si="38"/>
        <v>182396899.81</v>
      </c>
      <c r="K340" s="30">
        <f t="shared" si="31"/>
        <v>5.7390166165649328</v>
      </c>
      <c r="L340" s="30">
        <f t="shared" si="32"/>
        <v>1880211078.3900001</v>
      </c>
      <c r="M340" s="125">
        <v>0</v>
      </c>
    </row>
    <row r="341" spans="1:13">
      <c r="A341" s="126" t="s">
        <v>244</v>
      </c>
      <c r="B341" s="127" t="s">
        <v>154</v>
      </c>
      <c r="C341" s="128">
        <f t="shared" si="37"/>
        <v>132963000</v>
      </c>
      <c r="D341" s="128">
        <f t="shared" si="37"/>
        <v>132983000</v>
      </c>
      <c r="E341" s="128">
        <f t="shared" si="37"/>
        <v>24485902.23</v>
      </c>
      <c r="F341" s="128">
        <f t="shared" si="37"/>
        <v>44363589.530000001</v>
      </c>
      <c r="G341" s="17">
        <f t="shared" si="29"/>
        <v>1.1282480302479636</v>
      </c>
      <c r="H341" s="17">
        <f t="shared" si="30"/>
        <v>88619410.469999999</v>
      </c>
      <c r="I341" s="128">
        <f t="shared" si="38"/>
        <v>24193988.960000001</v>
      </c>
      <c r="J341" s="128">
        <f t="shared" si="38"/>
        <v>42629803.709999993</v>
      </c>
      <c r="K341" s="17">
        <f t="shared" si="31"/>
        <v>1.3413229726351859</v>
      </c>
      <c r="L341" s="17">
        <f t="shared" si="32"/>
        <v>90353196.290000007</v>
      </c>
      <c r="M341" s="131">
        <v>0</v>
      </c>
    </row>
    <row r="342" spans="1:13">
      <c r="A342" s="126" t="s">
        <v>245</v>
      </c>
      <c r="B342" s="127" t="s">
        <v>165</v>
      </c>
      <c r="C342" s="128">
        <f t="shared" si="37"/>
        <v>6253000</v>
      </c>
      <c r="D342" s="128">
        <f t="shared" si="37"/>
        <v>6233000</v>
      </c>
      <c r="E342" s="128">
        <f t="shared" si="37"/>
        <v>1114599.58</v>
      </c>
      <c r="F342" s="128">
        <f t="shared" si="37"/>
        <v>1950553.69</v>
      </c>
      <c r="G342" s="17">
        <f t="shared" si="29"/>
        <v>4.9606183402882927E-2</v>
      </c>
      <c r="H342" s="17">
        <f t="shared" si="30"/>
        <v>4282446.3100000005</v>
      </c>
      <c r="I342" s="128">
        <f t="shared" si="38"/>
        <v>755493.64999999991</v>
      </c>
      <c r="J342" s="128">
        <f t="shared" si="38"/>
        <v>906701.88</v>
      </c>
      <c r="K342" s="17">
        <f t="shared" si="31"/>
        <v>2.8528868423811742E-2</v>
      </c>
      <c r="L342" s="17">
        <f t="shared" si="32"/>
        <v>5326298.12</v>
      </c>
      <c r="M342" s="131">
        <v>0</v>
      </c>
    </row>
    <row r="343" spans="1:13">
      <c r="A343" s="126" t="s">
        <v>246</v>
      </c>
      <c r="B343" s="127" t="s">
        <v>173</v>
      </c>
      <c r="C343" s="128">
        <f t="shared" ref="C343:F362" si="39">SUMIF($A$8:$A$248,$A343,C$8:C$248)</f>
        <v>603000</v>
      </c>
      <c r="D343" s="128">
        <f t="shared" si="39"/>
        <v>2034000</v>
      </c>
      <c r="E343" s="128">
        <f t="shared" si="39"/>
        <v>1893388.08</v>
      </c>
      <c r="F343" s="128">
        <f t="shared" si="39"/>
        <v>1901014.9300000002</v>
      </c>
      <c r="G343" s="17">
        <f t="shared" si="29"/>
        <v>4.8346321227998937E-2</v>
      </c>
      <c r="H343" s="17">
        <f t="shared" si="30"/>
        <v>132985.06999999983</v>
      </c>
      <c r="I343" s="128">
        <f t="shared" ref="I343:J362" si="40">SUMIF($A$8:$A$248,$A343,I$8:I$248)</f>
        <v>6030.85</v>
      </c>
      <c r="J343" s="128">
        <f t="shared" si="40"/>
        <v>7626.85</v>
      </c>
      <c r="K343" s="17">
        <f t="shared" si="31"/>
        <v>2.3997457702210631E-4</v>
      </c>
      <c r="L343" s="17">
        <f t="shared" si="32"/>
        <v>2026373.15</v>
      </c>
      <c r="M343" s="131">
        <v>0</v>
      </c>
    </row>
    <row r="344" spans="1:13">
      <c r="A344" s="126" t="s">
        <v>247</v>
      </c>
      <c r="B344" s="127" t="s">
        <v>239</v>
      </c>
      <c r="C344" s="128">
        <f t="shared" si="39"/>
        <v>0</v>
      </c>
      <c r="D344" s="128">
        <f t="shared" si="39"/>
        <v>0</v>
      </c>
      <c r="E344" s="128">
        <f t="shared" si="39"/>
        <v>0</v>
      </c>
      <c r="F344" s="128">
        <f t="shared" si="39"/>
        <v>0</v>
      </c>
      <c r="G344" s="17">
        <f t="shared" ref="G344:G392" si="41">F344/$F$130*100</f>
        <v>0</v>
      </c>
      <c r="H344" s="17">
        <f t="shared" ref="H344:H393" si="42">D344-F344</f>
        <v>0</v>
      </c>
      <c r="I344" s="128">
        <f t="shared" si="40"/>
        <v>0</v>
      </c>
      <c r="J344" s="128">
        <f t="shared" si="40"/>
        <v>0</v>
      </c>
      <c r="K344" s="17">
        <f t="shared" ref="K344:K392" si="43">J344/$J$130*100</f>
        <v>0</v>
      </c>
      <c r="L344" s="17">
        <f t="shared" ref="L344:L393" si="44">D344-J344</f>
        <v>0</v>
      </c>
      <c r="M344" s="131">
        <v>0</v>
      </c>
    </row>
    <row r="345" spans="1:13">
      <c r="A345" s="126" t="s">
        <v>248</v>
      </c>
      <c r="B345" s="127" t="s">
        <v>249</v>
      </c>
      <c r="C345" s="128">
        <f t="shared" si="39"/>
        <v>206701000</v>
      </c>
      <c r="D345" s="128">
        <f t="shared" si="39"/>
        <v>665707071.38</v>
      </c>
      <c r="E345" s="128">
        <f t="shared" si="39"/>
        <v>225288598.42999995</v>
      </c>
      <c r="F345" s="128">
        <f t="shared" si="39"/>
        <v>320615337.56999999</v>
      </c>
      <c r="G345" s="17">
        <f t="shared" si="41"/>
        <v>8.1538402756166342</v>
      </c>
      <c r="H345" s="17">
        <f t="shared" si="42"/>
        <v>345091733.81</v>
      </c>
      <c r="I345" s="128">
        <f t="shared" si="40"/>
        <v>61254192.290000007</v>
      </c>
      <c r="J345" s="128">
        <f t="shared" si="40"/>
        <v>72255279.99000001</v>
      </c>
      <c r="K345" s="17">
        <f t="shared" si="43"/>
        <v>2.2734720432700413</v>
      </c>
      <c r="L345" s="17">
        <f t="shared" si="44"/>
        <v>593451791.38999999</v>
      </c>
      <c r="M345" s="131">
        <v>0</v>
      </c>
    </row>
    <row r="346" spans="1:13">
      <c r="A346" s="126" t="s">
        <v>250</v>
      </c>
      <c r="B346" s="127" t="s">
        <v>251</v>
      </c>
      <c r="C346" s="128">
        <f t="shared" si="39"/>
        <v>196139000</v>
      </c>
      <c r="D346" s="128">
        <f t="shared" si="39"/>
        <v>344449000</v>
      </c>
      <c r="E346" s="128">
        <f t="shared" si="39"/>
        <v>54700011.590000004</v>
      </c>
      <c r="F346" s="128">
        <f t="shared" si="39"/>
        <v>81830566.060000002</v>
      </c>
      <c r="G346" s="17">
        <f t="shared" si="41"/>
        <v>2.0811024524703483</v>
      </c>
      <c r="H346" s="17">
        <f t="shared" si="42"/>
        <v>262618433.94</v>
      </c>
      <c r="I346" s="128">
        <f t="shared" si="40"/>
        <v>21760467.630000003</v>
      </c>
      <c r="J346" s="128">
        <f t="shared" si="40"/>
        <v>24378465.190000001</v>
      </c>
      <c r="K346" s="17">
        <f t="shared" si="43"/>
        <v>0.76705479620267769</v>
      </c>
      <c r="L346" s="17">
        <f t="shared" si="44"/>
        <v>320070534.81</v>
      </c>
      <c r="M346" s="131">
        <v>0</v>
      </c>
    </row>
    <row r="347" spans="1:13">
      <c r="A347" s="126" t="s">
        <v>252</v>
      </c>
      <c r="B347" s="127" t="s">
        <v>253</v>
      </c>
      <c r="C347" s="128">
        <f t="shared" si="39"/>
        <v>401459000</v>
      </c>
      <c r="D347" s="128">
        <f t="shared" si="39"/>
        <v>775004541.82999992</v>
      </c>
      <c r="E347" s="128">
        <f t="shared" si="39"/>
        <v>71442605.730000004</v>
      </c>
      <c r="F347" s="128">
        <f t="shared" si="39"/>
        <v>84295493.310000002</v>
      </c>
      <c r="G347" s="17">
        <f t="shared" si="41"/>
        <v>2.1437901056557696</v>
      </c>
      <c r="H347" s="17">
        <f t="shared" si="42"/>
        <v>690709048.51999998</v>
      </c>
      <c r="I347" s="128">
        <f t="shared" si="40"/>
        <v>30882944.009999998</v>
      </c>
      <c r="J347" s="128">
        <f t="shared" si="40"/>
        <v>42219022.189999998</v>
      </c>
      <c r="K347" s="17">
        <f t="shared" si="43"/>
        <v>1.3283979614561936</v>
      </c>
      <c r="L347" s="17">
        <f t="shared" si="44"/>
        <v>732785519.63999987</v>
      </c>
      <c r="M347" s="131">
        <v>0</v>
      </c>
    </row>
    <row r="348" spans="1:13">
      <c r="A348" s="126" t="s">
        <v>254</v>
      </c>
      <c r="B348" s="127" t="s">
        <v>255</v>
      </c>
      <c r="C348" s="128">
        <f t="shared" si="39"/>
        <v>51000</v>
      </c>
      <c r="D348" s="128">
        <f t="shared" si="39"/>
        <v>51000</v>
      </c>
      <c r="E348" s="128">
        <f t="shared" si="39"/>
        <v>0</v>
      </c>
      <c r="F348" s="128">
        <f t="shared" si="39"/>
        <v>0</v>
      </c>
      <c r="G348" s="17">
        <f t="shared" si="41"/>
        <v>0</v>
      </c>
      <c r="H348" s="17">
        <f t="shared" si="42"/>
        <v>51000</v>
      </c>
      <c r="I348" s="128">
        <f t="shared" si="40"/>
        <v>0</v>
      </c>
      <c r="J348" s="128">
        <f t="shared" si="40"/>
        <v>0</v>
      </c>
      <c r="K348" s="17">
        <f t="shared" si="43"/>
        <v>0</v>
      </c>
      <c r="L348" s="17">
        <f t="shared" si="44"/>
        <v>51000</v>
      </c>
      <c r="M348" s="131">
        <v>0</v>
      </c>
    </row>
    <row r="349" spans="1:13">
      <c r="A349" s="126" t="s">
        <v>256</v>
      </c>
      <c r="B349" s="127" t="s">
        <v>257</v>
      </c>
      <c r="C349" s="128">
        <f t="shared" si="39"/>
        <v>80558000</v>
      </c>
      <c r="D349" s="128">
        <f t="shared" si="39"/>
        <v>136146364.98999998</v>
      </c>
      <c r="E349" s="128">
        <f t="shared" si="39"/>
        <v>582010.41</v>
      </c>
      <c r="F349" s="128">
        <f t="shared" si="39"/>
        <v>582010.41</v>
      </c>
      <c r="G349" s="17">
        <f t="shared" si="41"/>
        <v>1.4801599816945869E-2</v>
      </c>
      <c r="H349" s="17">
        <f t="shared" si="42"/>
        <v>135564354.57999998</v>
      </c>
      <c r="I349" s="128">
        <f t="shared" si="40"/>
        <v>0</v>
      </c>
      <c r="J349" s="128">
        <f t="shared" si="40"/>
        <v>0</v>
      </c>
      <c r="K349" s="17">
        <f t="shared" si="43"/>
        <v>0</v>
      </c>
      <c r="L349" s="17">
        <f t="shared" si="44"/>
        <v>136146364.98999998</v>
      </c>
      <c r="M349" s="131">
        <v>0</v>
      </c>
    </row>
    <row r="350" spans="1:13">
      <c r="A350" s="27">
        <v>16</v>
      </c>
      <c r="B350" s="122" t="s">
        <v>258</v>
      </c>
      <c r="C350" s="118">
        <f t="shared" si="39"/>
        <v>33142000</v>
      </c>
      <c r="D350" s="118">
        <f t="shared" si="39"/>
        <v>57654859.809999995</v>
      </c>
      <c r="E350" s="118">
        <f t="shared" si="39"/>
        <v>3400000</v>
      </c>
      <c r="F350" s="118">
        <f t="shared" si="39"/>
        <v>40013335.039999999</v>
      </c>
      <c r="G350" s="30">
        <f t="shared" si="41"/>
        <v>1.0176130227695717</v>
      </c>
      <c r="H350" s="30">
        <f t="shared" si="42"/>
        <v>17641524.769999996</v>
      </c>
      <c r="I350" s="118">
        <f t="shared" si="40"/>
        <v>3400000</v>
      </c>
      <c r="J350" s="118">
        <f t="shared" si="40"/>
        <v>15400000</v>
      </c>
      <c r="K350" s="30">
        <f t="shared" si="43"/>
        <v>0.48455240186190068</v>
      </c>
      <c r="L350" s="30">
        <f t="shared" si="44"/>
        <v>42254859.809999995</v>
      </c>
      <c r="M350" s="125">
        <v>0</v>
      </c>
    </row>
    <row r="351" spans="1:13">
      <c r="A351" s="137">
        <v>16451</v>
      </c>
      <c r="B351" s="127" t="s">
        <v>249</v>
      </c>
      <c r="C351" s="128">
        <f t="shared" si="39"/>
        <v>0</v>
      </c>
      <c r="D351" s="128">
        <f t="shared" si="39"/>
        <v>0</v>
      </c>
      <c r="E351" s="128">
        <f t="shared" si="39"/>
        <v>0</v>
      </c>
      <c r="F351" s="128">
        <f t="shared" si="39"/>
        <v>0</v>
      </c>
      <c r="G351" s="17">
        <f t="shared" si="41"/>
        <v>0</v>
      </c>
      <c r="H351" s="17">
        <f t="shared" si="42"/>
        <v>0</v>
      </c>
      <c r="I351" s="128">
        <f t="shared" si="40"/>
        <v>0</v>
      </c>
      <c r="J351" s="128">
        <f t="shared" si="40"/>
        <v>0</v>
      </c>
      <c r="K351" s="17">
        <f t="shared" si="43"/>
        <v>0</v>
      </c>
      <c r="L351" s="17">
        <f t="shared" si="44"/>
        <v>0</v>
      </c>
      <c r="M351" s="131">
        <v>0</v>
      </c>
    </row>
    <row r="352" spans="1:13">
      <c r="A352" s="126" t="s">
        <v>259</v>
      </c>
      <c r="B352" s="127" t="s">
        <v>260</v>
      </c>
      <c r="C352" s="128">
        <f t="shared" si="39"/>
        <v>33142000</v>
      </c>
      <c r="D352" s="128">
        <f t="shared" si="39"/>
        <v>57654859.809999995</v>
      </c>
      <c r="E352" s="128">
        <f t="shared" si="39"/>
        <v>3400000</v>
      </c>
      <c r="F352" s="128">
        <f t="shared" si="39"/>
        <v>40013335.039999999</v>
      </c>
      <c r="G352" s="81">
        <f t="shared" si="41"/>
        <v>1.0176130227695717</v>
      </c>
      <c r="H352" s="17">
        <f t="shared" si="42"/>
        <v>17641524.769999996</v>
      </c>
      <c r="I352" s="128">
        <f t="shared" si="40"/>
        <v>3400000</v>
      </c>
      <c r="J352" s="128">
        <f t="shared" si="40"/>
        <v>15400000</v>
      </c>
      <c r="K352" s="17">
        <f t="shared" si="43"/>
        <v>0.48455240186190068</v>
      </c>
      <c r="L352" s="17">
        <f t="shared" si="44"/>
        <v>42254859.809999995</v>
      </c>
      <c r="M352" s="131">
        <v>0</v>
      </c>
    </row>
    <row r="353" spans="1:13">
      <c r="A353" s="27">
        <v>17</v>
      </c>
      <c r="B353" s="122" t="s">
        <v>261</v>
      </c>
      <c r="C353" s="118">
        <f t="shared" si="39"/>
        <v>335549000</v>
      </c>
      <c r="D353" s="118">
        <f t="shared" si="39"/>
        <v>350017645.59000003</v>
      </c>
      <c r="E353" s="118">
        <f t="shared" si="39"/>
        <v>71927033.580000013</v>
      </c>
      <c r="F353" s="118">
        <f t="shared" si="39"/>
        <v>133489596.42000002</v>
      </c>
      <c r="G353" s="118">
        <f t="shared" si="41"/>
        <v>3.394887019176255</v>
      </c>
      <c r="H353" s="30">
        <f t="shared" si="42"/>
        <v>216528049.17000002</v>
      </c>
      <c r="I353" s="118">
        <f t="shared" si="40"/>
        <v>61828649.229999997</v>
      </c>
      <c r="J353" s="118">
        <f t="shared" si="40"/>
        <v>87292757.180000007</v>
      </c>
      <c r="K353" s="118">
        <f t="shared" si="43"/>
        <v>2.7466178673192649</v>
      </c>
      <c r="L353" s="30">
        <f t="shared" si="44"/>
        <v>262724888.41000003</v>
      </c>
      <c r="M353" s="131">
        <v>0</v>
      </c>
    </row>
    <row r="354" spans="1:13">
      <c r="A354" s="137">
        <v>17131</v>
      </c>
      <c r="B354" s="127" t="s">
        <v>173</v>
      </c>
      <c r="C354" s="128">
        <f t="shared" si="39"/>
        <v>100000</v>
      </c>
      <c r="D354" s="128">
        <f t="shared" si="39"/>
        <v>100000</v>
      </c>
      <c r="E354" s="128">
        <f t="shared" si="39"/>
        <v>0</v>
      </c>
      <c r="F354" s="128">
        <f t="shared" si="39"/>
        <v>0</v>
      </c>
      <c r="G354" s="81">
        <f t="shared" si="41"/>
        <v>0</v>
      </c>
      <c r="H354" s="17">
        <f t="shared" si="42"/>
        <v>100000</v>
      </c>
      <c r="I354" s="128">
        <f t="shared" si="40"/>
        <v>0</v>
      </c>
      <c r="J354" s="128">
        <f t="shared" si="40"/>
        <v>0</v>
      </c>
      <c r="K354" s="17">
        <f t="shared" si="43"/>
        <v>0</v>
      </c>
      <c r="L354" s="17">
        <f t="shared" si="44"/>
        <v>100000</v>
      </c>
      <c r="M354" s="131">
        <v>0</v>
      </c>
    </row>
    <row r="355" spans="1:13">
      <c r="A355" s="137">
        <v>17512</v>
      </c>
      <c r="B355" s="127" t="s">
        <v>262</v>
      </c>
      <c r="C355" s="128">
        <f t="shared" si="39"/>
        <v>334816000</v>
      </c>
      <c r="D355" s="128">
        <f t="shared" si="39"/>
        <v>349284645.59000003</v>
      </c>
      <c r="E355" s="128">
        <f t="shared" si="39"/>
        <v>71927033.580000013</v>
      </c>
      <c r="F355" s="128">
        <f t="shared" si="39"/>
        <v>133489596.42000002</v>
      </c>
      <c r="G355" s="168">
        <f t="shared" si="41"/>
        <v>3.394887019176255</v>
      </c>
      <c r="H355" s="189">
        <f t="shared" si="42"/>
        <v>215795049.17000002</v>
      </c>
      <c r="I355" s="128">
        <f t="shared" si="40"/>
        <v>61828649.229999997</v>
      </c>
      <c r="J355" s="128">
        <f t="shared" si="40"/>
        <v>87292757.180000007</v>
      </c>
      <c r="K355" s="168">
        <f t="shared" si="43"/>
        <v>2.7466178673192649</v>
      </c>
      <c r="L355" s="189">
        <f t="shared" si="44"/>
        <v>261991888.41000003</v>
      </c>
      <c r="M355" s="131">
        <v>0</v>
      </c>
    </row>
    <row r="356" spans="1:13">
      <c r="A356" s="137">
        <v>17542</v>
      </c>
      <c r="B356" s="127" t="s">
        <v>255</v>
      </c>
      <c r="C356" s="128">
        <f t="shared" si="39"/>
        <v>633000</v>
      </c>
      <c r="D356" s="128">
        <f t="shared" si="39"/>
        <v>633000</v>
      </c>
      <c r="E356" s="128">
        <f t="shared" si="39"/>
        <v>0</v>
      </c>
      <c r="F356" s="128">
        <f t="shared" si="39"/>
        <v>0</v>
      </c>
      <c r="G356" s="168">
        <f t="shared" si="41"/>
        <v>0</v>
      </c>
      <c r="H356" s="189">
        <f t="shared" si="42"/>
        <v>633000</v>
      </c>
      <c r="I356" s="128">
        <f t="shared" si="40"/>
        <v>0</v>
      </c>
      <c r="J356" s="128">
        <f t="shared" si="40"/>
        <v>0</v>
      </c>
      <c r="K356" s="168">
        <f t="shared" si="43"/>
        <v>0</v>
      </c>
      <c r="L356" s="189">
        <f t="shared" si="44"/>
        <v>633000</v>
      </c>
      <c r="M356" s="131">
        <v>0</v>
      </c>
    </row>
    <row r="357" spans="1:13">
      <c r="A357" s="27">
        <v>18</v>
      </c>
      <c r="B357" s="122" t="s">
        <v>263</v>
      </c>
      <c r="C357" s="118">
        <f t="shared" si="39"/>
        <v>207243000</v>
      </c>
      <c r="D357" s="118">
        <f t="shared" si="39"/>
        <v>232082910.97</v>
      </c>
      <c r="E357" s="118">
        <f t="shared" si="39"/>
        <v>43478991.039999999</v>
      </c>
      <c r="F357" s="118">
        <f t="shared" si="39"/>
        <v>68967593.019999996</v>
      </c>
      <c r="G357" s="190">
        <f t="shared" si="41"/>
        <v>1.7539732875568825</v>
      </c>
      <c r="H357" s="30">
        <f t="shared" si="42"/>
        <v>163115317.94999999</v>
      </c>
      <c r="I357" s="118">
        <f t="shared" si="40"/>
        <v>28397531.420000002</v>
      </c>
      <c r="J357" s="118">
        <f t="shared" si="40"/>
        <v>42287762.850000001</v>
      </c>
      <c r="K357" s="30">
        <f t="shared" si="43"/>
        <v>1.3305608479437634</v>
      </c>
      <c r="L357" s="30">
        <f t="shared" si="44"/>
        <v>189795148.12</v>
      </c>
      <c r="M357" s="125">
        <v>0</v>
      </c>
    </row>
    <row r="358" spans="1:13">
      <c r="A358" s="126" t="s">
        <v>264</v>
      </c>
      <c r="B358" s="127" t="s">
        <v>154</v>
      </c>
      <c r="C358" s="128">
        <f t="shared" si="39"/>
        <v>97699000</v>
      </c>
      <c r="D358" s="128">
        <f t="shared" si="39"/>
        <v>97349000</v>
      </c>
      <c r="E358" s="128">
        <f t="shared" si="39"/>
        <v>17114183.609999999</v>
      </c>
      <c r="F358" s="128">
        <f t="shared" si="39"/>
        <v>32149737.199999999</v>
      </c>
      <c r="G358" s="17">
        <f t="shared" si="41"/>
        <v>0.81762720404670719</v>
      </c>
      <c r="H358" s="17">
        <f t="shared" si="42"/>
        <v>65199262.799999997</v>
      </c>
      <c r="I358" s="128">
        <f t="shared" si="40"/>
        <v>16336593.150000002</v>
      </c>
      <c r="J358" s="128">
        <f t="shared" si="40"/>
        <v>28991520.900000002</v>
      </c>
      <c r="K358" s="17">
        <f t="shared" si="43"/>
        <v>0.91220201855353855</v>
      </c>
      <c r="L358" s="17">
        <f t="shared" si="44"/>
        <v>68357479.099999994</v>
      </c>
      <c r="M358" s="131">
        <v>0</v>
      </c>
    </row>
    <row r="359" spans="1:13">
      <c r="A359" s="126" t="s">
        <v>265</v>
      </c>
      <c r="B359" s="127" t="s">
        <v>173</v>
      </c>
      <c r="C359" s="128">
        <f t="shared" si="39"/>
        <v>100000</v>
      </c>
      <c r="D359" s="128">
        <f t="shared" si="39"/>
        <v>100000</v>
      </c>
      <c r="E359" s="128">
        <f t="shared" si="39"/>
        <v>7000</v>
      </c>
      <c r="F359" s="128">
        <f t="shared" si="39"/>
        <v>7000</v>
      </c>
      <c r="G359" s="17">
        <f t="shared" si="41"/>
        <v>1.7802293041222593E-4</v>
      </c>
      <c r="H359" s="17">
        <f t="shared" si="42"/>
        <v>93000</v>
      </c>
      <c r="I359" s="128">
        <f t="shared" si="40"/>
        <v>0</v>
      </c>
      <c r="J359" s="128">
        <f t="shared" si="40"/>
        <v>0</v>
      </c>
      <c r="K359" s="17">
        <f t="shared" si="43"/>
        <v>0</v>
      </c>
      <c r="L359" s="17">
        <f t="shared" si="44"/>
        <v>100000</v>
      </c>
      <c r="M359" s="131">
        <v>0</v>
      </c>
    </row>
    <row r="360" spans="1:13">
      <c r="A360" s="126" t="s">
        <v>266</v>
      </c>
      <c r="B360" s="127" t="s">
        <v>215</v>
      </c>
      <c r="C360" s="128">
        <f t="shared" si="39"/>
        <v>4395000</v>
      </c>
      <c r="D360" s="128">
        <f t="shared" si="39"/>
        <v>9147100</v>
      </c>
      <c r="E360" s="128">
        <f t="shared" si="39"/>
        <v>2100380.25</v>
      </c>
      <c r="F360" s="128">
        <f t="shared" si="39"/>
        <v>2106406.0499999998</v>
      </c>
      <c r="G360" s="17">
        <f t="shared" si="41"/>
        <v>5.3569796808434524E-2</v>
      </c>
      <c r="H360" s="17">
        <f t="shared" si="42"/>
        <v>7040693.9500000002</v>
      </c>
      <c r="I360" s="128">
        <f t="shared" si="40"/>
        <v>15955.269999999999</v>
      </c>
      <c r="J360" s="128">
        <f t="shared" si="40"/>
        <v>17695.27</v>
      </c>
      <c r="K360" s="17">
        <f t="shared" si="43"/>
        <v>5.5677179091524905E-4</v>
      </c>
      <c r="L360" s="17">
        <f t="shared" si="44"/>
        <v>9129404.7300000004</v>
      </c>
      <c r="M360" s="131">
        <v>0</v>
      </c>
    </row>
    <row r="361" spans="1:13">
      <c r="A361" s="126" t="s">
        <v>267</v>
      </c>
      <c r="B361" s="127" t="s">
        <v>249</v>
      </c>
      <c r="C361" s="128">
        <f t="shared" si="39"/>
        <v>860000</v>
      </c>
      <c r="D361" s="128">
        <f t="shared" si="39"/>
        <v>4929000</v>
      </c>
      <c r="E361" s="128">
        <f t="shared" si="39"/>
        <v>4218197.34</v>
      </c>
      <c r="F361" s="128">
        <f t="shared" si="39"/>
        <v>4218197.34</v>
      </c>
      <c r="G361" s="17">
        <f t="shared" si="41"/>
        <v>0.10727655021769379</v>
      </c>
      <c r="H361" s="17">
        <f t="shared" si="42"/>
        <v>710802.66000000015</v>
      </c>
      <c r="I361" s="128">
        <f t="shared" si="40"/>
        <v>4218197.34</v>
      </c>
      <c r="J361" s="128">
        <f t="shared" si="40"/>
        <v>4218197.34</v>
      </c>
      <c r="K361" s="17">
        <f t="shared" si="43"/>
        <v>0.13272322419639485</v>
      </c>
      <c r="L361" s="17">
        <f t="shared" si="44"/>
        <v>710802.66000000015</v>
      </c>
      <c r="M361" s="131">
        <v>0</v>
      </c>
    </row>
    <row r="362" spans="1:13">
      <c r="A362" s="126" t="s">
        <v>268</v>
      </c>
      <c r="B362" s="127" t="s">
        <v>269</v>
      </c>
      <c r="C362" s="128">
        <f t="shared" si="39"/>
        <v>21539000</v>
      </c>
      <c r="D362" s="128">
        <f t="shared" si="39"/>
        <v>31498189.080000002</v>
      </c>
      <c r="E362" s="128">
        <f t="shared" si="39"/>
        <v>7816480.3599999994</v>
      </c>
      <c r="F362" s="128">
        <f t="shared" si="39"/>
        <v>11151731.029999999</v>
      </c>
      <c r="G362" s="17">
        <f t="shared" si="41"/>
        <v>0.28360911958993579</v>
      </c>
      <c r="H362" s="17">
        <f t="shared" si="42"/>
        <v>20346458.050000004</v>
      </c>
      <c r="I362" s="128">
        <f t="shared" si="40"/>
        <v>2221716.2000000002</v>
      </c>
      <c r="J362" s="128">
        <f t="shared" si="40"/>
        <v>2769691.35</v>
      </c>
      <c r="K362" s="17">
        <f t="shared" si="43"/>
        <v>8.7146791951859107E-2</v>
      </c>
      <c r="L362" s="17">
        <f t="shared" si="44"/>
        <v>28728497.73</v>
      </c>
      <c r="M362" s="131">
        <v>0</v>
      </c>
    </row>
    <row r="363" spans="1:13">
      <c r="A363" s="126" t="s">
        <v>270</v>
      </c>
      <c r="B363" s="127" t="s">
        <v>255</v>
      </c>
      <c r="C363" s="128">
        <f t="shared" ref="C363:F382" si="45">SUMIF($A$8:$A$248,$A363,C$8:C$248)</f>
        <v>37894000</v>
      </c>
      <c r="D363" s="128">
        <f t="shared" si="45"/>
        <v>42019712.18</v>
      </c>
      <c r="E363" s="128">
        <f t="shared" si="45"/>
        <v>11622749.48</v>
      </c>
      <c r="F363" s="128">
        <f t="shared" si="45"/>
        <v>16963485.240000002</v>
      </c>
      <c r="G363" s="17">
        <f t="shared" si="41"/>
        <v>0.43141276463276312</v>
      </c>
      <c r="H363" s="17">
        <f t="shared" si="42"/>
        <v>25056226.939999998</v>
      </c>
      <c r="I363" s="128">
        <f t="shared" ref="I363:J382" si="46">SUMIF($A$8:$A$248,$A363,I$8:I$248)</f>
        <v>5605069.46</v>
      </c>
      <c r="J363" s="128">
        <f t="shared" si="46"/>
        <v>5817207.0499999998</v>
      </c>
      <c r="K363" s="17">
        <f t="shared" si="43"/>
        <v>0.1830351719613949</v>
      </c>
      <c r="L363" s="17">
        <f t="shared" si="44"/>
        <v>36202505.130000003</v>
      </c>
      <c r="M363" s="131">
        <v>0</v>
      </c>
    </row>
    <row r="364" spans="1:13">
      <c r="A364" s="126" t="s">
        <v>271</v>
      </c>
      <c r="B364" s="127" t="s">
        <v>257</v>
      </c>
      <c r="C364" s="128">
        <f t="shared" si="45"/>
        <v>44756000</v>
      </c>
      <c r="D364" s="128">
        <f t="shared" si="45"/>
        <v>47039909.710000001</v>
      </c>
      <c r="E364" s="128">
        <f t="shared" si="45"/>
        <v>600000</v>
      </c>
      <c r="F364" s="128">
        <f t="shared" si="45"/>
        <v>2371036.1600000001</v>
      </c>
      <c r="G364" s="17">
        <f t="shared" si="41"/>
        <v>6.029982933093591E-2</v>
      </c>
      <c r="H364" s="17">
        <f t="shared" si="42"/>
        <v>44668873.549999997</v>
      </c>
      <c r="I364" s="128">
        <f t="shared" si="46"/>
        <v>0</v>
      </c>
      <c r="J364" s="128">
        <f t="shared" si="46"/>
        <v>473450.94</v>
      </c>
      <c r="K364" s="17">
        <f t="shared" si="43"/>
        <v>1.4896869489660689E-2</v>
      </c>
      <c r="L364" s="17">
        <f t="shared" si="44"/>
        <v>46566458.770000003</v>
      </c>
      <c r="M364" s="131">
        <v>0</v>
      </c>
    </row>
    <row r="365" spans="1:13">
      <c r="A365" s="126" t="s">
        <v>272</v>
      </c>
      <c r="B365" s="127" t="s">
        <v>273</v>
      </c>
      <c r="C365" s="128">
        <f t="shared" si="45"/>
        <v>0</v>
      </c>
      <c r="D365" s="128">
        <f t="shared" si="45"/>
        <v>0</v>
      </c>
      <c r="E365" s="128">
        <f t="shared" si="45"/>
        <v>0</v>
      </c>
      <c r="F365" s="128">
        <f t="shared" si="45"/>
        <v>0</v>
      </c>
      <c r="G365" s="17">
        <f t="shared" si="41"/>
        <v>0</v>
      </c>
      <c r="H365" s="17">
        <f t="shared" si="42"/>
        <v>0</v>
      </c>
      <c r="I365" s="128">
        <f t="shared" si="46"/>
        <v>0</v>
      </c>
      <c r="J365" s="128">
        <f t="shared" si="46"/>
        <v>0</v>
      </c>
      <c r="K365" s="17">
        <f t="shared" si="43"/>
        <v>0</v>
      </c>
      <c r="L365" s="17">
        <f t="shared" si="44"/>
        <v>0</v>
      </c>
      <c r="M365" s="131">
        <v>0</v>
      </c>
    </row>
    <row r="366" spans="1:13">
      <c r="A366" s="126" t="s">
        <v>274</v>
      </c>
      <c r="B366" s="127" t="s">
        <v>275</v>
      </c>
      <c r="C366" s="128">
        <f t="shared" si="45"/>
        <v>0</v>
      </c>
      <c r="D366" s="128">
        <f t="shared" si="45"/>
        <v>0</v>
      </c>
      <c r="E366" s="128">
        <f t="shared" si="45"/>
        <v>0</v>
      </c>
      <c r="F366" s="128">
        <f t="shared" si="45"/>
        <v>0</v>
      </c>
      <c r="G366" s="17">
        <f t="shared" si="41"/>
        <v>0</v>
      </c>
      <c r="H366" s="17">
        <f t="shared" si="42"/>
        <v>0</v>
      </c>
      <c r="I366" s="128">
        <f t="shared" si="46"/>
        <v>0</v>
      </c>
      <c r="J366" s="128">
        <f t="shared" si="46"/>
        <v>0</v>
      </c>
      <c r="K366" s="17">
        <f t="shared" si="43"/>
        <v>0</v>
      </c>
      <c r="L366" s="17">
        <f t="shared" si="44"/>
        <v>0</v>
      </c>
      <c r="M366" s="131">
        <v>0</v>
      </c>
    </row>
    <row r="367" spans="1:13">
      <c r="A367" s="27">
        <v>19</v>
      </c>
      <c r="B367" s="122" t="s">
        <v>276</v>
      </c>
      <c r="C367" s="118">
        <f t="shared" si="45"/>
        <v>410000</v>
      </c>
      <c r="D367" s="118">
        <f t="shared" si="45"/>
        <v>410000</v>
      </c>
      <c r="E367" s="118">
        <f t="shared" si="45"/>
        <v>0</v>
      </c>
      <c r="F367" s="118">
        <f t="shared" si="45"/>
        <v>0</v>
      </c>
      <c r="G367" s="30">
        <f t="shared" si="41"/>
        <v>0</v>
      </c>
      <c r="H367" s="30">
        <f t="shared" si="42"/>
        <v>410000</v>
      </c>
      <c r="I367" s="118">
        <f t="shared" si="46"/>
        <v>0</v>
      </c>
      <c r="J367" s="118">
        <f t="shared" si="46"/>
        <v>0</v>
      </c>
      <c r="K367" s="30">
        <f t="shared" si="43"/>
        <v>0</v>
      </c>
      <c r="L367" s="30">
        <f t="shared" si="44"/>
        <v>410000</v>
      </c>
      <c r="M367" s="125">
        <v>0</v>
      </c>
    </row>
    <row r="368" spans="1:13">
      <c r="A368" s="126" t="s">
        <v>277</v>
      </c>
      <c r="B368" s="127" t="s">
        <v>278</v>
      </c>
      <c r="C368" s="128">
        <f t="shared" si="45"/>
        <v>410000</v>
      </c>
      <c r="D368" s="128">
        <f t="shared" si="45"/>
        <v>410000</v>
      </c>
      <c r="E368" s="128">
        <f t="shared" si="45"/>
        <v>0</v>
      </c>
      <c r="F368" s="128">
        <f t="shared" si="45"/>
        <v>0</v>
      </c>
      <c r="G368" s="17">
        <f t="shared" si="41"/>
        <v>0</v>
      </c>
      <c r="H368" s="17">
        <f t="shared" si="42"/>
        <v>410000</v>
      </c>
      <c r="I368" s="128">
        <f t="shared" si="46"/>
        <v>0</v>
      </c>
      <c r="J368" s="128">
        <f t="shared" si="46"/>
        <v>0</v>
      </c>
      <c r="K368" s="17">
        <f t="shared" si="43"/>
        <v>0</v>
      </c>
      <c r="L368" s="17">
        <f t="shared" si="44"/>
        <v>410000</v>
      </c>
      <c r="M368" s="131">
        <v>0</v>
      </c>
    </row>
    <row r="369" spans="1:13">
      <c r="A369" s="27">
        <v>22</v>
      </c>
      <c r="B369" s="122" t="s">
        <v>279</v>
      </c>
      <c r="C369" s="118">
        <f t="shared" si="45"/>
        <v>250000</v>
      </c>
      <c r="D369" s="118">
        <f t="shared" si="45"/>
        <v>250000</v>
      </c>
      <c r="E369" s="118">
        <f t="shared" si="45"/>
        <v>0</v>
      </c>
      <c r="F369" s="118">
        <f t="shared" si="45"/>
        <v>0</v>
      </c>
      <c r="G369" s="30">
        <f t="shared" si="41"/>
        <v>0</v>
      </c>
      <c r="H369" s="30">
        <f t="shared" si="42"/>
        <v>250000</v>
      </c>
      <c r="I369" s="118">
        <f t="shared" si="46"/>
        <v>0</v>
      </c>
      <c r="J369" s="118">
        <f t="shared" si="46"/>
        <v>0</v>
      </c>
      <c r="K369" s="30">
        <f t="shared" si="43"/>
        <v>0</v>
      </c>
      <c r="L369" s="30">
        <f t="shared" si="44"/>
        <v>250000</v>
      </c>
      <c r="M369" s="125">
        <v>0</v>
      </c>
    </row>
    <row r="370" spans="1:13">
      <c r="A370" s="126" t="s">
        <v>280</v>
      </c>
      <c r="B370" s="127" t="s">
        <v>281</v>
      </c>
      <c r="C370" s="128">
        <f t="shared" si="45"/>
        <v>250000</v>
      </c>
      <c r="D370" s="128">
        <f t="shared" si="45"/>
        <v>250000</v>
      </c>
      <c r="E370" s="128">
        <f t="shared" si="45"/>
        <v>0</v>
      </c>
      <c r="F370" s="128">
        <f t="shared" si="45"/>
        <v>0</v>
      </c>
      <c r="G370" s="17">
        <f t="shared" si="41"/>
        <v>0</v>
      </c>
      <c r="H370" s="17">
        <f t="shared" si="42"/>
        <v>250000</v>
      </c>
      <c r="I370" s="128">
        <f t="shared" si="46"/>
        <v>0</v>
      </c>
      <c r="J370" s="128">
        <f t="shared" si="46"/>
        <v>0</v>
      </c>
      <c r="K370" s="17">
        <f t="shared" si="43"/>
        <v>0</v>
      </c>
      <c r="L370" s="17">
        <f t="shared" si="44"/>
        <v>250000</v>
      </c>
      <c r="M370" s="131">
        <v>0</v>
      </c>
    </row>
    <row r="371" spans="1:13">
      <c r="A371" s="27">
        <v>23</v>
      </c>
      <c r="B371" s="122" t="s">
        <v>282</v>
      </c>
      <c r="C371" s="118">
        <f t="shared" si="45"/>
        <v>325559000</v>
      </c>
      <c r="D371" s="118">
        <f t="shared" si="45"/>
        <v>331636884.69</v>
      </c>
      <c r="E371" s="118">
        <f t="shared" si="45"/>
        <v>57903994.670000002</v>
      </c>
      <c r="F371" s="118">
        <f t="shared" si="45"/>
        <v>100992268.75</v>
      </c>
      <c r="G371" s="30">
        <f t="shared" si="41"/>
        <v>2.5684199474077243</v>
      </c>
      <c r="H371" s="30">
        <f t="shared" si="42"/>
        <v>230644615.94</v>
      </c>
      <c r="I371" s="118">
        <f t="shared" si="46"/>
        <v>45373463.109999992</v>
      </c>
      <c r="J371" s="118">
        <f t="shared" si="46"/>
        <v>59191036.319999993</v>
      </c>
      <c r="K371" s="30">
        <f t="shared" si="43"/>
        <v>1.862412910230584</v>
      </c>
      <c r="L371" s="30">
        <f t="shared" si="44"/>
        <v>272445848.37</v>
      </c>
      <c r="M371" s="125">
        <v>0</v>
      </c>
    </row>
    <row r="372" spans="1:13">
      <c r="A372" s="126" t="s">
        <v>283</v>
      </c>
      <c r="B372" s="127" t="s">
        <v>154</v>
      </c>
      <c r="C372" s="128">
        <f t="shared" si="45"/>
        <v>39663000</v>
      </c>
      <c r="D372" s="128">
        <f t="shared" si="45"/>
        <v>39173000</v>
      </c>
      <c r="E372" s="128">
        <f t="shared" si="45"/>
        <v>6574125</v>
      </c>
      <c r="F372" s="128">
        <f t="shared" si="45"/>
        <v>11929176.970000001</v>
      </c>
      <c r="G372" s="17">
        <f t="shared" si="41"/>
        <v>0.30338100594363404</v>
      </c>
      <c r="H372" s="17">
        <f t="shared" si="42"/>
        <v>27243823.030000001</v>
      </c>
      <c r="I372" s="128">
        <f t="shared" si="46"/>
        <v>6380850.1099999994</v>
      </c>
      <c r="J372" s="128">
        <f t="shared" si="46"/>
        <v>11663764.58</v>
      </c>
      <c r="K372" s="17">
        <f t="shared" si="43"/>
        <v>0.36699384038901062</v>
      </c>
      <c r="L372" s="17">
        <f t="shared" si="44"/>
        <v>27509235.420000002</v>
      </c>
      <c r="M372" s="131">
        <v>0</v>
      </c>
    </row>
    <row r="373" spans="1:13">
      <c r="A373" s="126" t="s">
        <v>284</v>
      </c>
      <c r="B373" s="127" t="s">
        <v>173</v>
      </c>
      <c r="C373" s="128">
        <f t="shared" si="45"/>
        <v>391000</v>
      </c>
      <c r="D373" s="128">
        <f t="shared" si="45"/>
        <v>1191000</v>
      </c>
      <c r="E373" s="128">
        <f t="shared" si="45"/>
        <v>2000</v>
      </c>
      <c r="F373" s="128">
        <f t="shared" si="45"/>
        <v>37399</v>
      </c>
      <c r="G373" s="17">
        <f t="shared" si="41"/>
        <v>9.5112565349811959E-4</v>
      </c>
      <c r="H373" s="17">
        <f t="shared" si="42"/>
        <v>1153601</v>
      </c>
      <c r="I373" s="128">
        <f t="shared" si="46"/>
        <v>5904.5600000000013</v>
      </c>
      <c r="J373" s="128">
        <f t="shared" si="46"/>
        <v>7297.5600000000013</v>
      </c>
      <c r="K373" s="17">
        <f t="shared" si="43"/>
        <v>2.2961365102151511E-4</v>
      </c>
      <c r="L373" s="17">
        <f t="shared" si="44"/>
        <v>1183702.44</v>
      </c>
      <c r="M373" s="131">
        <v>0</v>
      </c>
    </row>
    <row r="374" spans="1:13">
      <c r="A374" s="791" t="s">
        <v>918</v>
      </c>
      <c r="B374" s="127" t="s">
        <v>919</v>
      </c>
      <c r="C374" s="128">
        <f t="shared" si="45"/>
        <v>27184000</v>
      </c>
      <c r="D374" s="128">
        <f t="shared" si="45"/>
        <v>29081329.690000001</v>
      </c>
      <c r="E374" s="128">
        <f t="shared" si="45"/>
        <v>3644133.3699999996</v>
      </c>
      <c r="F374" s="128">
        <f t="shared" si="45"/>
        <v>8295596.7600000007</v>
      </c>
      <c r="G374" s="17">
        <f t="shared" ref="G374" si="47">F374/$F$130*100</f>
        <v>0.21097234924762387</v>
      </c>
      <c r="H374" s="17">
        <f t="shared" ref="H374" si="48">D374-F374</f>
        <v>20785732.93</v>
      </c>
      <c r="I374" s="128">
        <f t="shared" si="46"/>
        <v>2575014.13</v>
      </c>
      <c r="J374" s="128">
        <f t="shared" si="46"/>
        <v>2746058.13</v>
      </c>
      <c r="K374" s="17">
        <f t="shared" ref="K374" si="49">J374/$J$130*100</f>
        <v>8.6403185879473987E-2</v>
      </c>
      <c r="L374" s="17">
        <f t="shared" ref="L374" si="50">D374-J374</f>
        <v>26335271.560000002</v>
      </c>
      <c r="M374" s="131">
        <v>0</v>
      </c>
    </row>
    <row r="375" spans="1:13">
      <c r="A375" s="126" t="s">
        <v>285</v>
      </c>
      <c r="B375" s="127" t="s">
        <v>286</v>
      </c>
      <c r="C375" s="128">
        <f t="shared" si="45"/>
        <v>10000</v>
      </c>
      <c r="D375" s="128">
        <f t="shared" si="45"/>
        <v>10000</v>
      </c>
      <c r="E375" s="128">
        <f t="shared" si="45"/>
        <v>0</v>
      </c>
      <c r="F375" s="128">
        <f t="shared" si="45"/>
        <v>0</v>
      </c>
      <c r="G375" s="17">
        <f t="shared" si="41"/>
        <v>0</v>
      </c>
      <c r="H375" s="17">
        <f t="shared" si="42"/>
        <v>10000</v>
      </c>
      <c r="I375" s="128">
        <f t="shared" si="46"/>
        <v>0</v>
      </c>
      <c r="J375" s="128">
        <f t="shared" si="46"/>
        <v>0</v>
      </c>
      <c r="K375" s="17">
        <f t="shared" si="43"/>
        <v>0</v>
      </c>
      <c r="L375" s="17">
        <f t="shared" si="44"/>
        <v>10000</v>
      </c>
      <c r="M375" s="131">
        <v>0</v>
      </c>
    </row>
    <row r="376" spans="1:13">
      <c r="A376" s="126" t="s">
        <v>287</v>
      </c>
      <c r="B376" s="127" t="s">
        <v>288</v>
      </c>
      <c r="C376" s="128">
        <f t="shared" si="45"/>
        <v>251775000</v>
      </c>
      <c r="D376" s="128">
        <f t="shared" si="45"/>
        <v>255102000</v>
      </c>
      <c r="E376" s="128">
        <f t="shared" si="45"/>
        <v>47421524.899999999</v>
      </c>
      <c r="F376" s="128">
        <f t="shared" si="45"/>
        <v>80414329.61999999</v>
      </c>
      <c r="G376" s="17">
        <f t="shared" si="41"/>
        <v>2.0450849437267222</v>
      </c>
      <c r="H376" s="17">
        <f t="shared" si="42"/>
        <v>174687670.38</v>
      </c>
      <c r="I376" s="128">
        <f t="shared" si="46"/>
        <v>36331691.039999992</v>
      </c>
      <c r="J376" s="128">
        <f t="shared" si="46"/>
        <v>44693912.779999994</v>
      </c>
      <c r="K376" s="17">
        <f t="shared" si="43"/>
        <v>1.4062690120880061</v>
      </c>
      <c r="L376" s="17">
        <f t="shared" si="44"/>
        <v>210408087.22</v>
      </c>
      <c r="M376" s="131">
        <v>0</v>
      </c>
    </row>
    <row r="377" spans="1:13">
      <c r="A377" s="126" t="s">
        <v>289</v>
      </c>
      <c r="B377" s="127" t="s">
        <v>290</v>
      </c>
      <c r="C377" s="128">
        <f t="shared" si="45"/>
        <v>6536000</v>
      </c>
      <c r="D377" s="128">
        <f t="shared" si="45"/>
        <v>7079555</v>
      </c>
      <c r="E377" s="128">
        <f t="shared" si="45"/>
        <v>262211.40000000002</v>
      </c>
      <c r="F377" s="128">
        <f t="shared" si="45"/>
        <v>315766.40000000002</v>
      </c>
      <c r="G377" s="17">
        <f t="shared" si="41"/>
        <v>8.0305228362455849E-3</v>
      </c>
      <c r="H377" s="17">
        <f t="shared" si="42"/>
        <v>6763788.5999999996</v>
      </c>
      <c r="I377" s="128">
        <f t="shared" si="46"/>
        <v>80003.26999999999</v>
      </c>
      <c r="J377" s="128">
        <f t="shared" si="46"/>
        <v>80003.26999999999</v>
      </c>
      <c r="K377" s="17">
        <f t="shared" si="43"/>
        <v>2.5172582230718272E-3</v>
      </c>
      <c r="L377" s="17">
        <f t="shared" si="44"/>
        <v>6999551.7300000004</v>
      </c>
      <c r="M377" s="131">
        <v>0</v>
      </c>
    </row>
    <row r="378" spans="1:13">
      <c r="A378" s="27">
        <v>27</v>
      </c>
      <c r="B378" s="122" t="s">
        <v>291</v>
      </c>
      <c r="C378" s="118">
        <f t="shared" si="45"/>
        <v>64467000</v>
      </c>
      <c r="D378" s="118">
        <f t="shared" si="45"/>
        <v>68575591.099999994</v>
      </c>
      <c r="E378" s="118">
        <f t="shared" si="45"/>
        <v>12846490.560000001</v>
      </c>
      <c r="F378" s="118">
        <f t="shared" si="45"/>
        <v>22682544.420000002</v>
      </c>
      <c r="G378" s="30">
        <f t="shared" si="41"/>
        <v>0.57685900383626909</v>
      </c>
      <c r="H378" s="30">
        <f t="shared" si="42"/>
        <v>45893046.679999992</v>
      </c>
      <c r="I378" s="118">
        <f t="shared" si="46"/>
        <v>9310612.8199999984</v>
      </c>
      <c r="J378" s="118">
        <f t="shared" si="46"/>
        <v>16115244.379999995</v>
      </c>
      <c r="K378" s="30">
        <f t="shared" si="43"/>
        <v>0.50705716694288927</v>
      </c>
      <c r="L378" s="30">
        <f t="shared" si="44"/>
        <v>52460346.719999999</v>
      </c>
      <c r="M378" s="125">
        <v>0</v>
      </c>
    </row>
    <row r="379" spans="1:13">
      <c r="A379" s="126" t="s">
        <v>292</v>
      </c>
      <c r="B379" s="127" t="s">
        <v>154</v>
      </c>
      <c r="C379" s="128">
        <f t="shared" si="45"/>
        <v>54929000</v>
      </c>
      <c r="D379" s="128">
        <f t="shared" si="45"/>
        <v>54918193.68</v>
      </c>
      <c r="E379" s="128">
        <f t="shared" si="45"/>
        <v>8968540.0399999991</v>
      </c>
      <c r="F379" s="128">
        <f t="shared" si="45"/>
        <v>17171945.289999999</v>
      </c>
      <c r="G379" s="17">
        <f t="shared" si="41"/>
        <v>0.4367142887720315</v>
      </c>
      <c r="H379" s="17">
        <f t="shared" si="42"/>
        <v>37746248.390000001</v>
      </c>
      <c r="I379" s="128">
        <f t="shared" si="46"/>
        <v>8687863.879999999</v>
      </c>
      <c r="J379" s="128">
        <f t="shared" si="46"/>
        <v>15068947.819999997</v>
      </c>
      <c r="K379" s="17">
        <f t="shared" si="43"/>
        <v>0.47413602985147085</v>
      </c>
      <c r="L379" s="17">
        <f t="shared" si="44"/>
        <v>39849245.859999999</v>
      </c>
      <c r="M379" s="131">
        <v>0</v>
      </c>
    </row>
    <row r="380" spans="1:13">
      <c r="A380" s="126" t="s">
        <v>293</v>
      </c>
      <c r="B380" s="127" t="s">
        <v>175</v>
      </c>
      <c r="C380" s="128">
        <f t="shared" si="45"/>
        <v>446000</v>
      </c>
      <c r="D380" s="128">
        <f t="shared" si="45"/>
        <v>446000</v>
      </c>
      <c r="E380" s="128">
        <f t="shared" si="45"/>
        <v>77689.510000000009</v>
      </c>
      <c r="F380" s="128">
        <f t="shared" si="45"/>
        <v>434561.10000000003</v>
      </c>
      <c r="G380" s="17">
        <f t="shared" si="41"/>
        <v>1.1051691495022909E-2</v>
      </c>
      <c r="H380" s="17">
        <f t="shared" si="42"/>
        <v>11438.899999999965</v>
      </c>
      <c r="I380" s="128">
        <f t="shared" si="46"/>
        <v>191695.11</v>
      </c>
      <c r="J380" s="128">
        <f t="shared" si="46"/>
        <v>251257.01</v>
      </c>
      <c r="K380" s="17">
        <f t="shared" si="43"/>
        <v>7.9056615376714035E-3</v>
      </c>
      <c r="L380" s="17">
        <f t="shared" si="44"/>
        <v>194742.99</v>
      </c>
      <c r="M380" s="131">
        <v>0</v>
      </c>
    </row>
    <row r="381" spans="1:13">
      <c r="A381" s="126" t="s">
        <v>294</v>
      </c>
      <c r="B381" s="127" t="s">
        <v>295</v>
      </c>
      <c r="C381" s="128">
        <f t="shared" si="45"/>
        <v>1370000</v>
      </c>
      <c r="D381" s="128">
        <f t="shared" si="45"/>
        <v>1370000</v>
      </c>
      <c r="E381" s="128">
        <f t="shared" si="45"/>
        <v>121566.73</v>
      </c>
      <c r="F381" s="128">
        <f t="shared" si="45"/>
        <v>167334.47999999998</v>
      </c>
      <c r="G381" s="17">
        <f t="shared" si="41"/>
        <v>4.2556249269437157E-3</v>
      </c>
      <c r="H381" s="17">
        <f t="shared" si="42"/>
        <v>1202665.52</v>
      </c>
      <c r="I381" s="128">
        <f t="shared" si="46"/>
        <v>26755.040000000001</v>
      </c>
      <c r="J381" s="128">
        <f t="shared" si="46"/>
        <v>26755.040000000001</v>
      </c>
      <c r="K381" s="17">
        <f t="shared" si="43"/>
        <v>8.4183239570852122E-4</v>
      </c>
      <c r="L381" s="17">
        <f t="shared" si="44"/>
        <v>1343244.96</v>
      </c>
      <c r="M381" s="131">
        <v>0</v>
      </c>
    </row>
    <row r="382" spans="1:13">
      <c r="A382" s="126" t="s">
        <v>296</v>
      </c>
      <c r="B382" s="127" t="s">
        <v>297</v>
      </c>
      <c r="C382" s="128">
        <f t="shared" si="45"/>
        <v>4897000</v>
      </c>
      <c r="D382" s="128">
        <f t="shared" si="45"/>
        <v>9082984.3200000003</v>
      </c>
      <c r="E382" s="128">
        <f t="shared" si="45"/>
        <v>2558667.9800000004</v>
      </c>
      <c r="F382" s="128">
        <f t="shared" si="45"/>
        <v>3648478.25</v>
      </c>
      <c r="G382" s="17">
        <f t="shared" si="41"/>
        <v>9.2787541372895688E-2</v>
      </c>
      <c r="H382" s="17">
        <f t="shared" si="42"/>
        <v>5434506.0700000003</v>
      </c>
      <c r="I382" s="128">
        <f t="shared" si="46"/>
        <v>249732.39</v>
      </c>
      <c r="J382" s="128">
        <f t="shared" si="46"/>
        <v>613718.1100000001</v>
      </c>
      <c r="K382" s="17">
        <f t="shared" si="43"/>
        <v>1.9310297679652352E-2</v>
      </c>
      <c r="L382" s="17">
        <f t="shared" si="44"/>
        <v>8469266.2100000009</v>
      </c>
      <c r="M382" s="131">
        <v>0</v>
      </c>
    </row>
    <row r="383" spans="1:13">
      <c r="A383" s="126" t="s">
        <v>298</v>
      </c>
      <c r="B383" s="127" t="s">
        <v>299</v>
      </c>
      <c r="C383" s="128">
        <f t="shared" ref="C383:F392" si="51">SUMIF($A$8:$A$248,$A383,C$8:C$248)</f>
        <v>2825000</v>
      </c>
      <c r="D383" s="128">
        <f t="shared" si="51"/>
        <v>2758413.1</v>
      </c>
      <c r="E383" s="128">
        <f t="shared" si="51"/>
        <v>1120026.3</v>
      </c>
      <c r="F383" s="128">
        <f t="shared" si="51"/>
        <v>1260225.3</v>
      </c>
      <c r="G383" s="17">
        <f t="shared" si="41"/>
        <v>3.2049857269375225E-2</v>
      </c>
      <c r="H383" s="17">
        <f t="shared" si="42"/>
        <v>1498187.8</v>
      </c>
      <c r="I383" s="128">
        <f t="shared" ref="I383:J392" si="52">SUMIF($A$8:$A$248,$A383,I$8:I$248)</f>
        <v>154566.39999999999</v>
      </c>
      <c r="J383" s="128">
        <f t="shared" si="52"/>
        <v>154566.39999999999</v>
      </c>
      <c r="K383" s="17">
        <f t="shared" si="43"/>
        <v>4.8633454783861873E-3</v>
      </c>
      <c r="L383" s="17">
        <f t="shared" si="44"/>
        <v>2603846.7000000002</v>
      </c>
      <c r="M383" s="131">
        <v>0</v>
      </c>
    </row>
    <row r="384" spans="1:13">
      <c r="A384" s="27">
        <v>28</v>
      </c>
      <c r="B384" s="122" t="s">
        <v>300</v>
      </c>
      <c r="C384" s="118">
        <f t="shared" si="51"/>
        <v>534010000</v>
      </c>
      <c r="D384" s="118">
        <f t="shared" si="51"/>
        <v>566977937.08999991</v>
      </c>
      <c r="E384" s="118">
        <f t="shared" si="51"/>
        <v>108253013.90000001</v>
      </c>
      <c r="F384" s="118">
        <f t="shared" si="51"/>
        <v>186958012.05000001</v>
      </c>
      <c r="G384" s="30">
        <f t="shared" si="41"/>
        <v>4.7546875955978924</v>
      </c>
      <c r="H384" s="30">
        <f t="shared" si="42"/>
        <v>380019925.0399999</v>
      </c>
      <c r="I384" s="118">
        <f t="shared" si="52"/>
        <v>101366895.54000001</v>
      </c>
      <c r="J384" s="118">
        <f t="shared" si="52"/>
        <v>156647284.87</v>
      </c>
      <c r="K384" s="30">
        <f t="shared" si="43"/>
        <v>4.928819359019732</v>
      </c>
      <c r="L384" s="30">
        <f t="shared" si="44"/>
        <v>410330652.21999991</v>
      </c>
      <c r="M384" s="125">
        <v>0</v>
      </c>
    </row>
    <row r="385" spans="1:13">
      <c r="A385" s="126" t="s">
        <v>301</v>
      </c>
      <c r="B385" s="127" t="s">
        <v>302</v>
      </c>
      <c r="C385" s="128">
        <f t="shared" si="51"/>
        <v>0</v>
      </c>
      <c r="D385" s="128">
        <f t="shared" si="51"/>
        <v>0</v>
      </c>
      <c r="E385" s="128">
        <f t="shared" si="51"/>
        <v>0</v>
      </c>
      <c r="F385" s="128">
        <f t="shared" si="51"/>
        <v>0</v>
      </c>
      <c r="G385" s="17">
        <f t="shared" si="41"/>
        <v>0</v>
      </c>
      <c r="H385" s="17">
        <f t="shared" si="42"/>
        <v>0</v>
      </c>
      <c r="I385" s="128">
        <f t="shared" si="52"/>
        <v>0</v>
      </c>
      <c r="J385" s="128">
        <f t="shared" si="52"/>
        <v>0</v>
      </c>
      <c r="K385" s="17">
        <f t="shared" si="43"/>
        <v>0</v>
      </c>
      <c r="L385" s="17">
        <f t="shared" si="44"/>
        <v>0</v>
      </c>
      <c r="M385" s="131">
        <v>0</v>
      </c>
    </row>
    <row r="386" spans="1:13">
      <c r="A386" s="126" t="s">
        <v>303</v>
      </c>
      <c r="B386" s="127" t="s">
        <v>304</v>
      </c>
      <c r="C386" s="128">
        <f t="shared" si="51"/>
        <v>247133000</v>
      </c>
      <c r="D386" s="128">
        <f t="shared" si="51"/>
        <v>253633000</v>
      </c>
      <c r="E386" s="128">
        <f t="shared" si="51"/>
        <v>32955034.620000005</v>
      </c>
      <c r="F386" s="128">
        <f t="shared" si="51"/>
        <v>65060787.939999998</v>
      </c>
      <c r="G386" s="17">
        <f t="shared" si="41"/>
        <v>1.6546160177153153</v>
      </c>
      <c r="H386" s="17">
        <f t="shared" si="42"/>
        <v>188572212.06</v>
      </c>
      <c r="I386" s="128">
        <f t="shared" si="52"/>
        <v>34252738.200000003</v>
      </c>
      <c r="J386" s="128">
        <f t="shared" si="52"/>
        <v>65060787.940000005</v>
      </c>
      <c r="K386" s="17">
        <f t="shared" si="43"/>
        <v>2.0471013677503107</v>
      </c>
      <c r="L386" s="17">
        <f t="shared" si="44"/>
        <v>188572212.06</v>
      </c>
      <c r="M386" s="131">
        <v>0</v>
      </c>
    </row>
    <row r="387" spans="1:13">
      <c r="A387" s="126" t="s">
        <v>305</v>
      </c>
      <c r="B387" s="127" t="s">
        <v>306</v>
      </c>
      <c r="C387" s="128">
        <f t="shared" si="51"/>
        <v>94573000</v>
      </c>
      <c r="D387" s="128">
        <f t="shared" si="51"/>
        <v>94573000</v>
      </c>
      <c r="E387" s="128">
        <f t="shared" si="51"/>
        <v>20212226.960000001</v>
      </c>
      <c r="F387" s="128">
        <f t="shared" si="51"/>
        <v>33262824.190000001</v>
      </c>
      <c r="G387" s="17">
        <f t="shared" si="41"/>
        <v>0.84593506229863946</v>
      </c>
      <c r="H387" s="17">
        <f t="shared" si="42"/>
        <v>61310175.810000002</v>
      </c>
      <c r="I387" s="128">
        <f t="shared" si="52"/>
        <v>20212226.960000001</v>
      </c>
      <c r="J387" s="128">
        <f t="shared" si="52"/>
        <v>33262824.190000001</v>
      </c>
      <c r="K387" s="17">
        <f t="shared" si="43"/>
        <v>1.0465961918165345</v>
      </c>
      <c r="L387" s="17">
        <f t="shared" si="44"/>
        <v>61310175.810000002</v>
      </c>
      <c r="M387" s="131">
        <v>0</v>
      </c>
    </row>
    <row r="388" spans="1:13">
      <c r="A388" s="126" t="s">
        <v>307</v>
      </c>
      <c r="B388" s="127" t="s">
        <v>275</v>
      </c>
      <c r="C388" s="128">
        <f t="shared" si="51"/>
        <v>192304000</v>
      </c>
      <c r="D388" s="128">
        <f t="shared" si="51"/>
        <v>218771937.09</v>
      </c>
      <c r="E388" s="128">
        <f t="shared" si="51"/>
        <v>55085752.320000008</v>
      </c>
      <c r="F388" s="128">
        <f t="shared" si="51"/>
        <v>88634399.920000002</v>
      </c>
      <c r="G388" s="17">
        <f t="shared" si="41"/>
        <v>2.2541365155839377</v>
      </c>
      <c r="H388" s="17">
        <f t="shared" si="42"/>
        <v>130137537.17</v>
      </c>
      <c r="I388" s="128">
        <f t="shared" si="52"/>
        <v>46901930.38000001</v>
      </c>
      <c r="J388" s="128">
        <f t="shared" si="52"/>
        <v>58323672.74000001</v>
      </c>
      <c r="K388" s="17">
        <f t="shared" si="43"/>
        <v>1.8351217994528874</v>
      </c>
      <c r="L388" s="17">
        <f t="shared" si="44"/>
        <v>160448264.34999999</v>
      </c>
      <c r="M388" s="131">
        <v>0</v>
      </c>
    </row>
    <row r="389" spans="1:13">
      <c r="A389" s="27">
        <v>99</v>
      </c>
      <c r="B389" s="122" t="s">
        <v>308</v>
      </c>
      <c r="C389" s="118">
        <f t="shared" si="51"/>
        <v>52802000</v>
      </c>
      <c r="D389" s="118">
        <f t="shared" si="51"/>
        <v>42590899</v>
      </c>
      <c r="E389" s="118">
        <f t="shared" si="51"/>
        <v>0</v>
      </c>
      <c r="F389" s="118">
        <f t="shared" si="51"/>
        <v>0</v>
      </c>
      <c r="G389" s="30">
        <f t="shared" si="41"/>
        <v>0</v>
      </c>
      <c r="H389" s="30">
        <f t="shared" si="42"/>
        <v>42590899</v>
      </c>
      <c r="I389" s="118">
        <f t="shared" si="52"/>
        <v>0</v>
      </c>
      <c r="J389" s="118">
        <f t="shared" si="52"/>
        <v>0</v>
      </c>
      <c r="K389" s="30">
        <f t="shared" si="43"/>
        <v>0</v>
      </c>
      <c r="L389" s="30">
        <f t="shared" si="44"/>
        <v>42590899</v>
      </c>
      <c r="M389" s="125">
        <v>0</v>
      </c>
    </row>
    <row r="390" spans="1:13">
      <c r="A390" s="126" t="s">
        <v>309</v>
      </c>
      <c r="B390" s="127" t="s">
        <v>310</v>
      </c>
      <c r="C390" s="128">
        <f t="shared" si="51"/>
        <v>7639000</v>
      </c>
      <c r="D390" s="128">
        <f t="shared" si="51"/>
        <v>1139000</v>
      </c>
      <c r="E390" s="128">
        <f t="shared" si="51"/>
        <v>0</v>
      </c>
      <c r="F390" s="128">
        <f t="shared" si="51"/>
        <v>0</v>
      </c>
      <c r="G390" s="17">
        <f t="shared" si="41"/>
        <v>0</v>
      </c>
      <c r="H390" s="17">
        <f t="shared" si="42"/>
        <v>1139000</v>
      </c>
      <c r="I390" s="128">
        <f t="shared" si="52"/>
        <v>0</v>
      </c>
      <c r="J390" s="128">
        <f t="shared" si="52"/>
        <v>0</v>
      </c>
      <c r="K390" s="17">
        <f t="shared" si="43"/>
        <v>0</v>
      </c>
      <c r="L390" s="17">
        <f t="shared" si="44"/>
        <v>1139000</v>
      </c>
      <c r="M390" s="131">
        <v>0</v>
      </c>
    </row>
    <row r="391" spans="1:13">
      <c r="A391" s="126" t="s">
        <v>311</v>
      </c>
      <c r="B391" s="127" t="s">
        <v>107</v>
      </c>
      <c r="C391" s="128">
        <f t="shared" si="51"/>
        <v>45163000</v>
      </c>
      <c r="D391" s="128">
        <f t="shared" si="51"/>
        <v>41451899</v>
      </c>
      <c r="E391" s="118">
        <f t="shared" si="51"/>
        <v>0</v>
      </c>
      <c r="F391" s="118">
        <f t="shared" si="51"/>
        <v>0</v>
      </c>
      <c r="G391" s="17">
        <f t="shared" si="41"/>
        <v>0</v>
      </c>
      <c r="H391" s="17">
        <f t="shared" si="42"/>
        <v>41451899</v>
      </c>
      <c r="I391" s="118">
        <f t="shared" si="52"/>
        <v>0</v>
      </c>
      <c r="J391" s="118">
        <f t="shared" si="52"/>
        <v>0</v>
      </c>
      <c r="K391" s="17">
        <f t="shared" si="43"/>
        <v>0</v>
      </c>
      <c r="L391" s="17">
        <f t="shared" si="44"/>
        <v>41451899</v>
      </c>
      <c r="M391" s="131">
        <v>0</v>
      </c>
    </row>
    <row r="392" spans="1:13">
      <c r="A392" s="139"/>
      <c r="B392" s="139"/>
      <c r="C392" s="140">
        <f t="shared" si="51"/>
        <v>0</v>
      </c>
      <c r="D392" s="140">
        <f t="shared" si="51"/>
        <v>0</v>
      </c>
      <c r="E392" s="140">
        <f t="shared" si="51"/>
        <v>0</v>
      </c>
      <c r="F392" s="140">
        <f t="shared" si="51"/>
        <v>0</v>
      </c>
      <c r="G392" s="191">
        <f t="shared" si="41"/>
        <v>0</v>
      </c>
      <c r="H392" s="191">
        <f t="shared" si="42"/>
        <v>0</v>
      </c>
      <c r="I392" s="140">
        <f t="shared" si="52"/>
        <v>0</v>
      </c>
      <c r="J392" s="140">
        <f t="shared" si="52"/>
        <v>0</v>
      </c>
      <c r="K392" s="191">
        <f t="shared" si="43"/>
        <v>0</v>
      </c>
      <c r="L392" s="191">
        <f t="shared" si="44"/>
        <v>0</v>
      </c>
      <c r="M392" s="143">
        <v>0</v>
      </c>
    </row>
    <row r="393" spans="1:13">
      <c r="A393" s="192"/>
      <c r="B393" s="99" t="s">
        <v>79</v>
      </c>
      <c r="C393" s="193">
        <f>C389+C384+C378+C371+C369+C357+C353+C350+C340+C332+C328+C317+C314+C323+C306+C299+C297+C286+C282+C280+C367+C338</f>
        <v>11500000000</v>
      </c>
      <c r="D393" s="193">
        <f t="shared" ref="D393:J393" si="53">D389+D384+D378+D371+D369+D357+D353+D350+D340+D332+D328+D317+D314+D323+D306+D299+D297+D286+D282+D280+D367+D338</f>
        <v>12953860924.200001</v>
      </c>
      <c r="E393" s="193">
        <f t="shared" si="53"/>
        <v>2219323851.75</v>
      </c>
      <c r="F393" s="193">
        <f t="shared" si="53"/>
        <v>3932077729.4200006</v>
      </c>
      <c r="G393" s="193">
        <v>100</v>
      </c>
      <c r="H393" s="193">
        <f t="shared" si="42"/>
        <v>9021783194.7800007</v>
      </c>
      <c r="I393" s="193">
        <f t="shared" si="53"/>
        <v>1879140833.3800001</v>
      </c>
      <c r="J393" s="193">
        <f t="shared" si="53"/>
        <v>3178190829.4799995</v>
      </c>
      <c r="K393" s="193">
        <v>100</v>
      </c>
      <c r="L393" s="193">
        <f t="shared" si="44"/>
        <v>9775670094.7200012</v>
      </c>
      <c r="M393" s="193">
        <v>0</v>
      </c>
    </row>
  </sheetData>
  <mergeCells count="39">
    <mergeCell ref="I275:J275"/>
    <mergeCell ref="K275:K276"/>
    <mergeCell ref="M275:M276"/>
    <mergeCell ref="A262:G262"/>
    <mergeCell ref="A263:M263"/>
    <mergeCell ref="A264:M264"/>
    <mergeCell ref="D266:J266"/>
    <mergeCell ref="A273:M273"/>
    <mergeCell ref="A275:B277"/>
    <mergeCell ref="C275:C277"/>
    <mergeCell ref="D275:D276"/>
    <mergeCell ref="E275:F275"/>
    <mergeCell ref="G275:G276"/>
    <mergeCell ref="A250:M250"/>
    <mergeCell ref="A252:B254"/>
    <mergeCell ref="C252:C254"/>
    <mergeCell ref="D252:D253"/>
    <mergeCell ref="E252:G252"/>
    <mergeCell ref="I252:K252"/>
    <mergeCell ref="M252:M253"/>
    <mergeCell ref="A135:M135"/>
    <mergeCell ref="A137:B139"/>
    <mergeCell ref="C137:C139"/>
    <mergeCell ref="D137:D138"/>
    <mergeCell ref="E137:G137"/>
    <mergeCell ref="I137:K137"/>
    <mergeCell ref="M137:M138"/>
    <mergeCell ref="M8:M9"/>
    <mergeCell ref="B1:M1"/>
    <mergeCell ref="B2:M2"/>
    <mergeCell ref="B3:M3"/>
    <mergeCell ref="B4:M4"/>
    <mergeCell ref="B5:M5"/>
    <mergeCell ref="B6:M6"/>
    <mergeCell ref="A8:B10"/>
    <mergeCell ref="C8:C10"/>
    <mergeCell ref="D8:D9"/>
    <mergeCell ref="E8:G8"/>
    <mergeCell ref="I8:K8"/>
  </mergeCells>
  <conditionalFormatting sqref="D266:J266">
    <cfRule type="cellIs" dxfId="3" priority="3" stopIfTrue="1" operator="notEqual">
      <formula>0</formula>
    </cfRule>
  </conditionalFormatting>
  <conditionalFormatting sqref="K129">
    <cfRule type="expression" dxfId="2" priority="1" stopIfTrue="1">
      <formula>K129&lt;&gt;K141</formula>
    </cfRule>
  </conditionalFormatting>
  <conditionalFormatting sqref="C129:J129 C128:F128 H128:J128">
    <cfRule type="expression" dxfId="1" priority="2" stopIfTrue="1">
      <formula>C128&lt;&gt;C140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4E63-49B0-4AAA-9E12-0D3408552F29}">
  <sheetPr codeName="Planilha3"/>
  <dimension ref="A1:O58"/>
  <sheetViews>
    <sheetView zoomScale="115" zoomScaleNormal="115" workbookViewId="0">
      <selection sqref="A1:O1"/>
    </sheetView>
  </sheetViews>
  <sheetFormatPr defaultRowHeight="11.25"/>
  <cols>
    <col min="1" max="1" width="45.28515625" style="2" customWidth="1"/>
    <col min="2" max="7" width="15.5703125" style="2" customWidth="1"/>
    <col min="8" max="13" width="15.140625" style="2" customWidth="1"/>
    <col min="14" max="15" width="15.85546875" style="2" customWidth="1"/>
    <col min="16" max="16384" width="9.140625" style="2"/>
  </cols>
  <sheetData>
    <row r="1" spans="1:15">
      <c r="A1" s="939" t="s">
        <v>0</v>
      </c>
      <c r="B1" s="939"/>
      <c r="C1" s="939"/>
      <c r="D1" s="939"/>
      <c r="E1" s="939"/>
      <c r="F1" s="939"/>
      <c r="G1" s="939"/>
      <c r="H1" s="939"/>
      <c r="I1" s="939"/>
      <c r="J1" s="939"/>
      <c r="K1" s="939"/>
      <c r="L1" s="939"/>
      <c r="M1" s="939"/>
      <c r="N1" s="939"/>
      <c r="O1" s="939"/>
    </row>
    <row r="2" spans="1:15">
      <c r="A2" s="940" t="s">
        <v>1</v>
      </c>
      <c r="B2" s="940"/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940"/>
      <c r="N2" s="940"/>
      <c r="O2" s="940"/>
    </row>
    <row r="3" spans="1:15">
      <c r="A3" s="939" t="s">
        <v>332</v>
      </c>
      <c r="B3" s="939"/>
      <c r="C3" s="939"/>
      <c r="D3" s="939"/>
      <c r="E3" s="939"/>
      <c r="F3" s="939"/>
      <c r="G3" s="939"/>
      <c r="H3" s="939"/>
      <c r="I3" s="939"/>
      <c r="J3" s="939"/>
      <c r="K3" s="939"/>
      <c r="L3" s="939"/>
      <c r="M3" s="939"/>
      <c r="N3" s="939"/>
      <c r="O3" s="939"/>
    </row>
    <row r="4" spans="1:15">
      <c r="A4" s="940" t="s">
        <v>333</v>
      </c>
      <c r="B4" s="940"/>
      <c r="C4" s="940"/>
      <c r="D4" s="940"/>
      <c r="E4" s="940"/>
      <c r="F4" s="940"/>
      <c r="G4" s="940"/>
      <c r="H4" s="940"/>
      <c r="I4" s="940"/>
      <c r="J4" s="940"/>
      <c r="K4" s="940"/>
      <c r="L4" s="940"/>
      <c r="M4" s="940"/>
      <c r="N4" s="940"/>
      <c r="O4" s="940"/>
    </row>
    <row r="5" spans="1:15">
      <c r="A5" s="940" t="s">
        <v>1106</v>
      </c>
      <c r="B5" s="940"/>
      <c r="C5" s="940"/>
      <c r="D5" s="940"/>
      <c r="E5" s="940"/>
      <c r="F5" s="940"/>
      <c r="G5" s="940"/>
      <c r="H5" s="940"/>
      <c r="I5" s="940"/>
      <c r="J5" s="940"/>
      <c r="K5" s="940"/>
      <c r="L5" s="940"/>
      <c r="M5" s="940"/>
      <c r="N5" s="940"/>
      <c r="O5" s="940"/>
    </row>
    <row r="6" spans="1:15">
      <c r="A6" s="2" t="s">
        <v>334</v>
      </c>
      <c r="B6" s="194"/>
      <c r="C6" s="194"/>
      <c r="D6" s="194"/>
      <c r="E6" s="194"/>
      <c r="F6" s="194"/>
      <c r="G6" s="194"/>
      <c r="O6" s="5">
        <v>1</v>
      </c>
    </row>
    <row r="7" spans="1:15" ht="11.25" customHeight="1">
      <c r="A7" s="978" t="s">
        <v>335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981" t="s">
        <v>363</v>
      </c>
      <c r="O7" s="984" t="s">
        <v>1107</v>
      </c>
    </row>
    <row r="8" spans="1:15">
      <c r="A8" s="979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982"/>
      <c r="O8" s="985"/>
    </row>
    <row r="9" spans="1:15">
      <c r="A9" s="980"/>
      <c r="B9" s="197" t="s">
        <v>1108</v>
      </c>
      <c r="C9" s="197" t="s">
        <v>1109</v>
      </c>
      <c r="D9" s="197" t="s">
        <v>1110</v>
      </c>
      <c r="E9" s="197" t="s">
        <v>1111</v>
      </c>
      <c r="F9" s="197" t="s">
        <v>1112</v>
      </c>
      <c r="G9" s="197" t="s">
        <v>1113</v>
      </c>
      <c r="H9" s="197" t="s">
        <v>1114</v>
      </c>
      <c r="I9" s="197" t="s">
        <v>1115</v>
      </c>
      <c r="J9" s="197" t="s">
        <v>1116</v>
      </c>
      <c r="K9" s="197" t="s">
        <v>1117</v>
      </c>
      <c r="L9" s="197" t="s">
        <v>1118</v>
      </c>
      <c r="M9" s="197" t="s">
        <v>1119</v>
      </c>
      <c r="N9" s="983"/>
      <c r="O9" s="986"/>
    </row>
    <row r="10" spans="1:15">
      <c r="A10" s="34" t="s">
        <v>336</v>
      </c>
      <c r="B10" s="198">
        <v>888531911.56999981</v>
      </c>
      <c r="C10" s="198">
        <v>791666493.56999993</v>
      </c>
      <c r="D10" s="198">
        <v>786666548.61000013</v>
      </c>
      <c r="E10" s="198">
        <v>882469233.74999988</v>
      </c>
      <c r="F10" s="198">
        <v>780534271.21000016</v>
      </c>
      <c r="G10" s="198">
        <v>791948955.22000015</v>
      </c>
      <c r="H10" s="199">
        <v>827480363.88999999</v>
      </c>
      <c r="I10" s="199">
        <v>1002829263.7099997</v>
      </c>
      <c r="J10" s="199">
        <v>926452362.36999977</v>
      </c>
      <c r="K10" s="199">
        <v>745187730.11000013</v>
      </c>
      <c r="L10" s="199">
        <v>810911474.74000001</v>
      </c>
      <c r="M10" s="199">
        <v>1471435533.7699995</v>
      </c>
      <c r="N10" s="199">
        <v>10706114142.519999</v>
      </c>
      <c r="O10" s="199">
        <v>10090505047.59</v>
      </c>
    </row>
    <row r="11" spans="1:15" s="29" customFormat="1">
      <c r="A11" s="200" t="s">
        <v>337</v>
      </c>
      <c r="B11" s="118">
        <v>319951984.71999997</v>
      </c>
      <c r="C11" s="118">
        <v>322004004.08999997</v>
      </c>
      <c r="D11" s="118">
        <v>314163109.88000017</v>
      </c>
      <c r="E11" s="118">
        <v>333671563.08999979</v>
      </c>
      <c r="F11" s="118">
        <v>341637586.88000011</v>
      </c>
      <c r="G11" s="118">
        <v>324759131.68000013</v>
      </c>
      <c r="H11" s="125">
        <v>358838360.54000002</v>
      </c>
      <c r="I11" s="125">
        <v>297838727.22999984</v>
      </c>
      <c r="J11" s="125">
        <v>273654361.49999994</v>
      </c>
      <c r="K11" s="125">
        <v>249925747.97000003</v>
      </c>
      <c r="L11" s="125">
        <v>280576998</v>
      </c>
      <c r="M11" s="125">
        <v>935121400.05999982</v>
      </c>
      <c r="N11" s="125">
        <v>4352142975.6399994</v>
      </c>
      <c r="O11" s="125">
        <v>4366479000</v>
      </c>
    </row>
    <row r="12" spans="1:15">
      <c r="A12" s="201" t="s">
        <v>74</v>
      </c>
      <c r="B12" s="128">
        <v>75794259.88000001</v>
      </c>
      <c r="C12" s="128">
        <v>73500162.739999965</v>
      </c>
      <c r="D12" s="128">
        <v>73487317.570000008</v>
      </c>
      <c r="E12" s="128">
        <v>73833618.25</v>
      </c>
      <c r="F12" s="128">
        <v>71758231.790000007</v>
      </c>
      <c r="G12" s="128">
        <v>73042746.090000018</v>
      </c>
      <c r="H12" s="131">
        <v>66909506.469999999</v>
      </c>
      <c r="I12" s="131">
        <v>23105313.510000009</v>
      </c>
      <c r="J12" s="131">
        <v>12064684.92</v>
      </c>
      <c r="K12" s="131">
        <v>14657471.51</v>
      </c>
      <c r="L12" s="131">
        <v>17973488.240000002</v>
      </c>
      <c r="M12" s="131">
        <v>574418571.74999988</v>
      </c>
      <c r="N12" s="131">
        <v>1150545372.7199998</v>
      </c>
      <c r="O12" s="131">
        <v>1202418000</v>
      </c>
    </row>
    <row r="13" spans="1:15">
      <c r="A13" s="201" t="s">
        <v>76</v>
      </c>
      <c r="B13" s="128">
        <v>148193745.84999999</v>
      </c>
      <c r="C13" s="128">
        <v>150370863.69999996</v>
      </c>
      <c r="D13" s="128">
        <v>148311446.66000006</v>
      </c>
      <c r="E13" s="128">
        <v>162485687.34000003</v>
      </c>
      <c r="F13" s="128">
        <v>166121310.63000008</v>
      </c>
      <c r="G13" s="128">
        <v>161764745.45000005</v>
      </c>
      <c r="H13" s="131">
        <v>171677514.44999999</v>
      </c>
      <c r="I13" s="131">
        <v>169546643.65000001</v>
      </c>
      <c r="J13" s="131">
        <v>174492753.10999995</v>
      </c>
      <c r="K13" s="131">
        <v>150094889.41000003</v>
      </c>
      <c r="L13" s="131">
        <v>165815425.94999999</v>
      </c>
      <c r="M13" s="131">
        <v>171752840.30000001</v>
      </c>
      <c r="N13" s="131">
        <v>1940627866.5000002</v>
      </c>
      <c r="O13" s="131">
        <v>1912602000</v>
      </c>
    </row>
    <row r="14" spans="1:15">
      <c r="A14" s="201" t="s">
        <v>75</v>
      </c>
      <c r="B14" s="128">
        <v>43914738.809999987</v>
      </c>
      <c r="C14" s="128">
        <v>44432691.459999993</v>
      </c>
      <c r="D14" s="128">
        <v>40426089.999999993</v>
      </c>
      <c r="E14" s="128">
        <v>46311828.289999992</v>
      </c>
      <c r="F14" s="128">
        <v>35977877.960000001</v>
      </c>
      <c r="G14" s="128">
        <v>36415012.990000002</v>
      </c>
      <c r="H14" s="131">
        <v>36427345.190000005</v>
      </c>
      <c r="I14" s="131">
        <v>40896972.290000007</v>
      </c>
      <c r="J14" s="131">
        <v>34394798.269999996</v>
      </c>
      <c r="K14" s="131">
        <v>34816000.810000002</v>
      </c>
      <c r="L14" s="131">
        <v>42556043.079999998</v>
      </c>
      <c r="M14" s="131">
        <v>38535850.759999998</v>
      </c>
      <c r="N14" s="131">
        <v>475105249.90999997</v>
      </c>
      <c r="O14" s="131">
        <v>490631000</v>
      </c>
    </row>
    <row r="15" spans="1:15">
      <c r="A15" s="201" t="s">
        <v>338</v>
      </c>
      <c r="B15" s="128">
        <v>37224143.560000017</v>
      </c>
      <c r="C15" s="128">
        <v>40464237.170000009</v>
      </c>
      <c r="D15" s="128">
        <v>37965811.849999994</v>
      </c>
      <c r="E15" s="128">
        <v>37310960.960000001</v>
      </c>
      <c r="F15" s="128">
        <v>53905044.979999997</v>
      </c>
      <c r="G15" s="128">
        <v>40645764.630000003</v>
      </c>
      <c r="H15" s="131">
        <v>71230497.670000002</v>
      </c>
      <c r="I15" s="131">
        <v>58146534.550000012</v>
      </c>
      <c r="J15" s="131">
        <v>46178789.219999999</v>
      </c>
      <c r="K15" s="131">
        <v>44547663.100000001</v>
      </c>
      <c r="L15" s="131">
        <v>46321852.68</v>
      </c>
      <c r="M15" s="131">
        <v>46355886.329999998</v>
      </c>
      <c r="N15" s="131">
        <v>560297186.70000005</v>
      </c>
      <c r="O15" s="131">
        <v>530000000</v>
      </c>
    </row>
    <row r="16" spans="1:15">
      <c r="A16" s="201" t="s">
        <v>339</v>
      </c>
      <c r="B16" s="128">
        <v>14825096.619999945</v>
      </c>
      <c r="C16" s="128">
        <v>13236049.020000041</v>
      </c>
      <c r="D16" s="128">
        <v>13972443.800000131</v>
      </c>
      <c r="E16" s="128">
        <v>13729468.249999821</v>
      </c>
      <c r="F16" s="128">
        <v>13875121.520000041</v>
      </c>
      <c r="G16" s="128">
        <v>12890862.520000041</v>
      </c>
      <c r="H16" s="131">
        <v>12593496.75999999</v>
      </c>
      <c r="I16" s="131">
        <v>6143263.2299997807</v>
      </c>
      <c r="J16" s="131">
        <v>6523335.9799999893</v>
      </c>
      <c r="K16" s="131">
        <v>5809723.1400000155</v>
      </c>
      <c r="L16" s="131">
        <v>7910188.0500000119</v>
      </c>
      <c r="M16" s="131">
        <v>104058250.91999984</v>
      </c>
      <c r="N16" s="131">
        <v>225567299.80999964</v>
      </c>
      <c r="O16" s="131">
        <v>230828000</v>
      </c>
    </row>
    <row r="17" spans="1:15">
      <c r="A17" s="200" t="s">
        <v>340</v>
      </c>
      <c r="B17" s="118">
        <v>42987603.810000002</v>
      </c>
      <c r="C17" s="118">
        <v>43440032.57</v>
      </c>
      <c r="D17" s="118">
        <v>42722277.219999999</v>
      </c>
      <c r="E17" s="118">
        <v>42716838.219999999</v>
      </c>
      <c r="F17" s="118">
        <v>49583693.049999997</v>
      </c>
      <c r="G17" s="118">
        <v>43134327</v>
      </c>
      <c r="H17" s="125">
        <v>74509823.460000008</v>
      </c>
      <c r="I17" s="125">
        <v>50846629.959999993</v>
      </c>
      <c r="J17" s="125">
        <v>44378602.079999998</v>
      </c>
      <c r="K17" s="125">
        <v>43894631.579999998</v>
      </c>
      <c r="L17" s="125">
        <v>43480128.979999997</v>
      </c>
      <c r="M17" s="125">
        <v>45068630.149999999</v>
      </c>
      <c r="N17" s="125">
        <v>566763218.08000004</v>
      </c>
      <c r="O17" s="125">
        <v>587760000</v>
      </c>
    </row>
    <row r="18" spans="1:15">
      <c r="A18" s="200" t="s">
        <v>341</v>
      </c>
      <c r="B18" s="118">
        <v>67632397.11999999</v>
      </c>
      <c r="C18" s="118">
        <v>50813743.910000004</v>
      </c>
      <c r="D18" s="118">
        <v>60263783.359999992</v>
      </c>
      <c r="E18" s="118">
        <v>74821800.779999971</v>
      </c>
      <c r="F18" s="118">
        <v>63476531.929999992</v>
      </c>
      <c r="G18" s="118">
        <v>74819336.599999979</v>
      </c>
      <c r="H18" s="125">
        <v>62153342.009999983</v>
      </c>
      <c r="I18" s="125">
        <v>108858083.76000001</v>
      </c>
      <c r="J18" s="125">
        <v>67067847.57</v>
      </c>
      <c r="K18" s="125">
        <v>62062207.539999992</v>
      </c>
      <c r="L18" s="125">
        <v>77113629.450000018</v>
      </c>
      <c r="M18" s="125">
        <v>136543031.07000002</v>
      </c>
      <c r="N18" s="125">
        <v>905625735.10000002</v>
      </c>
      <c r="O18" s="125">
        <v>568636061.08999991</v>
      </c>
    </row>
    <row r="19" spans="1:15">
      <c r="A19" s="35" t="s">
        <v>342</v>
      </c>
      <c r="B19" s="128">
        <v>63270203.549999982</v>
      </c>
      <c r="C19" s="128">
        <v>46485471.659999996</v>
      </c>
      <c r="D19" s="128">
        <v>55966201.829999991</v>
      </c>
      <c r="E19" s="128">
        <v>70385498.720000014</v>
      </c>
      <c r="F19" s="128">
        <v>58320253.509999983</v>
      </c>
      <c r="G19" s="128">
        <v>69660514.639999971</v>
      </c>
      <c r="H19" s="131">
        <v>56926293.749999978</v>
      </c>
      <c r="I19" s="131">
        <v>52400937.370000005</v>
      </c>
      <c r="J19" s="131">
        <v>61320194.619999997</v>
      </c>
      <c r="K19" s="131">
        <v>56923464.469999991</v>
      </c>
      <c r="L19" s="131">
        <v>74074933.780000016</v>
      </c>
      <c r="M19" s="131">
        <v>56214170.890000001</v>
      </c>
      <c r="N19" s="131">
        <v>721948138.78999996</v>
      </c>
      <c r="O19" s="131">
        <v>522885061.08999997</v>
      </c>
    </row>
    <row r="20" spans="1:15">
      <c r="A20" s="35" t="s">
        <v>343</v>
      </c>
      <c r="B20" s="128">
        <v>4362193.5700000077</v>
      </c>
      <c r="C20" s="128">
        <v>4328272.2500000075</v>
      </c>
      <c r="D20" s="128">
        <v>4297581.5300000012</v>
      </c>
      <c r="E20" s="128">
        <v>4436302.0599999577</v>
      </c>
      <c r="F20" s="128">
        <v>5156278.4200000092</v>
      </c>
      <c r="G20" s="128">
        <v>5158821.9600000083</v>
      </c>
      <c r="H20" s="131">
        <v>5227048.2600000054</v>
      </c>
      <c r="I20" s="131">
        <v>56457146.390000001</v>
      </c>
      <c r="J20" s="131">
        <v>5747652.950000003</v>
      </c>
      <c r="K20" s="131">
        <v>5138743.07</v>
      </c>
      <c r="L20" s="131">
        <v>3038695.6700000018</v>
      </c>
      <c r="M20" s="131">
        <v>80328860.180000022</v>
      </c>
      <c r="N20" s="131">
        <v>183677596.31000003</v>
      </c>
      <c r="O20" s="131">
        <v>45750999.99999994</v>
      </c>
    </row>
    <row r="21" spans="1:15">
      <c r="A21" s="200" t="s">
        <v>344</v>
      </c>
      <c r="B21" s="118">
        <v>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</row>
    <row r="22" spans="1:15">
      <c r="A22" s="200" t="s">
        <v>345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</row>
    <row r="23" spans="1:15">
      <c r="A23" s="200" t="s">
        <v>32</v>
      </c>
      <c r="B23" s="118">
        <v>17366566.589999996</v>
      </c>
      <c r="C23" s="118">
        <v>18771511.48</v>
      </c>
      <c r="D23" s="118">
        <v>24395635.240000002</v>
      </c>
      <c r="E23" s="118">
        <v>21476487.699999999</v>
      </c>
      <c r="F23" s="118">
        <v>21845141.250000004</v>
      </c>
      <c r="G23" s="118">
        <v>20412327.989999995</v>
      </c>
      <c r="H23" s="125">
        <v>20762541.130000003</v>
      </c>
      <c r="I23" s="125">
        <v>20731414.760000002</v>
      </c>
      <c r="J23" s="125">
        <v>17873497.340000004</v>
      </c>
      <c r="K23" s="125">
        <v>19325769.099999998</v>
      </c>
      <c r="L23" s="125">
        <v>22850253.140000001</v>
      </c>
      <c r="M23" s="125">
        <v>19335032.579999994</v>
      </c>
      <c r="N23" s="125">
        <v>245146178.29999995</v>
      </c>
      <c r="O23" s="125">
        <v>253523000</v>
      </c>
    </row>
    <row r="24" spans="1:15">
      <c r="A24" s="200" t="s">
        <v>36</v>
      </c>
      <c r="B24" s="118">
        <v>424922789.49999988</v>
      </c>
      <c r="C24" s="118">
        <v>325190000.70999998</v>
      </c>
      <c r="D24" s="118">
        <v>321725542.38000005</v>
      </c>
      <c r="E24" s="118">
        <v>386962064.56000012</v>
      </c>
      <c r="F24" s="118">
        <v>282093566.5</v>
      </c>
      <c r="G24" s="118">
        <v>306118550.81000012</v>
      </c>
      <c r="H24" s="125">
        <v>285062381.62</v>
      </c>
      <c r="I24" s="125">
        <v>496452499.83999997</v>
      </c>
      <c r="J24" s="125">
        <v>490485588.94999999</v>
      </c>
      <c r="K24" s="125">
        <v>324816656.90000015</v>
      </c>
      <c r="L24" s="125">
        <v>354654843.45999998</v>
      </c>
      <c r="M24" s="125">
        <v>305920794.06999993</v>
      </c>
      <c r="N24" s="125">
        <v>4304405279.2999992</v>
      </c>
      <c r="O24" s="125">
        <v>4099629986.4999995</v>
      </c>
    </row>
    <row r="25" spans="1:15">
      <c r="A25" s="201" t="s">
        <v>346</v>
      </c>
      <c r="B25" s="128">
        <v>45877696.43</v>
      </c>
      <c r="C25" s="128">
        <v>42927339.93</v>
      </c>
      <c r="D25" s="128">
        <v>57777498.590000004</v>
      </c>
      <c r="E25" s="128">
        <v>41978479.120000005</v>
      </c>
      <c r="F25" s="128">
        <v>38661569.950000003</v>
      </c>
      <c r="G25" s="128">
        <v>36785176.019999988</v>
      </c>
      <c r="H25" s="131">
        <v>46232270.120000005</v>
      </c>
      <c r="I25" s="131">
        <v>71835677.109999999</v>
      </c>
      <c r="J25" s="131">
        <v>44274989.780000001</v>
      </c>
      <c r="K25" s="131">
        <v>62142755.460000001</v>
      </c>
      <c r="L25" s="131">
        <v>38015574.269999996</v>
      </c>
      <c r="M25" s="131">
        <v>43463664.950000003</v>
      </c>
      <c r="N25" s="131">
        <v>569972691.7299999</v>
      </c>
      <c r="O25" s="131">
        <v>587000000</v>
      </c>
    </row>
    <row r="26" spans="1:15">
      <c r="A26" s="201" t="s">
        <v>347</v>
      </c>
      <c r="B26" s="128">
        <v>88798434.929999992</v>
      </c>
      <c r="C26" s="128">
        <v>73149229.829999998</v>
      </c>
      <c r="D26" s="128">
        <v>72719840.569999993</v>
      </c>
      <c r="E26" s="128">
        <v>86289671.600000009</v>
      </c>
      <c r="F26" s="128">
        <v>74124867.900000006</v>
      </c>
      <c r="G26" s="128">
        <v>72182436.460000008</v>
      </c>
      <c r="H26" s="131">
        <v>68952195.609999999</v>
      </c>
      <c r="I26" s="131">
        <v>67874363.400000006</v>
      </c>
      <c r="J26" s="131">
        <v>71515072.439999998</v>
      </c>
      <c r="K26" s="131">
        <v>57818926.770000003</v>
      </c>
      <c r="L26" s="131">
        <v>65006967.069999993</v>
      </c>
      <c r="M26" s="131">
        <v>67987630.570000008</v>
      </c>
      <c r="N26" s="131">
        <v>866419637.14999998</v>
      </c>
      <c r="O26" s="131">
        <v>834000000</v>
      </c>
    </row>
    <row r="27" spans="1:15">
      <c r="A27" s="201" t="s">
        <v>348</v>
      </c>
      <c r="B27" s="128">
        <v>67234239.930000007</v>
      </c>
      <c r="C27" s="128">
        <v>26131853.490000002</v>
      </c>
      <c r="D27" s="128">
        <v>20376910.290000014</v>
      </c>
      <c r="E27" s="128">
        <v>18758348.349999994</v>
      </c>
      <c r="F27" s="128">
        <v>16107769.359999999</v>
      </c>
      <c r="G27" s="128">
        <v>14680644.129999999</v>
      </c>
      <c r="H27" s="131">
        <v>13946978.389999999</v>
      </c>
      <c r="I27" s="131">
        <v>18841794.939999983</v>
      </c>
      <c r="J27" s="131">
        <v>290033734.63999999</v>
      </c>
      <c r="K27" s="131">
        <v>91810897.310000002</v>
      </c>
      <c r="L27" s="131">
        <v>93289085.670000002</v>
      </c>
      <c r="M27" s="131">
        <v>80451445.969999999</v>
      </c>
      <c r="N27" s="131">
        <v>751663702.46999991</v>
      </c>
      <c r="O27" s="131">
        <v>710000000</v>
      </c>
    </row>
    <row r="28" spans="1:15">
      <c r="A28" s="201" t="s">
        <v>349</v>
      </c>
      <c r="B28" s="128">
        <v>37379.689999999995</v>
      </c>
      <c r="C28" s="128">
        <v>62086.259999999995</v>
      </c>
      <c r="D28" s="128">
        <v>73561.640000000014</v>
      </c>
      <c r="E28" s="128">
        <v>59572.61</v>
      </c>
      <c r="F28" s="128">
        <v>41307.449999999997</v>
      </c>
      <c r="G28" s="128">
        <v>35805.599999999999</v>
      </c>
      <c r="H28" s="131">
        <v>38646.770000000004</v>
      </c>
      <c r="I28" s="131">
        <v>60239.29</v>
      </c>
      <c r="J28" s="131">
        <v>52739.619999999995</v>
      </c>
      <c r="K28" s="131">
        <v>54756.160000000003</v>
      </c>
      <c r="L28" s="131">
        <v>46463.299999999996</v>
      </c>
      <c r="M28" s="131">
        <v>52551.13</v>
      </c>
      <c r="N28" s="131">
        <v>615109.52</v>
      </c>
      <c r="O28" s="131">
        <v>714000</v>
      </c>
    </row>
    <row r="29" spans="1:15">
      <c r="A29" s="201" t="s">
        <v>350</v>
      </c>
      <c r="B29" s="128">
        <v>578953.35</v>
      </c>
      <c r="C29" s="128">
        <v>816838.48</v>
      </c>
      <c r="D29" s="128">
        <v>841961.67999999993</v>
      </c>
      <c r="E29" s="128">
        <v>670647.69000000006</v>
      </c>
      <c r="F29" s="128">
        <v>884730.85</v>
      </c>
      <c r="G29" s="128">
        <v>902943.58000000007</v>
      </c>
      <c r="H29" s="131">
        <v>656576.85000000009</v>
      </c>
      <c r="I29" s="131">
        <v>932859.98</v>
      </c>
      <c r="J29" s="131">
        <v>807424.02999999991</v>
      </c>
      <c r="K29" s="131">
        <v>575790.48</v>
      </c>
      <c r="L29" s="131">
        <v>713584.64000000001</v>
      </c>
      <c r="M29" s="131">
        <v>760732.63</v>
      </c>
      <c r="N29" s="131">
        <v>9143044.2400000002</v>
      </c>
      <c r="O29" s="131">
        <v>10600000</v>
      </c>
    </row>
    <row r="30" spans="1:15">
      <c r="A30" s="201" t="s">
        <v>351</v>
      </c>
      <c r="B30" s="128">
        <v>77107889.420000002</v>
      </c>
      <c r="C30" s="128">
        <v>66947189.609999999</v>
      </c>
      <c r="D30" s="128">
        <v>64778921.549999997</v>
      </c>
      <c r="E30" s="128">
        <v>70354903.040000007</v>
      </c>
      <c r="F30" s="128">
        <v>61577844.450000018</v>
      </c>
      <c r="G30" s="128">
        <v>63049578.910000026</v>
      </c>
      <c r="H30" s="131">
        <v>65407675.449999988</v>
      </c>
      <c r="I30" s="131">
        <v>65177456</v>
      </c>
      <c r="J30" s="131">
        <v>80436371.719999999</v>
      </c>
      <c r="K30" s="131">
        <v>68536765.439999998</v>
      </c>
      <c r="L30" s="131">
        <v>70456422.890000001</v>
      </c>
      <c r="M30" s="131">
        <v>66136781.159999996</v>
      </c>
      <c r="N30" s="131">
        <v>819967799.6400001</v>
      </c>
      <c r="O30" s="131">
        <v>847000000</v>
      </c>
    </row>
    <row r="31" spans="1:15">
      <c r="A31" s="201" t="s">
        <v>352</v>
      </c>
      <c r="B31" s="128">
        <v>145288195.74999988</v>
      </c>
      <c r="C31" s="128">
        <v>115155463.10999995</v>
      </c>
      <c r="D31" s="128">
        <v>105156848.06000006</v>
      </c>
      <c r="E31" s="128">
        <v>168850442.1500001</v>
      </c>
      <c r="F31" s="128">
        <v>90695476.539999962</v>
      </c>
      <c r="G31" s="128">
        <v>118481966.11000013</v>
      </c>
      <c r="H31" s="131">
        <v>89828038.430000007</v>
      </c>
      <c r="I31" s="131">
        <v>271730109.11999995</v>
      </c>
      <c r="J31" s="131">
        <v>3365256.719999969</v>
      </c>
      <c r="K31" s="131">
        <v>43876765.280000091</v>
      </c>
      <c r="L31" s="131">
        <v>87126745.620000005</v>
      </c>
      <c r="M31" s="131">
        <v>47067987.659999937</v>
      </c>
      <c r="N31" s="131">
        <v>1286623294.5499997</v>
      </c>
      <c r="O31" s="131">
        <v>1110315986.4999995</v>
      </c>
    </row>
    <row r="32" spans="1:15">
      <c r="A32" s="200" t="s">
        <v>43</v>
      </c>
      <c r="B32" s="118">
        <v>15670569.830000002</v>
      </c>
      <c r="C32" s="118">
        <v>31447200.809999995</v>
      </c>
      <c r="D32" s="118">
        <v>23396200.529999997</v>
      </c>
      <c r="E32" s="118">
        <v>22820479.399999984</v>
      </c>
      <c r="F32" s="118">
        <v>21897751.599999994</v>
      </c>
      <c r="G32" s="118">
        <v>22705281.140000001</v>
      </c>
      <c r="H32" s="118">
        <v>26153915.129999999</v>
      </c>
      <c r="I32" s="118">
        <v>28101908.16</v>
      </c>
      <c r="J32" s="118">
        <v>32992464.93</v>
      </c>
      <c r="K32" s="118">
        <v>45162717.019999996</v>
      </c>
      <c r="L32" s="118">
        <v>32235621.709999993</v>
      </c>
      <c r="M32" s="118">
        <v>29446645.840000004</v>
      </c>
      <c r="N32" s="118">
        <v>332030756.10000002</v>
      </c>
      <c r="O32" s="118">
        <v>214477000</v>
      </c>
    </row>
    <row r="33" spans="1:15">
      <c r="B33" s="128"/>
      <c r="C33" s="128"/>
      <c r="D33" s="128"/>
      <c r="E33" s="128"/>
      <c r="F33" s="128"/>
      <c r="G33" s="128"/>
      <c r="H33" s="131"/>
      <c r="I33" s="131"/>
      <c r="J33" s="131"/>
      <c r="K33" s="131"/>
      <c r="L33" s="131"/>
      <c r="M33" s="131"/>
      <c r="N33" s="131"/>
      <c r="O33" s="131"/>
    </row>
    <row r="34" spans="1:15">
      <c r="A34" s="29" t="s">
        <v>353</v>
      </c>
      <c r="B34" s="118">
        <v>91217037.25999999</v>
      </c>
      <c r="C34" s="118">
        <v>63760229.230000004</v>
      </c>
      <c r="D34" s="118">
        <v>70674036.230000004</v>
      </c>
      <c r="E34" s="118">
        <v>80375973.730000004</v>
      </c>
      <c r="F34" s="118">
        <v>77492898.189999998</v>
      </c>
      <c r="G34" s="118">
        <v>85578489.789999992</v>
      </c>
      <c r="H34" s="118">
        <v>105032575.66</v>
      </c>
      <c r="I34" s="118">
        <v>78494568.299999997</v>
      </c>
      <c r="J34" s="118">
        <v>134217429.08000001</v>
      </c>
      <c r="K34" s="118">
        <v>116903871.56</v>
      </c>
      <c r="L34" s="118">
        <v>104826357.75999999</v>
      </c>
      <c r="M34" s="118">
        <v>103053015.19</v>
      </c>
      <c r="N34" s="118">
        <v>1111626481.98</v>
      </c>
      <c r="O34" s="118">
        <v>1062100000</v>
      </c>
    </row>
    <row r="35" spans="1:15">
      <c r="A35" s="202" t="s">
        <v>354</v>
      </c>
      <c r="B35" s="128">
        <v>31387707.449999999</v>
      </c>
      <c r="C35" s="128">
        <v>31904554.940000001</v>
      </c>
      <c r="D35" s="128">
        <v>31654943</v>
      </c>
      <c r="E35" s="128">
        <v>30993381.239999998</v>
      </c>
      <c r="F35" s="128">
        <v>38476992.599999994</v>
      </c>
      <c r="G35" s="128">
        <v>32245497.809999999</v>
      </c>
      <c r="H35" s="128">
        <v>63569201.110000007</v>
      </c>
      <c r="I35" s="128">
        <v>40660603.659999996</v>
      </c>
      <c r="J35" s="128">
        <v>34281033.329999998</v>
      </c>
      <c r="K35" s="128">
        <v>34027727.100000001</v>
      </c>
      <c r="L35" s="128">
        <v>34058299.939999998</v>
      </c>
      <c r="M35" s="128">
        <v>34502337.490000002</v>
      </c>
      <c r="N35" s="128">
        <v>437762279.67000002</v>
      </c>
      <c r="O35" s="128">
        <v>452360000</v>
      </c>
    </row>
    <row r="36" spans="1:15">
      <c r="A36" s="203" t="s">
        <v>355</v>
      </c>
      <c r="B36" s="128">
        <v>134795.07999999999</v>
      </c>
      <c r="C36" s="128">
        <v>373053.39</v>
      </c>
      <c r="D36" s="128">
        <v>1134149.3199999998</v>
      </c>
      <c r="E36" s="128">
        <v>2950.44</v>
      </c>
      <c r="F36" s="128">
        <v>1007430.88</v>
      </c>
      <c r="G36" s="128">
        <v>836044.92</v>
      </c>
      <c r="H36" s="128">
        <v>1045106.8899999999</v>
      </c>
      <c r="I36" s="128">
        <v>2345855.0299999998</v>
      </c>
      <c r="J36" s="128">
        <v>2517294.4500000002</v>
      </c>
      <c r="K36" s="128">
        <v>21183592.670000002</v>
      </c>
      <c r="L36" s="128">
        <v>6016736.4799999995</v>
      </c>
      <c r="M36" s="128">
        <v>12322699.030000001</v>
      </c>
      <c r="N36" s="128">
        <v>48919708.579999998</v>
      </c>
      <c r="O36" s="128">
        <v>13013000</v>
      </c>
    </row>
    <row r="37" spans="1:15" ht="22.5">
      <c r="A37" s="203" t="s">
        <v>915</v>
      </c>
      <c r="B37" s="128">
        <v>19189193.899999999</v>
      </c>
      <c r="C37" s="128">
        <v>2865151.31</v>
      </c>
      <c r="D37" s="128">
        <v>11719346.700000001</v>
      </c>
      <c r="E37" s="128">
        <v>19828298.220000003</v>
      </c>
      <c r="F37" s="128">
        <v>12801916.73</v>
      </c>
      <c r="G37" s="128">
        <v>27579545.939999994</v>
      </c>
      <c r="H37" s="128">
        <v>14452934.16</v>
      </c>
      <c r="I37" s="128">
        <v>8050366.8799999999</v>
      </c>
      <c r="J37" s="128">
        <v>16082309.219999997</v>
      </c>
      <c r="K37" s="128">
        <v>19211926.59</v>
      </c>
      <c r="L37" s="128">
        <v>25336986.359999999</v>
      </c>
      <c r="M37" s="128">
        <v>17684773.649999999</v>
      </c>
      <c r="N37" s="128">
        <v>194802749.66</v>
      </c>
      <c r="O37" s="128">
        <v>183264000</v>
      </c>
    </row>
    <row r="38" spans="1:15">
      <c r="A38" s="202" t="s">
        <v>356</v>
      </c>
      <c r="B38" s="128">
        <v>40505340.830000006</v>
      </c>
      <c r="C38" s="128">
        <v>28617469.59</v>
      </c>
      <c r="D38" s="128">
        <v>26165597.209999997</v>
      </c>
      <c r="E38" s="128">
        <v>29551343.829999998</v>
      </c>
      <c r="F38" s="128">
        <v>25206557.979999997</v>
      </c>
      <c r="G38" s="128">
        <v>24917401.120000001</v>
      </c>
      <c r="H38" s="128">
        <v>25965333.5</v>
      </c>
      <c r="I38" s="128">
        <v>27437742.73</v>
      </c>
      <c r="J38" s="128">
        <v>81336792.080000013</v>
      </c>
      <c r="K38" s="128">
        <v>42480625.200000003</v>
      </c>
      <c r="L38" s="128">
        <v>39414334.979999997</v>
      </c>
      <c r="M38" s="128">
        <v>38543205.020000003</v>
      </c>
      <c r="N38" s="128">
        <v>430141744.06999993</v>
      </c>
      <c r="O38" s="128">
        <v>413463000</v>
      </c>
    </row>
    <row r="39" spans="1:15">
      <c r="A39" s="200"/>
      <c r="B39" s="118"/>
      <c r="C39" s="118"/>
      <c r="D39" s="118"/>
      <c r="E39" s="118"/>
      <c r="F39" s="118"/>
      <c r="G39" s="118"/>
      <c r="H39" s="125"/>
      <c r="I39" s="125"/>
      <c r="J39" s="125"/>
      <c r="K39" s="125"/>
      <c r="L39" s="125"/>
      <c r="M39" s="125"/>
      <c r="N39" s="125"/>
      <c r="O39" s="125"/>
    </row>
    <row r="40" spans="1:15">
      <c r="A40" s="204" t="s">
        <v>357</v>
      </c>
      <c r="B40" s="162">
        <v>797314874.30999982</v>
      </c>
      <c r="C40" s="162">
        <v>727906264.33999991</v>
      </c>
      <c r="D40" s="162">
        <v>715992512.38000011</v>
      </c>
      <c r="E40" s="162">
        <v>802093260.01999986</v>
      </c>
      <c r="F40" s="162">
        <v>703041373.02000022</v>
      </c>
      <c r="G40" s="162">
        <v>706370465.43000019</v>
      </c>
      <c r="H40" s="162">
        <v>722447788.23000002</v>
      </c>
      <c r="I40" s="162">
        <v>924334695.40999973</v>
      </c>
      <c r="J40" s="162">
        <v>792234933.28999972</v>
      </c>
      <c r="K40" s="162">
        <v>628283858.55000019</v>
      </c>
      <c r="L40" s="162">
        <v>706085116.98000002</v>
      </c>
      <c r="M40" s="162">
        <v>1368382518.5799994</v>
      </c>
      <c r="N40" s="162">
        <v>9594487660.539999</v>
      </c>
      <c r="O40" s="162">
        <v>9028405047.5900002</v>
      </c>
    </row>
    <row r="41" spans="1:15" ht="22.5">
      <c r="A41" s="205" t="s">
        <v>358</v>
      </c>
      <c r="B41" s="206">
        <v>260000</v>
      </c>
      <c r="C41" s="206">
        <v>13422273</v>
      </c>
      <c r="D41" s="206">
        <v>300000</v>
      </c>
      <c r="E41" s="206">
        <v>0</v>
      </c>
      <c r="F41" s="206">
        <v>650000</v>
      </c>
      <c r="G41" s="206">
        <v>1570000</v>
      </c>
      <c r="H41" s="206">
        <v>150000</v>
      </c>
      <c r="I41" s="206">
        <v>0</v>
      </c>
      <c r="J41" s="206">
        <v>0</v>
      </c>
      <c r="K41" s="206">
        <v>0</v>
      </c>
      <c r="L41" s="206">
        <v>0</v>
      </c>
      <c r="M41" s="206">
        <v>0</v>
      </c>
      <c r="N41" s="206">
        <v>16352273</v>
      </c>
      <c r="O41" s="206">
        <v>800000</v>
      </c>
    </row>
    <row r="42" spans="1:15" ht="22.5">
      <c r="A42" s="207" t="s">
        <v>359</v>
      </c>
      <c r="B42" s="208">
        <v>797054874.30999982</v>
      </c>
      <c r="C42" s="208">
        <v>714483991.33999991</v>
      </c>
      <c r="D42" s="208">
        <v>715692512.38000011</v>
      </c>
      <c r="E42" s="208">
        <v>802093260.01999986</v>
      </c>
      <c r="F42" s="208">
        <v>702391373.02000022</v>
      </c>
      <c r="G42" s="208">
        <v>704800465.43000019</v>
      </c>
      <c r="H42" s="208">
        <v>722297788.23000002</v>
      </c>
      <c r="I42" s="208">
        <v>924334695.40999973</v>
      </c>
      <c r="J42" s="208">
        <v>792234933.28999972</v>
      </c>
      <c r="K42" s="208">
        <v>628283858.55000019</v>
      </c>
      <c r="L42" s="208">
        <v>706085116.98000002</v>
      </c>
      <c r="M42" s="208">
        <v>1368382518.5799994</v>
      </c>
      <c r="N42" s="208">
        <v>9578135387.539999</v>
      </c>
      <c r="O42" s="208">
        <v>9027605047.5900002</v>
      </c>
    </row>
    <row r="43" spans="1:15" ht="22.5">
      <c r="A43" s="210" t="s">
        <v>360</v>
      </c>
      <c r="B43" s="211">
        <v>0</v>
      </c>
      <c r="C43" s="211">
        <v>0</v>
      </c>
      <c r="D43" s="211">
        <v>0</v>
      </c>
      <c r="E43" s="211">
        <v>0</v>
      </c>
      <c r="F43" s="211">
        <v>0</v>
      </c>
      <c r="G43" s="211">
        <v>0</v>
      </c>
      <c r="H43" s="211">
        <v>0</v>
      </c>
      <c r="I43" s="211">
        <v>0</v>
      </c>
      <c r="J43" s="211">
        <v>0</v>
      </c>
      <c r="K43" s="211">
        <v>0</v>
      </c>
      <c r="L43" s="211">
        <v>0</v>
      </c>
      <c r="M43" s="211">
        <v>0</v>
      </c>
      <c r="N43" s="211">
        <v>0</v>
      </c>
      <c r="O43" s="211">
        <v>0</v>
      </c>
    </row>
    <row r="44" spans="1:15" ht="22.5">
      <c r="A44" s="205" t="s">
        <v>361</v>
      </c>
      <c r="B44" s="213">
        <v>0</v>
      </c>
      <c r="C44" s="213">
        <v>0</v>
      </c>
      <c r="D44" s="213">
        <v>0</v>
      </c>
      <c r="E44" s="213">
        <v>0</v>
      </c>
      <c r="F44" s="213">
        <v>0</v>
      </c>
      <c r="G44" s="213">
        <v>0</v>
      </c>
      <c r="H44" s="213">
        <v>0</v>
      </c>
      <c r="I44" s="213">
        <v>0</v>
      </c>
      <c r="J44" s="213">
        <v>0</v>
      </c>
      <c r="K44" s="213">
        <v>0</v>
      </c>
      <c r="L44" s="213">
        <v>0</v>
      </c>
      <c r="M44" s="213">
        <v>0</v>
      </c>
      <c r="N44" s="213">
        <v>0</v>
      </c>
      <c r="O44" s="213">
        <v>0</v>
      </c>
    </row>
    <row r="45" spans="1:15" ht="22.5">
      <c r="A45" s="207" t="s">
        <v>362</v>
      </c>
      <c r="B45" s="209">
        <v>797054874.30999982</v>
      </c>
      <c r="C45" s="209">
        <v>714483991.33999991</v>
      </c>
      <c r="D45" s="209">
        <v>715692512.38000011</v>
      </c>
      <c r="E45" s="209">
        <v>802093260.01999986</v>
      </c>
      <c r="F45" s="209">
        <v>702391373.02000022</v>
      </c>
      <c r="G45" s="209">
        <v>704800465.43000019</v>
      </c>
      <c r="H45" s="209">
        <v>722297788.23000002</v>
      </c>
      <c r="I45" s="209">
        <v>924334695.40999973</v>
      </c>
      <c r="J45" s="209">
        <v>792234933.28999972</v>
      </c>
      <c r="K45" s="209">
        <v>628283858.55000019</v>
      </c>
      <c r="L45" s="209">
        <v>706085116.98000002</v>
      </c>
      <c r="M45" s="209">
        <v>1368382518.5799994</v>
      </c>
      <c r="N45" s="209">
        <v>9578135387.539999</v>
      </c>
      <c r="O45" s="209">
        <v>9027605047.5900002</v>
      </c>
    </row>
    <row r="46" spans="1:15">
      <c r="A46" s="2" t="s">
        <v>1105</v>
      </c>
    </row>
    <row r="47" spans="1:15" hidden="1">
      <c r="A47" s="2" t="s">
        <v>1120</v>
      </c>
    </row>
    <row r="48" spans="1:15" hidden="1">
      <c r="A48" s="2" t="s">
        <v>1121</v>
      </c>
    </row>
    <row r="49" spans="1:15">
      <c r="A49" s="2" t="s">
        <v>323</v>
      </c>
      <c r="J49" s="58"/>
    </row>
    <row r="50" spans="1:15" ht="23.25" customHeight="1">
      <c r="A50" s="976" t="s">
        <v>1103</v>
      </c>
      <c r="B50" s="976"/>
      <c r="C50" s="976"/>
      <c r="D50" s="976"/>
      <c r="E50" s="976"/>
      <c r="F50" s="976"/>
      <c r="G50" s="976"/>
      <c r="H50" s="976"/>
      <c r="J50" s="58"/>
    </row>
    <row r="51" spans="1:15">
      <c r="A51" s="977">
        <v>0</v>
      </c>
      <c r="B51" s="977"/>
      <c r="C51" s="977"/>
      <c r="D51" s="977"/>
      <c r="E51" s="977"/>
      <c r="F51" s="977"/>
      <c r="G51" s="977"/>
      <c r="H51" s="977"/>
      <c r="I51" s="977"/>
      <c r="J51" s="977"/>
      <c r="K51" s="977"/>
      <c r="L51" s="977"/>
      <c r="M51" s="977"/>
      <c r="N51" s="977"/>
      <c r="O51" s="977"/>
    </row>
    <row r="52" spans="1:15" ht="11.25" customHeight="1">
      <c r="A52" s="977">
        <v>0</v>
      </c>
      <c r="B52" s="977"/>
      <c r="C52" s="977"/>
      <c r="D52" s="977"/>
      <c r="E52" s="977"/>
      <c r="F52" s="977"/>
      <c r="G52" s="977"/>
      <c r="H52" s="977"/>
      <c r="I52" s="977"/>
      <c r="J52" s="977"/>
      <c r="K52" s="977"/>
      <c r="L52" s="977"/>
      <c r="M52" s="977"/>
      <c r="N52" s="977"/>
      <c r="O52" s="977"/>
    </row>
    <row r="53" spans="1:15">
      <c r="A53" s="977">
        <v>0</v>
      </c>
      <c r="B53" s="977"/>
      <c r="C53" s="977"/>
      <c r="D53" s="977"/>
      <c r="E53" s="977"/>
      <c r="F53" s="977"/>
      <c r="G53" s="977"/>
      <c r="H53" s="977"/>
      <c r="I53" s="977"/>
      <c r="J53" s="977"/>
      <c r="K53" s="977"/>
      <c r="L53" s="977"/>
      <c r="M53" s="977"/>
      <c r="N53" s="977"/>
      <c r="O53" s="977"/>
    </row>
    <row r="55" spans="1:15">
      <c r="A55" s="2">
        <v>0</v>
      </c>
    </row>
    <row r="56" spans="1:15">
      <c r="A56" s="2" t="e">
        <v>#REF!</v>
      </c>
    </row>
    <row r="57" spans="1:15">
      <c r="A57" s="2" t="e">
        <v>#REF!</v>
      </c>
    </row>
    <row r="58" spans="1:15">
      <c r="A58" s="2" t="e">
        <v>#REF!</v>
      </c>
    </row>
  </sheetData>
  <mergeCells count="12">
    <mergeCell ref="A50:H50"/>
    <mergeCell ref="A51:O51"/>
    <mergeCell ref="A53:O53"/>
    <mergeCell ref="A52:O52"/>
    <mergeCell ref="A7:A9"/>
    <mergeCell ref="N7:N9"/>
    <mergeCell ref="O7:O9"/>
    <mergeCell ref="A1:O1"/>
    <mergeCell ref="A2:O2"/>
    <mergeCell ref="A3:O3"/>
    <mergeCell ref="A4:O4"/>
    <mergeCell ref="A5:O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2D09-D5C5-4B9A-A3CB-E09AB140CD4A}">
  <sheetPr codeName="Planilha4"/>
  <dimension ref="A1:I162"/>
  <sheetViews>
    <sheetView workbookViewId="0">
      <selection sqref="A1:F1"/>
    </sheetView>
  </sheetViews>
  <sheetFormatPr defaultRowHeight="12"/>
  <cols>
    <col min="1" max="1" width="67.140625" style="215" customWidth="1"/>
    <col min="2" max="4" width="16" style="215" customWidth="1"/>
    <col min="5" max="5" width="16.7109375" style="215" customWidth="1"/>
    <col min="6" max="9" width="16" style="215" customWidth="1"/>
    <col min="10" max="202" width="9.140625" style="215"/>
    <col min="203" max="203" width="79.85546875" style="215" customWidth="1"/>
    <col min="204" max="204" width="24" style="215" customWidth="1"/>
    <col min="205" max="205" width="25.28515625" style="215" customWidth="1"/>
    <col min="206" max="209" width="23.7109375" style="215" customWidth="1"/>
    <col min="210" max="211" width="26.5703125" style="215" customWidth="1"/>
    <col min="212" max="458" width="9.140625" style="215"/>
    <col min="459" max="459" width="79.85546875" style="215" customWidth="1"/>
    <col min="460" max="460" width="24" style="215" customWidth="1"/>
    <col min="461" max="461" width="25.28515625" style="215" customWidth="1"/>
    <col min="462" max="465" width="23.7109375" style="215" customWidth="1"/>
    <col min="466" max="467" width="26.5703125" style="215" customWidth="1"/>
    <col min="468" max="714" width="9.140625" style="215"/>
    <col min="715" max="715" width="79.85546875" style="215" customWidth="1"/>
    <col min="716" max="716" width="24" style="215" customWidth="1"/>
    <col min="717" max="717" width="25.28515625" style="215" customWidth="1"/>
    <col min="718" max="721" width="23.7109375" style="215" customWidth="1"/>
    <col min="722" max="723" width="26.5703125" style="215" customWidth="1"/>
    <col min="724" max="970" width="9.140625" style="215"/>
    <col min="971" max="971" width="79.85546875" style="215" customWidth="1"/>
    <col min="972" max="972" width="24" style="215" customWidth="1"/>
    <col min="973" max="973" width="25.28515625" style="215" customWidth="1"/>
    <col min="974" max="977" width="23.7109375" style="215" customWidth="1"/>
    <col min="978" max="979" width="26.5703125" style="215" customWidth="1"/>
    <col min="980" max="1226" width="9.140625" style="215"/>
    <col min="1227" max="1227" width="79.85546875" style="215" customWidth="1"/>
    <col min="1228" max="1228" width="24" style="215" customWidth="1"/>
    <col min="1229" max="1229" width="25.28515625" style="215" customWidth="1"/>
    <col min="1230" max="1233" width="23.7109375" style="215" customWidth="1"/>
    <col min="1234" max="1235" width="26.5703125" style="215" customWidth="1"/>
    <col min="1236" max="1482" width="9.140625" style="215"/>
    <col min="1483" max="1483" width="79.85546875" style="215" customWidth="1"/>
    <col min="1484" max="1484" width="24" style="215" customWidth="1"/>
    <col min="1485" max="1485" width="25.28515625" style="215" customWidth="1"/>
    <col min="1486" max="1489" width="23.7109375" style="215" customWidth="1"/>
    <col min="1490" max="1491" width="26.5703125" style="215" customWidth="1"/>
    <col min="1492" max="1738" width="9.140625" style="215"/>
    <col min="1739" max="1739" width="79.85546875" style="215" customWidth="1"/>
    <col min="1740" max="1740" width="24" style="215" customWidth="1"/>
    <col min="1741" max="1741" width="25.28515625" style="215" customWidth="1"/>
    <col min="1742" max="1745" width="23.7109375" style="215" customWidth="1"/>
    <col min="1746" max="1747" width="26.5703125" style="215" customWidth="1"/>
    <col min="1748" max="1994" width="9.140625" style="215"/>
    <col min="1995" max="1995" width="79.85546875" style="215" customWidth="1"/>
    <col min="1996" max="1996" width="24" style="215" customWidth="1"/>
    <col min="1997" max="1997" width="25.28515625" style="215" customWidth="1"/>
    <col min="1998" max="2001" width="23.7109375" style="215" customWidth="1"/>
    <col min="2002" max="2003" width="26.5703125" style="215" customWidth="1"/>
    <col min="2004" max="2250" width="9.140625" style="215"/>
    <col min="2251" max="2251" width="79.85546875" style="215" customWidth="1"/>
    <col min="2252" max="2252" width="24" style="215" customWidth="1"/>
    <col min="2253" max="2253" width="25.28515625" style="215" customWidth="1"/>
    <col min="2254" max="2257" width="23.7109375" style="215" customWidth="1"/>
    <col min="2258" max="2259" width="26.5703125" style="215" customWidth="1"/>
    <col min="2260" max="2506" width="9.140625" style="215"/>
    <col min="2507" max="2507" width="79.85546875" style="215" customWidth="1"/>
    <col min="2508" max="2508" width="24" style="215" customWidth="1"/>
    <col min="2509" max="2509" width="25.28515625" style="215" customWidth="1"/>
    <col min="2510" max="2513" width="23.7109375" style="215" customWidth="1"/>
    <col min="2514" max="2515" width="26.5703125" style="215" customWidth="1"/>
    <col min="2516" max="2762" width="9.140625" style="215"/>
    <col min="2763" max="2763" width="79.85546875" style="215" customWidth="1"/>
    <col min="2764" max="2764" width="24" style="215" customWidth="1"/>
    <col min="2765" max="2765" width="25.28515625" style="215" customWidth="1"/>
    <col min="2766" max="2769" width="23.7109375" style="215" customWidth="1"/>
    <col min="2770" max="2771" width="26.5703125" style="215" customWidth="1"/>
    <col min="2772" max="3018" width="9.140625" style="215"/>
    <col min="3019" max="3019" width="79.85546875" style="215" customWidth="1"/>
    <col min="3020" max="3020" width="24" style="215" customWidth="1"/>
    <col min="3021" max="3021" width="25.28515625" style="215" customWidth="1"/>
    <col min="3022" max="3025" width="23.7109375" style="215" customWidth="1"/>
    <col min="3026" max="3027" width="26.5703125" style="215" customWidth="1"/>
    <col min="3028" max="3274" width="9.140625" style="215"/>
    <col min="3275" max="3275" width="79.85546875" style="215" customWidth="1"/>
    <col min="3276" max="3276" width="24" style="215" customWidth="1"/>
    <col min="3277" max="3277" width="25.28515625" style="215" customWidth="1"/>
    <col min="3278" max="3281" width="23.7109375" style="215" customWidth="1"/>
    <col min="3282" max="3283" width="26.5703125" style="215" customWidth="1"/>
    <col min="3284" max="3530" width="9.140625" style="215"/>
    <col min="3531" max="3531" width="79.85546875" style="215" customWidth="1"/>
    <col min="3532" max="3532" width="24" style="215" customWidth="1"/>
    <col min="3533" max="3533" width="25.28515625" style="215" customWidth="1"/>
    <col min="3534" max="3537" width="23.7109375" style="215" customWidth="1"/>
    <col min="3538" max="3539" width="26.5703125" style="215" customWidth="1"/>
    <col min="3540" max="3786" width="9.140625" style="215"/>
    <col min="3787" max="3787" width="79.85546875" style="215" customWidth="1"/>
    <col min="3788" max="3788" width="24" style="215" customWidth="1"/>
    <col min="3789" max="3789" width="25.28515625" style="215" customWidth="1"/>
    <col min="3790" max="3793" width="23.7109375" style="215" customWidth="1"/>
    <col min="3794" max="3795" width="26.5703125" style="215" customWidth="1"/>
    <col min="3796" max="4042" width="9.140625" style="215"/>
    <col min="4043" max="4043" width="79.85546875" style="215" customWidth="1"/>
    <col min="4044" max="4044" width="24" style="215" customWidth="1"/>
    <col min="4045" max="4045" width="25.28515625" style="215" customWidth="1"/>
    <col min="4046" max="4049" width="23.7109375" style="215" customWidth="1"/>
    <col min="4050" max="4051" width="26.5703125" style="215" customWidth="1"/>
    <col min="4052" max="4298" width="9.140625" style="215"/>
    <col min="4299" max="4299" width="79.85546875" style="215" customWidth="1"/>
    <col min="4300" max="4300" width="24" style="215" customWidth="1"/>
    <col min="4301" max="4301" width="25.28515625" style="215" customWidth="1"/>
    <col min="4302" max="4305" width="23.7109375" style="215" customWidth="1"/>
    <col min="4306" max="4307" width="26.5703125" style="215" customWidth="1"/>
    <col min="4308" max="4554" width="9.140625" style="215"/>
    <col min="4555" max="4555" width="79.85546875" style="215" customWidth="1"/>
    <col min="4556" max="4556" width="24" style="215" customWidth="1"/>
    <col min="4557" max="4557" width="25.28515625" style="215" customWidth="1"/>
    <col min="4558" max="4561" width="23.7109375" style="215" customWidth="1"/>
    <col min="4562" max="4563" width="26.5703125" style="215" customWidth="1"/>
    <col min="4564" max="4810" width="9.140625" style="215"/>
    <col min="4811" max="4811" width="79.85546875" style="215" customWidth="1"/>
    <col min="4812" max="4812" width="24" style="215" customWidth="1"/>
    <col min="4813" max="4813" width="25.28515625" style="215" customWidth="1"/>
    <col min="4814" max="4817" width="23.7109375" style="215" customWidth="1"/>
    <col min="4818" max="4819" width="26.5703125" style="215" customWidth="1"/>
    <col min="4820" max="5066" width="9.140625" style="215"/>
    <col min="5067" max="5067" width="79.85546875" style="215" customWidth="1"/>
    <col min="5068" max="5068" width="24" style="215" customWidth="1"/>
    <col min="5069" max="5069" width="25.28515625" style="215" customWidth="1"/>
    <col min="5070" max="5073" width="23.7109375" style="215" customWidth="1"/>
    <col min="5074" max="5075" width="26.5703125" style="215" customWidth="1"/>
    <col min="5076" max="5322" width="9.140625" style="215"/>
    <col min="5323" max="5323" width="79.85546875" style="215" customWidth="1"/>
    <col min="5324" max="5324" width="24" style="215" customWidth="1"/>
    <col min="5325" max="5325" width="25.28515625" style="215" customWidth="1"/>
    <col min="5326" max="5329" width="23.7109375" style="215" customWidth="1"/>
    <col min="5330" max="5331" width="26.5703125" style="215" customWidth="1"/>
    <col min="5332" max="5578" width="9.140625" style="215"/>
    <col min="5579" max="5579" width="79.85546875" style="215" customWidth="1"/>
    <col min="5580" max="5580" width="24" style="215" customWidth="1"/>
    <col min="5581" max="5581" width="25.28515625" style="215" customWidth="1"/>
    <col min="5582" max="5585" width="23.7109375" style="215" customWidth="1"/>
    <col min="5586" max="5587" width="26.5703125" style="215" customWidth="1"/>
    <col min="5588" max="5834" width="9.140625" style="215"/>
    <col min="5835" max="5835" width="79.85546875" style="215" customWidth="1"/>
    <col min="5836" max="5836" width="24" style="215" customWidth="1"/>
    <col min="5837" max="5837" width="25.28515625" style="215" customWidth="1"/>
    <col min="5838" max="5841" width="23.7109375" style="215" customWidth="1"/>
    <col min="5842" max="5843" width="26.5703125" style="215" customWidth="1"/>
    <col min="5844" max="6090" width="9.140625" style="215"/>
    <col min="6091" max="6091" width="79.85546875" style="215" customWidth="1"/>
    <col min="6092" max="6092" width="24" style="215" customWidth="1"/>
    <col min="6093" max="6093" width="25.28515625" style="215" customWidth="1"/>
    <col min="6094" max="6097" width="23.7109375" style="215" customWidth="1"/>
    <col min="6098" max="6099" width="26.5703125" style="215" customWidth="1"/>
    <col min="6100" max="6346" width="9.140625" style="215"/>
    <col min="6347" max="6347" width="79.85546875" style="215" customWidth="1"/>
    <col min="6348" max="6348" width="24" style="215" customWidth="1"/>
    <col min="6349" max="6349" width="25.28515625" style="215" customWidth="1"/>
    <col min="6350" max="6353" width="23.7109375" style="215" customWidth="1"/>
    <col min="6354" max="6355" width="26.5703125" style="215" customWidth="1"/>
    <col min="6356" max="6602" width="9.140625" style="215"/>
    <col min="6603" max="6603" width="79.85546875" style="215" customWidth="1"/>
    <col min="6604" max="6604" width="24" style="215" customWidth="1"/>
    <col min="6605" max="6605" width="25.28515625" style="215" customWidth="1"/>
    <col min="6606" max="6609" width="23.7109375" style="215" customWidth="1"/>
    <col min="6610" max="6611" width="26.5703125" style="215" customWidth="1"/>
    <col min="6612" max="6858" width="9.140625" style="215"/>
    <col min="6859" max="6859" width="79.85546875" style="215" customWidth="1"/>
    <col min="6860" max="6860" width="24" style="215" customWidth="1"/>
    <col min="6861" max="6861" width="25.28515625" style="215" customWidth="1"/>
    <col min="6862" max="6865" width="23.7109375" style="215" customWidth="1"/>
    <col min="6866" max="6867" width="26.5703125" style="215" customWidth="1"/>
    <col min="6868" max="7114" width="9.140625" style="215"/>
    <col min="7115" max="7115" width="79.85546875" style="215" customWidth="1"/>
    <col min="7116" max="7116" width="24" style="215" customWidth="1"/>
    <col min="7117" max="7117" width="25.28515625" style="215" customWidth="1"/>
    <col min="7118" max="7121" width="23.7109375" style="215" customWidth="1"/>
    <col min="7122" max="7123" width="26.5703125" style="215" customWidth="1"/>
    <col min="7124" max="7370" width="9.140625" style="215"/>
    <col min="7371" max="7371" width="79.85546875" style="215" customWidth="1"/>
    <col min="7372" max="7372" width="24" style="215" customWidth="1"/>
    <col min="7373" max="7373" width="25.28515625" style="215" customWidth="1"/>
    <col min="7374" max="7377" width="23.7109375" style="215" customWidth="1"/>
    <col min="7378" max="7379" width="26.5703125" style="215" customWidth="1"/>
    <col min="7380" max="7626" width="9.140625" style="215"/>
    <col min="7627" max="7627" width="79.85546875" style="215" customWidth="1"/>
    <col min="7628" max="7628" width="24" style="215" customWidth="1"/>
    <col min="7629" max="7629" width="25.28515625" style="215" customWidth="1"/>
    <col min="7630" max="7633" width="23.7109375" style="215" customWidth="1"/>
    <col min="7634" max="7635" width="26.5703125" style="215" customWidth="1"/>
    <col min="7636" max="7882" width="9.140625" style="215"/>
    <col min="7883" max="7883" width="79.85546875" style="215" customWidth="1"/>
    <col min="7884" max="7884" width="24" style="215" customWidth="1"/>
    <col min="7885" max="7885" width="25.28515625" style="215" customWidth="1"/>
    <col min="7886" max="7889" width="23.7109375" style="215" customWidth="1"/>
    <col min="7890" max="7891" width="26.5703125" style="215" customWidth="1"/>
    <col min="7892" max="8138" width="9.140625" style="215"/>
    <col min="8139" max="8139" width="79.85546875" style="215" customWidth="1"/>
    <col min="8140" max="8140" width="24" style="215" customWidth="1"/>
    <col min="8141" max="8141" width="25.28515625" style="215" customWidth="1"/>
    <col min="8142" max="8145" width="23.7109375" style="215" customWidth="1"/>
    <col min="8146" max="8147" width="26.5703125" style="215" customWidth="1"/>
    <col min="8148" max="8394" width="9.140625" style="215"/>
    <col min="8395" max="8395" width="79.85546875" style="215" customWidth="1"/>
    <col min="8396" max="8396" width="24" style="215" customWidth="1"/>
    <col min="8397" max="8397" width="25.28515625" style="215" customWidth="1"/>
    <col min="8398" max="8401" width="23.7109375" style="215" customWidth="1"/>
    <col min="8402" max="8403" width="26.5703125" style="215" customWidth="1"/>
    <col min="8404" max="8650" width="9.140625" style="215"/>
    <col min="8651" max="8651" width="79.85546875" style="215" customWidth="1"/>
    <col min="8652" max="8652" width="24" style="215" customWidth="1"/>
    <col min="8653" max="8653" width="25.28515625" style="215" customWidth="1"/>
    <col min="8654" max="8657" width="23.7109375" style="215" customWidth="1"/>
    <col min="8658" max="8659" width="26.5703125" style="215" customWidth="1"/>
    <col min="8660" max="8906" width="9.140625" style="215"/>
    <col min="8907" max="8907" width="79.85546875" style="215" customWidth="1"/>
    <col min="8908" max="8908" width="24" style="215" customWidth="1"/>
    <col min="8909" max="8909" width="25.28515625" style="215" customWidth="1"/>
    <col min="8910" max="8913" width="23.7109375" style="215" customWidth="1"/>
    <col min="8914" max="8915" width="26.5703125" style="215" customWidth="1"/>
    <col min="8916" max="9162" width="9.140625" style="215"/>
    <col min="9163" max="9163" width="79.85546875" style="215" customWidth="1"/>
    <col min="9164" max="9164" width="24" style="215" customWidth="1"/>
    <col min="9165" max="9165" width="25.28515625" style="215" customWidth="1"/>
    <col min="9166" max="9169" width="23.7109375" style="215" customWidth="1"/>
    <col min="9170" max="9171" width="26.5703125" style="215" customWidth="1"/>
    <col min="9172" max="9418" width="9.140625" style="215"/>
    <col min="9419" max="9419" width="79.85546875" style="215" customWidth="1"/>
    <col min="9420" max="9420" width="24" style="215" customWidth="1"/>
    <col min="9421" max="9421" width="25.28515625" style="215" customWidth="1"/>
    <col min="9422" max="9425" width="23.7109375" style="215" customWidth="1"/>
    <col min="9426" max="9427" width="26.5703125" style="215" customWidth="1"/>
    <col min="9428" max="9674" width="9.140625" style="215"/>
    <col min="9675" max="9675" width="79.85546875" style="215" customWidth="1"/>
    <col min="9676" max="9676" width="24" style="215" customWidth="1"/>
    <col min="9677" max="9677" width="25.28515625" style="215" customWidth="1"/>
    <col min="9678" max="9681" width="23.7109375" style="215" customWidth="1"/>
    <col min="9682" max="9683" width="26.5703125" style="215" customWidth="1"/>
    <col min="9684" max="9930" width="9.140625" style="215"/>
    <col min="9931" max="9931" width="79.85546875" style="215" customWidth="1"/>
    <col min="9932" max="9932" width="24" style="215" customWidth="1"/>
    <col min="9933" max="9933" width="25.28515625" style="215" customWidth="1"/>
    <col min="9934" max="9937" width="23.7109375" style="215" customWidth="1"/>
    <col min="9938" max="9939" width="26.5703125" style="215" customWidth="1"/>
    <col min="9940" max="10186" width="9.140625" style="215"/>
    <col min="10187" max="10187" width="79.85546875" style="215" customWidth="1"/>
    <col min="10188" max="10188" width="24" style="215" customWidth="1"/>
    <col min="10189" max="10189" width="25.28515625" style="215" customWidth="1"/>
    <col min="10190" max="10193" width="23.7109375" style="215" customWidth="1"/>
    <col min="10194" max="10195" width="26.5703125" style="215" customWidth="1"/>
    <col min="10196" max="10442" width="9.140625" style="215"/>
    <col min="10443" max="10443" width="79.85546875" style="215" customWidth="1"/>
    <col min="10444" max="10444" width="24" style="215" customWidth="1"/>
    <col min="10445" max="10445" width="25.28515625" style="215" customWidth="1"/>
    <col min="10446" max="10449" width="23.7109375" style="215" customWidth="1"/>
    <col min="10450" max="10451" width="26.5703125" style="215" customWidth="1"/>
    <col min="10452" max="10698" width="9.140625" style="215"/>
    <col min="10699" max="10699" width="79.85546875" style="215" customWidth="1"/>
    <col min="10700" max="10700" width="24" style="215" customWidth="1"/>
    <col min="10701" max="10701" width="25.28515625" style="215" customWidth="1"/>
    <col min="10702" max="10705" width="23.7109375" style="215" customWidth="1"/>
    <col min="10706" max="10707" width="26.5703125" style="215" customWidth="1"/>
    <col min="10708" max="10954" width="9.140625" style="215"/>
    <col min="10955" max="10955" width="79.85546875" style="215" customWidth="1"/>
    <col min="10956" max="10956" width="24" style="215" customWidth="1"/>
    <col min="10957" max="10957" width="25.28515625" style="215" customWidth="1"/>
    <col min="10958" max="10961" width="23.7109375" style="215" customWidth="1"/>
    <col min="10962" max="10963" width="26.5703125" style="215" customWidth="1"/>
    <col min="10964" max="11210" width="9.140625" style="215"/>
    <col min="11211" max="11211" width="79.85546875" style="215" customWidth="1"/>
    <col min="11212" max="11212" width="24" style="215" customWidth="1"/>
    <col min="11213" max="11213" width="25.28515625" style="215" customWidth="1"/>
    <col min="11214" max="11217" width="23.7109375" style="215" customWidth="1"/>
    <col min="11218" max="11219" width="26.5703125" style="215" customWidth="1"/>
    <col min="11220" max="11466" width="9.140625" style="215"/>
    <col min="11467" max="11467" width="79.85546875" style="215" customWidth="1"/>
    <col min="11468" max="11468" width="24" style="215" customWidth="1"/>
    <col min="11469" max="11469" width="25.28515625" style="215" customWidth="1"/>
    <col min="11470" max="11473" width="23.7109375" style="215" customWidth="1"/>
    <col min="11474" max="11475" width="26.5703125" style="215" customWidth="1"/>
    <col min="11476" max="11722" width="9.140625" style="215"/>
    <col min="11723" max="11723" width="79.85546875" style="215" customWidth="1"/>
    <col min="11724" max="11724" width="24" style="215" customWidth="1"/>
    <col min="11725" max="11725" width="25.28515625" style="215" customWidth="1"/>
    <col min="11726" max="11729" width="23.7109375" style="215" customWidth="1"/>
    <col min="11730" max="11731" width="26.5703125" style="215" customWidth="1"/>
    <col min="11732" max="11978" width="9.140625" style="215"/>
    <col min="11979" max="11979" width="79.85546875" style="215" customWidth="1"/>
    <col min="11980" max="11980" width="24" style="215" customWidth="1"/>
    <col min="11981" max="11981" width="25.28515625" style="215" customWidth="1"/>
    <col min="11982" max="11985" width="23.7109375" style="215" customWidth="1"/>
    <col min="11986" max="11987" width="26.5703125" style="215" customWidth="1"/>
    <col min="11988" max="12234" width="9.140625" style="215"/>
    <col min="12235" max="12235" width="79.85546875" style="215" customWidth="1"/>
    <col min="12236" max="12236" width="24" style="215" customWidth="1"/>
    <col min="12237" max="12237" width="25.28515625" style="215" customWidth="1"/>
    <col min="12238" max="12241" width="23.7109375" style="215" customWidth="1"/>
    <col min="12242" max="12243" width="26.5703125" style="215" customWidth="1"/>
    <col min="12244" max="12490" width="9.140625" style="215"/>
    <col min="12491" max="12491" width="79.85546875" style="215" customWidth="1"/>
    <col min="12492" max="12492" width="24" style="215" customWidth="1"/>
    <col min="12493" max="12493" width="25.28515625" style="215" customWidth="1"/>
    <col min="12494" max="12497" width="23.7109375" style="215" customWidth="1"/>
    <col min="12498" max="12499" width="26.5703125" style="215" customWidth="1"/>
    <col min="12500" max="12746" width="9.140625" style="215"/>
    <col min="12747" max="12747" width="79.85546875" style="215" customWidth="1"/>
    <col min="12748" max="12748" width="24" style="215" customWidth="1"/>
    <col min="12749" max="12749" width="25.28515625" style="215" customWidth="1"/>
    <col min="12750" max="12753" width="23.7109375" style="215" customWidth="1"/>
    <col min="12754" max="12755" width="26.5703125" style="215" customWidth="1"/>
    <col min="12756" max="13002" width="9.140625" style="215"/>
    <col min="13003" max="13003" width="79.85546875" style="215" customWidth="1"/>
    <col min="13004" max="13004" width="24" style="215" customWidth="1"/>
    <col min="13005" max="13005" width="25.28515625" style="215" customWidth="1"/>
    <col min="13006" max="13009" width="23.7109375" style="215" customWidth="1"/>
    <col min="13010" max="13011" width="26.5703125" style="215" customWidth="1"/>
    <col min="13012" max="13258" width="9.140625" style="215"/>
    <col min="13259" max="13259" width="79.85546875" style="215" customWidth="1"/>
    <col min="13260" max="13260" width="24" style="215" customWidth="1"/>
    <col min="13261" max="13261" width="25.28515625" style="215" customWidth="1"/>
    <col min="13262" max="13265" width="23.7109375" style="215" customWidth="1"/>
    <col min="13266" max="13267" width="26.5703125" style="215" customWidth="1"/>
    <col min="13268" max="13514" width="9.140625" style="215"/>
    <col min="13515" max="13515" width="79.85546875" style="215" customWidth="1"/>
    <col min="13516" max="13516" width="24" style="215" customWidth="1"/>
    <col min="13517" max="13517" width="25.28515625" style="215" customWidth="1"/>
    <col min="13518" max="13521" width="23.7109375" style="215" customWidth="1"/>
    <col min="13522" max="13523" width="26.5703125" style="215" customWidth="1"/>
    <col min="13524" max="13770" width="9.140625" style="215"/>
    <col min="13771" max="13771" width="79.85546875" style="215" customWidth="1"/>
    <col min="13772" max="13772" width="24" style="215" customWidth="1"/>
    <col min="13773" max="13773" width="25.28515625" style="215" customWidth="1"/>
    <col min="13774" max="13777" width="23.7109375" style="215" customWidth="1"/>
    <col min="13778" max="13779" width="26.5703125" style="215" customWidth="1"/>
    <col min="13780" max="14026" width="9.140625" style="215"/>
    <col min="14027" max="14027" width="79.85546875" style="215" customWidth="1"/>
    <col min="14028" max="14028" width="24" style="215" customWidth="1"/>
    <col min="14029" max="14029" width="25.28515625" style="215" customWidth="1"/>
    <col min="14030" max="14033" width="23.7109375" style="215" customWidth="1"/>
    <col min="14034" max="14035" width="26.5703125" style="215" customWidth="1"/>
    <col min="14036" max="14282" width="9.140625" style="215"/>
    <col min="14283" max="14283" width="79.85546875" style="215" customWidth="1"/>
    <col min="14284" max="14284" width="24" style="215" customWidth="1"/>
    <col min="14285" max="14285" width="25.28515625" style="215" customWidth="1"/>
    <col min="14286" max="14289" width="23.7109375" style="215" customWidth="1"/>
    <col min="14290" max="14291" width="26.5703125" style="215" customWidth="1"/>
    <col min="14292" max="14538" width="9.140625" style="215"/>
    <col min="14539" max="14539" width="79.85546875" style="215" customWidth="1"/>
    <col min="14540" max="14540" width="24" style="215" customWidth="1"/>
    <col min="14541" max="14541" width="25.28515625" style="215" customWidth="1"/>
    <col min="14542" max="14545" width="23.7109375" style="215" customWidth="1"/>
    <col min="14546" max="14547" width="26.5703125" style="215" customWidth="1"/>
    <col min="14548" max="14794" width="9.140625" style="215"/>
    <col min="14795" max="14795" width="79.85546875" style="215" customWidth="1"/>
    <col min="14796" max="14796" width="24" style="215" customWidth="1"/>
    <col min="14797" max="14797" width="25.28515625" style="215" customWidth="1"/>
    <col min="14798" max="14801" width="23.7109375" style="215" customWidth="1"/>
    <col min="14802" max="14803" width="26.5703125" style="215" customWidth="1"/>
    <col min="14804" max="15050" width="9.140625" style="215"/>
    <col min="15051" max="15051" width="79.85546875" style="215" customWidth="1"/>
    <col min="15052" max="15052" width="24" style="215" customWidth="1"/>
    <col min="15053" max="15053" width="25.28515625" style="215" customWidth="1"/>
    <col min="15054" max="15057" width="23.7109375" style="215" customWidth="1"/>
    <col min="15058" max="15059" width="26.5703125" style="215" customWidth="1"/>
    <col min="15060" max="15306" width="9.140625" style="215"/>
    <col min="15307" max="15307" width="79.85546875" style="215" customWidth="1"/>
    <col min="15308" max="15308" width="24" style="215" customWidth="1"/>
    <col min="15309" max="15309" width="25.28515625" style="215" customWidth="1"/>
    <col min="15310" max="15313" width="23.7109375" style="215" customWidth="1"/>
    <col min="15314" max="15315" width="26.5703125" style="215" customWidth="1"/>
    <col min="15316" max="15562" width="9.140625" style="215"/>
    <col min="15563" max="15563" width="79.85546875" style="215" customWidth="1"/>
    <col min="15564" max="15564" width="24" style="215" customWidth="1"/>
    <col min="15565" max="15565" width="25.28515625" style="215" customWidth="1"/>
    <col min="15566" max="15569" width="23.7109375" style="215" customWidth="1"/>
    <col min="15570" max="15571" width="26.5703125" style="215" customWidth="1"/>
    <col min="15572" max="15818" width="9.140625" style="215"/>
    <col min="15819" max="15819" width="79.85546875" style="215" customWidth="1"/>
    <col min="15820" max="15820" width="24" style="215" customWidth="1"/>
    <col min="15821" max="15821" width="25.28515625" style="215" customWidth="1"/>
    <col min="15822" max="15825" width="23.7109375" style="215" customWidth="1"/>
    <col min="15826" max="15827" width="26.5703125" style="215" customWidth="1"/>
    <col min="15828" max="16074" width="9.140625" style="215"/>
    <col min="16075" max="16075" width="79.85546875" style="215" customWidth="1"/>
    <col min="16076" max="16076" width="24" style="215" customWidth="1"/>
    <col min="16077" max="16077" width="25.28515625" style="215" customWidth="1"/>
    <col min="16078" max="16081" width="23.7109375" style="215" customWidth="1"/>
    <col min="16082" max="16083" width="26.5703125" style="215" customWidth="1"/>
    <col min="16084" max="16384" width="9.140625" style="215"/>
  </cols>
  <sheetData>
    <row r="1" spans="1:9">
      <c r="A1" s="988" t="s">
        <v>0</v>
      </c>
      <c r="B1" s="988"/>
      <c r="C1" s="988"/>
      <c r="D1" s="988"/>
      <c r="E1" s="988"/>
      <c r="F1" s="988"/>
      <c r="G1" s="214"/>
      <c r="H1" s="214"/>
      <c r="I1" s="214"/>
    </row>
    <row r="2" spans="1:9">
      <c r="A2" s="988" t="s">
        <v>1</v>
      </c>
      <c r="B2" s="988"/>
      <c r="C2" s="988"/>
      <c r="D2" s="988"/>
      <c r="E2" s="988"/>
      <c r="F2" s="988"/>
      <c r="G2" s="214"/>
      <c r="H2" s="214"/>
      <c r="I2" s="214"/>
    </row>
    <row r="3" spans="1:9">
      <c r="A3" s="989" t="s">
        <v>364</v>
      </c>
      <c r="B3" s="989"/>
      <c r="C3" s="989"/>
      <c r="D3" s="989"/>
      <c r="E3" s="989"/>
      <c r="F3" s="989"/>
      <c r="G3" s="628"/>
      <c r="H3" s="628"/>
      <c r="I3" s="628"/>
    </row>
    <row r="4" spans="1:9">
      <c r="A4" s="988" t="s">
        <v>365</v>
      </c>
      <c r="B4" s="988"/>
      <c r="C4" s="988"/>
      <c r="D4" s="988"/>
      <c r="E4" s="988"/>
      <c r="F4" s="988"/>
      <c r="G4" s="214"/>
      <c r="H4" s="214"/>
      <c r="I4" s="214"/>
    </row>
    <row r="5" spans="1:9">
      <c r="A5" s="988" t="s">
        <v>1099</v>
      </c>
      <c r="B5" s="988"/>
      <c r="C5" s="988"/>
      <c r="D5" s="988"/>
      <c r="E5" s="988"/>
      <c r="F5" s="988"/>
      <c r="G5" s="214"/>
      <c r="H5" s="214"/>
      <c r="I5" s="214"/>
    </row>
    <row r="7" spans="1:9">
      <c r="A7" s="215" t="s">
        <v>366</v>
      </c>
      <c r="C7" s="214"/>
      <c r="F7" s="216">
        <v>1</v>
      </c>
      <c r="H7" s="629"/>
      <c r="I7" s="216"/>
    </row>
    <row r="8" spans="1:9">
      <c r="A8" s="987" t="s">
        <v>788</v>
      </c>
      <c r="B8" s="987"/>
      <c r="C8" s="987"/>
      <c r="D8" s="987"/>
      <c r="E8" s="987"/>
      <c r="F8" s="987"/>
      <c r="G8" s="631"/>
      <c r="H8" s="631"/>
      <c r="I8" s="631"/>
    </row>
    <row r="9" spans="1:9" ht="18.75" customHeight="1">
      <c r="A9" s="987" t="s">
        <v>789</v>
      </c>
      <c r="B9" s="987"/>
      <c r="C9" s="987"/>
      <c r="D9" s="987"/>
      <c r="E9" s="987"/>
      <c r="F9" s="987"/>
      <c r="G9" s="630"/>
      <c r="H9" s="630"/>
      <c r="I9" s="630"/>
    </row>
    <row r="10" spans="1:9" ht="30" customHeight="1">
      <c r="A10" s="992" t="s">
        <v>790</v>
      </c>
      <c r="B10" s="993"/>
      <c r="C10" s="996" t="s">
        <v>7</v>
      </c>
      <c r="D10" s="993"/>
      <c r="E10" s="997" t="s">
        <v>367</v>
      </c>
      <c r="F10" s="998"/>
      <c r="G10" s="630"/>
      <c r="H10" s="630"/>
      <c r="I10" s="630"/>
    </row>
    <row r="11" spans="1:9" s="631" customFormat="1" ht="12.75" customHeight="1">
      <c r="A11" s="994"/>
      <c r="B11" s="995"/>
      <c r="C11" s="999" t="s">
        <v>439</v>
      </c>
      <c r="D11" s="995"/>
      <c r="E11" s="997" t="s">
        <v>440</v>
      </c>
      <c r="F11" s="998"/>
      <c r="G11" s="628"/>
      <c r="H11" s="628"/>
      <c r="I11" s="628"/>
    </row>
    <row r="12" spans="1:9" s="631" customFormat="1" ht="12.75" customHeight="1">
      <c r="A12" s="637" t="s">
        <v>368</v>
      </c>
      <c r="B12" s="218"/>
      <c r="C12" s="217"/>
      <c r="D12" s="218">
        <v>1944671000</v>
      </c>
      <c r="E12" s="217"/>
      <c r="F12" s="638">
        <v>673253331.45000017</v>
      </c>
      <c r="G12" s="632"/>
      <c r="H12" s="632"/>
      <c r="I12" s="632"/>
    </row>
    <row r="13" spans="1:9" ht="12.75" customHeight="1">
      <c r="A13" s="639" t="s">
        <v>369</v>
      </c>
      <c r="B13" s="221"/>
      <c r="C13" s="220"/>
      <c r="D13" s="221">
        <v>452360000</v>
      </c>
      <c r="E13" s="220"/>
      <c r="F13" s="640">
        <v>136869397.86000001</v>
      </c>
      <c r="G13" s="633"/>
      <c r="H13" s="633"/>
      <c r="I13" s="633"/>
    </row>
    <row r="14" spans="1:9" ht="12.75" customHeight="1">
      <c r="A14" s="641" t="s">
        <v>791</v>
      </c>
      <c r="B14" s="221"/>
      <c r="C14" s="220"/>
      <c r="D14" s="221">
        <v>288551000</v>
      </c>
      <c r="E14" s="220"/>
      <c r="F14" s="640">
        <v>87322369.780000001</v>
      </c>
      <c r="G14" s="633"/>
      <c r="H14" s="633"/>
      <c r="I14" s="633"/>
    </row>
    <row r="15" spans="1:9" ht="12.75" customHeight="1">
      <c r="A15" s="641" t="s">
        <v>792</v>
      </c>
      <c r="B15" s="221"/>
      <c r="C15" s="220"/>
      <c r="D15" s="221">
        <v>151492000</v>
      </c>
      <c r="E15" s="220"/>
      <c r="F15" s="640">
        <v>45836845.899999999</v>
      </c>
      <c r="G15" s="633"/>
      <c r="H15" s="633"/>
      <c r="I15" s="633"/>
    </row>
    <row r="16" spans="1:9" ht="12.75" customHeight="1">
      <c r="A16" s="641" t="s">
        <v>793</v>
      </c>
      <c r="B16" s="221"/>
      <c r="C16" s="220"/>
      <c r="D16" s="221">
        <v>12317000</v>
      </c>
      <c r="E16" s="220"/>
      <c r="F16" s="640">
        <v>3710182.18</v>
      </c>
      <c r="G16" s="633"/>
      <c r="H16" s="633"/>
      <c r="I16" s="633"/>
    </row>
    <row r="17" spans="1:9" ht="12.75" customHeight="1">
      <c r="A17" s="639" t="s">
        <v>370</v>
      </c>
      <c r="B17" s="221"/>
      <c r="C17" s="220"/>
      <c r="D17" s="221">
        <v>584841000</v>
      </c>
      <c r="E17" s="220"/>
      <c r="F17" s="640">
        <v>182054312.20999998</v>
      </c>
      <c r="G17" s="633"/>
      <c r="H17" s="633"/>
      <c r="I17" s="633"/>
    </row>
    <row r="18" spans="1:9" ht="12.75" customHeight="1">
      <c r="A18" s="641" t="s">
        <v>791</v>
      </c>
      <c r="B18" s="221"/>
      <c r="C18" s="220"/>
      <c r="D18" s="221">
        <v>584841000</v>
      </c>
      <c r="E18" s="220"/>
      <c r="F18" s="640">
        <v>182054312.20999998</v>
      </c>
      <c r="G18" s="633"/>
      <c r="H18" s="633"/>
      <c r="I18" s="633"/>
    </row>
    <row r="19" spans="1:9" ht="12.75" customHeight="1">
      <c r="A19" s="641" t="s">
        <v>792</v>
      </c>
      <c r="B19" s="221"/>
      <c r="C19" s="220"/>
      <c r="D19" s="221">
        <v>0</v>
      </c>
      <c r="E19" s="220"/>
      <c r="F19" s="640">
        <v>0</v>
      </c>
      <c r="G19" s="633"/>
      <c r="H19" s="633"/>
      <c r="I19" s="633"/>
    </row>
    <row r="20" spans="1:9" ht="12.75" customHeight="1">
      <c r="A20" s="641" t="s">
        <v>793</v>
      </c>
      <c r="B20" s="221"/>
      <c r="C20" s="220"/>
      <c r="D20" s="221">
        <v>0</v>
      </c>
      <c r="E20" s="220"/>
      <c r="F20" s="640">
        <v>0</v>
      </c>
      <c r="G20" s="633"/>
      <c r="H20" s="633"/>
      <c r="I20" s="633"/>
    </row>
    <row r="21" spans="1:9" ht="12.75" customHeight="1">
      <c r="A21" s="639" t="s">
        <v>371</v>
      </c>
      <c r="B21" s="221"/>
      <c r="C21" s="220"/>
      <c r="D21" s="221">
        <v>190224000</v>
      </c>
      <c r="E21" s="220"/>
      <c r="F21" s="640">
        <v>79599435.890000015</v>
      </c>
      <c r="G21" s="633"/>
      <c r="H21" s="633"/>
      <c r="I21" s="633"/>
    </row>
    <row r="22" spans="1:9" ht="12.75" customHeight="1">
      <c r="A22" s="641" t="s">
        <v>794</v>
      </c>
      <c r="B22" s="221"/>
      <c r="C22" s="220"/>
      <c r="D22" s="221">
        <v>8064000</v>
      </c>
      <c r="E22" s="220"/>
      <c r="F22" s="640">
        <v>2762178.0100000002</v>
      </c>
      <c r="G22" s="633"/>
      <c r="H22" s="633"/>
      <c r="I22" s="633"/>
    </row>
    <row r="23" spans="1:9" ht="12.75" customHeight="1">
      <c r="A23" s="641" t="s">
        <v>795</v>
      </c>
      <c r="B23" s="221"/>
      <c r="C23" s="220"/>
      <c r="D23" s="221">
        <v>182160000</v>
      </c>
      <c r="E23" s="220"/>
      <c r="F23" s="640">
        <v>76837257.88000001</v>
      </c>
      <c r="G23" s="633"/>
      <c r="H23" s="633"/>
      <c r="I23" s="633"/>
    </row>
    <row r="24" spans="1:9" ht="12.75" customHeight="1">
      <c r="A24" s="641" t="s">
        <v>796</v>
      </c>
      <c r="B24" s="221"/>
      <c r="C24" s="220"/>
      <c r="D24" s="221">
        <v>0</v>
      </c>
      <c r="E24" s="220"/>
      <c r="F24" s="640">
        <v>0</v>
      </c>
      <c r="G24" s="633"/>
      <c r="H24" s="633"/>
      <c r="I24" s="633"/>
    </row>
    <row r="25" spans="1:9" ht="12.75" customHeight="1">
      <c r="A25" s="639" t="s">
        <v>372</v>
      </c>
      <c r="B25" s="221"/>
      <c r="C25" s="220"/>
      <c r="D25" s="221">
        <v>0</v>
      </c>
      <c r="E25" s="220"/>
      <c r="F25" s="640">
        <v>0</v>
      </c>
      <c r="G25" s="633"/>
      <c r="H25" s="633"/>
      <c r="I25" s="633"/>
    </row>
    <row r="26" spans="1:9" ht="12.75" customHeight="1">
      <c r="A26" s="639" t="s">
        <v>373</v>
      </c>
      <c r="B26" s="221"/>
      <c r="C26" s="220"/>
      <c r="D26" s="221">
        <v>717246000</v>
      </c>
      <c r="E26" s="220"/>
      <c r="F26" s="640">
        <v>274730185.49000013</v>
      </c>
      <c r="G26" s="633"/>
      <c r="H26" s="633"/>
      <c r="I26" s="633"/>
    </row>
    <row r="27" spans="1:9" ht="12.75" customHeight="1">
      <c r="A27" s="641" t="s">
        <v>797</v>
      </c>
      <c r="B27" s="221"/>
      <c r="C27" s="220"/>
      <c r="D27" s="221">
        <v>13013000</v>
      </c>
      <c r="E27" s="220"/>
      <c r="F27" s="640">
        <v>42040322.630000003</v>
      </c>
      <c r="G27" s="633"/>
      <c r="H27" s="633"/>
      <c r="I27" s="633"/>
    </row>
    <row r="28" spans="1:9" ht="12.75" customHeight="1">
      <c r="A28" s="641" t="s">
        <v>798</v>
      </c>
      <c r="B28" s="221"/>
      <c r="C28" s="220"/>
      <c r="D28" s="221">
        <v>684914000</v>
      </c>
      <c r="E28" s="220"/>
      <c r="F28" s="640">
        <v>228304709.6800001</v>
      </c>
      <c r="G28" s="633"/>
      <c r="H28" s="633"/>
      <c r="I28" s="633"/>
    </row>
    <row r="29" spans="1:9" ht="12.75" customHeight="1">
      <c r="A29" s="641" t="s">
        <v>799</v>
      </c>
      <c r="B29" s="221"/>
      <c r="C29" s="220"/>
      <c r="D29" s="221">
        <v>19319000</v>
      </c>
      <c r="E29" s="220"/>
      <c r="F29" s="640">
        <v>4385153.1800000072</v>
      </c>
      <c r="G29" s="633"/>
      <c r="H29" s="633"/>
      <c r="I29" s="633"/>
    </row>
    <row r="30" spans="1:9" ht="12.75" customHeight="1">
      <c r="A30" s="637" t="s">
        <v>374</v>
      </c>
      <c r="B30" s="218"/>
      <c r="C30" s="217"/>
      <c r="D30" s="218">
        <v>0</v>
      </c>
      <c r="E30" s="217"/>
      <c r="F30" s="638">
        <v>71178.09</v>
      </c>
      <c r="G30" s="633"/>
      <c r="H30" s="633"/>
      <c r="I30" s="633"/>
    </row>
    <row r="31" spans="1:9" ht="12.75" customHeight="1">
      <c r="A31" s="642" t="s">
        <v>800</v>
      </c>
      <c r="B31" s="221"/>
      <c r="C31" s="220"/>
      <c r="D31" s="221">
        <v>0</v>
      </c>
      <c r="E31" s="220"/>
      <c r="F31" s="640">
        <v>71178.09</v>
      </c>
      <c r="G31" s="633"/>
      <c r="H31" s="633"/>
      <c r="I31" s="633"/>
    </row>
    <row r="32" spans="1:9" ht="12.75" customHeight="1">
      <c r="A32" s="642" t="s">
        <v>801</v>
      </c>
      <c r="B32" s="221"/>
      <c r="C32" s="220"/>
      <c r="D32" s="221">
        <v>0</v>
      </c>
      <c r="E32" s="220"/>
      <c r="F32" s="640">
        <v>0</v>
      </c>
      <c r="G32" s="633"/>
      <c r="H32" s="633"/>
      <c r="I32" s="633"/>
    </row>
    <row r="33" spans="1:9" ht="12.75" customHeight="1">
      <c r="A33" s="643" t="s">
        <v>802</v>
      </c>
      <c r="B33" s="223"/>
      <c r="C33" s="222"/>
      <c r="D33" s="223">
        <v>0</v>
      </c>
      <c r="E33" s="222"/>
      <c r="F33" s="644">
        <v>0</v>
      </c>
      <c r="G33" s="633"/>
      <c r="H33" s="633"/>
      <c r="I33" s="633"/>
    </row>
    <row r="34" spans="1:9" ht="12.75" customHeight="1">
      <c r="A34" s="645" t="s">
        <v>803</v>
      </c>
      <c r="B34" s="225"/>
      <c r="C34" s="224"/>
      <c r="D34" s="225">
        <v>1259757000</v>
      </c>
      <c r="E34" s="224"/>
      <c r="F34" s="646">
        <v>445019799.86000013</v>
      </c>
      <c r="G34" s="633"/>
      <c r="H34" s="633"/>
      <c r="I34" s="633"/>
    </row>
    <row r="35" spans="1:9" ht="12.75" customHeight="1">
      <c r="G35" s="633"/>
      <c r="H35" s="633"/>
      <c r="I35" s="633"/>
    </row>
    <row r="36" spans="1:9" ht="20.25" customHeight="1">
      <c r="A36" s="1000" t="s">
        <v>804</v>
      </c>
      <c r="B36" s="1003" t="s">
        <v>375</v>
      </c>
      <c r="C36" s="647" t="s">
        <v>376</v>
      </c>
      <c r="D36" s="647" t="s">
        <v>377</v>
      </c>
      <c r="E36" s="647" t="s">
        <v>805</v>
      </c>
      <c r="F36" s="648" t="s">
        <v>378</v>
      </c>
      <c r="G36" s="633"/>
      <c r="H36" s="633"/>
      <c r="I36" s="633"/>
    </row>
    <row r="37" spans="1:9" ht="12.75" customHeight="1">
      <c r="A37" s="1001"/>
      <c r="B37" s="1004"/>
      <c r="C37" s="649" t="s">
        <v>478</v>
      </c>
      <c r="D37" s="649" t="s">
        <v>478</v>
      </c>
      <c r="E37" s="649" t="s">
        <v>478</v>
      </c>
      <c r="F37" s="650" t="s">
        <v>806</v>
      </c>
      <c r="G37" s="633"/>
      <c r="H37" s="633"/>
      <c r="I37" s="633"/>
    </row>
    <row r="38" spans="1:9" ht="12.75" customHeight="1">
      <c r="A38" s="1002"/>
      <c r="B38" s="651" t="s">
        <v>593</v>
      </c>
      <c r="C38" s="651" t="s">
        <v>490</v>
      </c>
      <c r="D38" s="651" t="s">
        <v>491</v>
      </c>
      <c r="E38" s="651" t="s">
        <v>556</v>
      </c>
      <c r="F38" s="652" t="s">
        <v>492</v>
      </c>
      <c r="G38" s="633"/>
      <c r="H38" s="633"/>
      <c r="I38" s="633"/>
    </row>
    <row r="39" spans="1:9" ht="12.75" customHeight="1">
      <c r="A39" s="257" t="s">
        <v>807</v>
      </c>
      <c r="B39" s="226">
        <v>1933603000</v>
      </c>
      <c r="C39" s="226">
        <v>625669909.35000014</v>
      </c>
      <c r="D39" s="226">
        <v>625669909.35000014</v>
      </c>
      <c r="E39" s="226">
        <v>625669909.3499999</v>
      </c>
      <c r="F39" s="653">
        <v>0</v>
      </c>
      <c r="G39" s="633"/>
      <c r="H39" s="633"/>
      <c r="I39" s="633"/>
    </row>
    <row r="40" spans="1:9" s="631" customFormat="1" ht="12.75" customHeight="1">
      <c r="A40" s="257" t="s">
        <v>379</v>
      </c>
      <c r="B40" s="226">
        <v>1743283000</v>
      </c>
      <c r="C40" s="226">
        <v>566081858.54000008</v>
      </c>
      <c r="D40" s="226">
        <v>566081858.54000008</v>
      </c>
      <c r="E40" s="226">
        <v>566081858.53999996</v>
      </c>
      <c r="F40" s="653">
        <v>0</v>
      </c>
      <c r="G40" s="632"/>
      <c r="H40" s="632"/>
      <c r="I40" s="632"/>
    </row>
    <row r="41" spans="1:9" ht="12.75" customHeight="1">
      <c r="A41" s="257" t="s">
        <v>808</v>
      </c>
      <c r="B41" s="226">
        <v>190320000</v>
      </c>
      <c r="C41" s="226">
        <v>59588050.810000002</v>
      </c>
      <c r="D41" s="226">
        <v>59588050.810000002</v>
      </c>
      <c r="E41" s="226">
        <v>59588050.810000002</v>
      </c>
      <c r="F41" s="653">
        <v>0</v>
      </c>
      <c r="G41" s="633"/>
      <c r="H41" s="633"/>
      <c r="I41" s="633"/>
    </row>
    <row r="42" spans="1:9" ht="12.75" customHeight="1">
      <c r="A42" s="257" t="s">
        <v>380</v>
      </c>
      <c r="B42" s="226">
        <v>11068000</v>
      </c>
      <c r="C42" s="226">
        <v>2489666.210000217</v>
      </c>
      <c r="D42" s="226">
        <v>2443628.3400003314</v>
      </c>
      <c r="E42" s="226">
        <v>2440790.4900001884</v>
      </c>
      <c r="F42" s="653">
        <v>0</v>
      </c>
      <c r="G42" s="633"/>
      <c r="H42" s="633"/>
      <c r="I42" s="633"/>
    </row>
    <row r="43" spans="1:9" ht="12.75" customHeight="1">
      <c r="A43" s="257" t="s">
        <v>381</v>
      </c>
      <c r="B43" s="226">
        <v>1692000</v>
      </c>
      <c r="C43" s="226">
        <v>129193.43000000002</v>
      </c>
      <c r="D43" s="226">
        <v>129193.43000000001</v>
      </c>
      <c r="E43" s="226">
        <v>126355.58</v>
      </c>
      <c r="F43" s="653">
        <v>0</v>
      </c>
      <c r="G43" s="633"/>
      <c r="H43" s="633"/>
      <c r="I43" s="633"/>
    </row>
    <row r="44" spans="1:9" s="631" customFormat="1" ht="12.75" customHeight="1">
      <c r="A44" s="257" t="s">
        <v>382</v>
      </c>
      <c r="B44" s="226">
        <v>9376000</v>
      </c>
      <c r="C44" s="226">
        <v>2360472.7800002168</v>
      </c>
      <c r="D44" s="226">
        <v>2314434.9100003312</v>
      </c>
      <c r="E44" s="226">
        <v>2314434.9100001883</v>
      </c>
      <c r="F44" s="653">
        <v>0</v>
      </c>
      <c r="G44" s="632"/>
      <c r="H44" s="632"/>
      <c r="I44" s="632"/>
    </row>
    <row r="45" spans="1:9">
      <c r="A45" s="227" t="s">
        <v>809</v>
      </c>
      <c r="B45" s="654">
        <v>1944671000</v>
      </c>
      <c r="C45" s="654">
        <v>628159575.56000042</v>
      </c>
      <c r="D45" s="654">
        <v>628113537.69000053</v>
      </c>
      <c r="E45" s="654">
        <v>628110699.84000015</v>
      </c>
      <c r="F45" s="248">
        <v>0</v>
      </c>
    </row>
    <row r="46" spans="1:9">
      <c r="A46" s="655"/>
      <c r="B46" s="656"/>
      <c r="C46" s="656"/>
      <c r="D46" s="656"/>
      <c r="E46" s="656"/>
      <c r="F46" s="657"/>
    </row>
    <row r="47" spans="1:9" ht="30" customHeight="1">
      <c r="A47" s="658" t="s">
        <v>810</v>
      </c>
      <c r="B47" s="777">
        <v>-684914000</v>
      </c>
      <c r="C47" s="777">
        <v>-183139775.70000029</v>
      </c>
      <c r="D47" s="777">
        <v>-183093737.8300004</v>
      </c>
      <c r="E47" s="777">
        <v>-183090899.98000002</v>
      </c>
      <c r="F47" s="778">
        <v>0</v>
      </c>
      <c r="G47" s="630"/>
      <c r="H47" s="630"/>
      <c r="I47" s="630"/>
    </row>
    <row r="48" spans="1:9" ht="30" customHeight="1">
      <c r="G48" s="636"/>
      <c r="H48" s="636"/>
      <c r="I48" s="636"/>
    </row>
    <row r="49" spans="1:9" ht="12.75" customHeight="1">
      <c r="A49" s="235" t="s">
        <v>811</v>
      </c>
      <c r="B49" s="236"/>
      <c r="C49" s="236"/>
      <c r="D49" s="236"/>
      <c r="E49" s="997" t="s">
        <v>383</v>
      </c>
      <c r="F49" s="1005"/>
    </row>
    <row r="50" spans="1:9" ht="12.75" customHeight="1">
      <c r="A50" s="659" t="s">
        <v>384</v>
      </c>
      <c r="B50" s="229"/>
      <c r="C50" s="229"/>
      <c r="D50" s="229"/>
      <c r="E50" s="231"/>
      <c r="F50" s="232">
        <v>0</v>
      </c>
      <c r="G50" s="633"/>
      <c r="H50" s="633"/>
      <c r="I50" s="633"/>
    </row>
    <row r="51" spans="1:9" ht="12.75" customHeight="1">
      <c r="A51" s="233"/>
      <c r="B51" s="234"/>
      <c r="G51" s="633"/>
      <c r="H51" s="633"/>
      <c r="I51" s="633"/>
    </row>
    <row r="52" spans="1:9" ht="12.75" customHeight="1">
      <c r="A52" s="235" t="s">
        <v>812</v>
      </c>
      <c r="B52" s="236"/>
      <c r="C52" s="236"/>
      <c r="D52" s="237"/>
      <c r="E52" s="997" t="s">
        <v>383</v>
      </c>
      <c r="F52" s="1005"/>
      <c r="G52" s="633"/>
      <c r="H52" s="633"/>
      <c r="I52" s="633"/>
    </row>
    <row r="53" spans="1:9" ht="12.75" customHeight="1">
      <c r="A53" s="659" t="s">
        <v>385</v>
      </c>
      <c r="B53" s="229"/>
      <c r="C53" s="229"/>
      <c r="D53" s="230"/>
      <c r="E53" s="231"/>
      <c r="F53" s="232">
        <v>1139000</v>
      </c>
      <c r="G53" s="633"/>
      <c r="H53" s="633"/>
      <c r="I53" s="633"/>
    </row>
    <row r="54" spans="1:9" ht="12.75" customHeight="1">
      <c r="A54" s="233"/>
      <c r="B54" s="234"/>
      <c r="G54" s="633"/>
      <c r="H54" s="633"/>
      <c r="I54" s="633"/>
    </row>
    <row r="55" spans="1:9" ht="12.75" customHeight="1">
      <c r="A55" s="236" t="s">
        <v>813</v>
      </c>
      <c r="B55" s="236"/>
      <c r="C55" s="236"/>
      <c r="D55" s="237"/>
      <c r="E55" s="997" t="s">
        <v>386</v>
      </c>
      <c r="F55" s="1005"/>
      <c r="G55" s="633"/>
      <c r="H55" s="633"/>
      <c r="I55" s="633"/>
    </row>
    <row r="56" spans="1:9" ht="12.75" customHeight="1">
      <c r="A56" s="238" t="s">
        <v>387</v>
      </c>
      <c r="B56" s="238"/>
      <c r="C56" s="238"/>
      <c r="D56" s="239"/>
      <c r="F56" s="240">
        <v>0</v>
      </c>
      <c r="G56" s="633"/>
      <c r="H56" s="633"/>
      <c r="I56" s="633"/>
    </row>
    <row r="57" spans="1:9" ht="12.75" customHeight="1">
      <c r="A57" s="238" t="s">
        <v>388</v>
      </c>
      <c r="B57" s="238"/>
      <c r="C57" s="238"/>
      <c r="D57" s="239"/>
      <c r="F57" s="240">
        <v>663643815.48000002</v>
      </c>
      <c r="G57" s="633"/>
      <c r="H57" s="633"/>
      <c r="I57" s="633"/>
    </row>
    <row r="58" spans="1:9" ht="12.75" customHeight="1">
      <c r="A58" s="238" t="s">
        <v>389</v>
      </c>
      <c r="B58" s="238"/>
      <c r="C58" s="238"/>
      <c r="D58" s="239"/>
      <c r="F58" s="240">
        <v>0</v>
      </c>
      <c r="G58" s="633"/>
      <c r="H58" s="633"/>
      <c r="I58" s="633"/>
    </row>
    <row r="59" spans="1:9" ht="12.75" customHeight="1">
      <c r="A59" s="241" t="s">
        <v>390</v>
      </c>
      <c r="B59" s="241"/>
      <c r="C59" s="241"/>
      <c r="D59" s="660"/>
      <c r="E59" s="242"/>
      <c r="F59" s="661">
        <v>0</v>
      </c>
      <c r="G59" s="633"/>
      <c r="H59" s="633"/>
      <c r="I59" s="633"/>
    </row>
    <row r="60" spans="1:9" ht="12.75" customHeight="1">
      <c r="G60" s="633"/>
      <c r="H60" s="633"/>
      <c r="I60" s="633"/>
    </row>
    <row r="61" spans="1:9" ht="12.75" customHeight="1">
      <c r="A61" s="627" t="s">
        <v>391</v>
      </c>
      <c r="B61" s="627"/>
      <c r="C61" s="627"/>
      <c r="D61" s="627"/>
      <c r="E61" s="990" t="s">
        <v>568</v>
      </c>
      <c r="F61" s="991"/>
      <c r="G61" s="633"/>
      <c r="H61" s="633"/>
      <c r="I61" s="633"/>
    </row>
    <row r="62" spans="1:9" ht="12.75" customHeight="1">
      <c r="A62" s="243" t="s">
        <v>814</v>
      </c>
      <c r="B62" s="238"/>
      <c r="C62" s="238"/>
      <c r="D62" s="238"/>
      <c r="E62" s="662"/>
      <c r="F62" s="633">
        <v>376902301.39999998</v>
      </c>
      <c r="G62" s="633"/>
      <c r="H62" s="633"/>
      <c r="I62" s="633"/>
    </row>
    <row r="63" spans="1:9" ht="12.75" customHeight="1">
      <c r="A63" s="243" t="s">
        <v>815</v>
      </c>
      <c r="B63" s="238"/>
      <c r="C63" s="238"/>
      <c r="D63" s="238"/>
      <c r="E63" s="662"/>
      <c r="F63" s="633">
        <v>1238329944.1499999</v>
      </c>
      <c r="G63" s="633"/>
      <c r="H63" s="633"/>
      <c r="I63" s="633"/>
    </row>
    <row r="64" spans="1:9" ht="12.75" customHeight="1">
      <c r="A64" s="244" t="s">
        <v>816</v>
      </c>
      <c r="B64" s="241"/>
      <c r="C64" s="241"/>
      <c r="D64" s="241"/>
      <c r="E64" s="663"/>
      <c r="F64" s="664">
        <v>739124849.89999998</v>
      </c>
      <c r="G64" s="633"/>
      <c r="H64" s="633"/>
      <c r="I64" s="633"/>
    </row>
    <row r="65" spans="1:9" ht="12.75" customHeight="1">
      <c r="F65" s="246" t="s">
        <v>392</v>
      </c>
      <c r="G65" s="633"/>
      <c r="H65" s="633"/>
      <c r="I65" s="633"/>
    </row>
    <row r="66" spans="1:9" ht="12.75" customHeight="1">
      <c r="F66" s="246" t="s">
        <v>393</v>
      </c>
      <c r="G66" s="633"/>
      <c r="H66" s="633"/>
      <c r="I66" s="633"/>
    </row>
    <row r="67" spans="1:9">
      <c r="A67" s="987" t="s">
        <v>817</v>
      </c>
      <c r="B67" s="987"/>
      <c r="C67" s="987"/>
      <c r="D67" s="987"/>
      <c r="E67" s="987"/>
      <c r="F67" s="987"/>
    </row>
    <row r="68" spans="1:9">
      <c r="A68" s="992" t="s">
        <v>818</v>
      </c>
      <c r="B68" s="993"/>
      <c r="C68" s="996" t="s">
        <v>7</v>
      </c>
      <c r="D68" s="993"/>
      <c r="E68" s="997" t="s">
        <v>367</v>
      </c>
      <c r="F68" s="998"/>
    </row>
    <row r="69" spans="1:9" ht="30" customHeight="1">
      <c r="A69" s="994"/>
      <c r="B69" s="995"/>
      <c r="C69" s="999" t="s">
        <v>439</v>
      </c>
      <c r="D69" s="995"/>
      <c r="E69" s="997" t="s">
        <v>440</v>
      </c>
      <c r="F69" s="998"/>
      <c r="G69" s="630"/>
      <c r="H69" s="630"/>
      <c r="I69" s="630"/>
    </row>
    <row r="70" spans="1:9" ht="12.75" customHeight="1">
      <c r="A70" s="665" t="s">
        <v>394</v>
      </c>
      <c r="B70" s="666"/>
      <c r="C70" s="667"/>
      <c r="D70" s="666">
        <v>0</v>
      </c>
      <c r="E70" s="667"/>
      <c r="F70" s="668">
        <v>0</v>
      </c>
      <c r="G70" s="238"/>
      <c r="I70" s="634"/>
    </row>
    <row r="71" spans="1:9" ht="12.75" customHeight="1">
      <c r="A71" s="639" t="s">
        <v>369</v>
      </c>
      <c r="B71" s="221"/>
      <c r="C71" s="220"/>
      <c r="D71" s="221">
        <v>0</v>
      </c>
      <c r="E71" s="220"/>
      <c r="F71" s="640">
        <v>0</v>
      </c>
    </row>
    <row r="72" spans="1:9" ht="30" customHeight="1">
      <c r="A72" s="641" t="s">
        <v>791</v>
      </c>
      <c r="B72" s="221"/>
      <c r="C72" s="220"/>
      <c r="D72" s="221">
        <v>0</v>
      </c>
      <c r="E72" s="220"/>
      <c r="F72" s="640">
        <v>0</v>
      </c>
      <c r="G72" s="630"/>
      <c r="H72" s="630"/>
      <c r="I72" s="630"/>
    </row>
    <row r="73" spans="1:9" ht="12.75" customHeight="1">
      <c r="A73" s="641" t="s">
        <v>792</v>
      </c>
      <c r="B73" s="221"/>
      <c r="C73" s="220"/>
      <c r="D73" s="221">
        <v>0</v>
      </c>
      <c r="E73" s="220"/>
      <c r="F73" s="640">
        <v>0</v>
      </c>
      <c r="G73" s="238"/>
      <c r="I73" s="634"/>
    </row>
    <row r="74" spans="1:9" ht="12.75" customHeight="1">
      <c r="A74" s="641" t="s">
        <v>793</v>
      </c>
      <c r="B74" s="221"/>
      <c r="C74" s="220"/>
      <c r="D74" s="221">
        <v>0</v>
      </c>
      <c r="E74" s="220"/>
      <c r="F74" s="640">
        <v>0</v>
      </c>
    </row>
    <row r="75" spans="1:9" ht="30" customHeight="1">
      <c r="A75" s="639" t="s">
        <v>370</v>
      </c>
      <c r="B75" s="221"/>
      <c r="C75" s="220"/>
      <c r="D75" s="221">
        <v>0</v>
      </c>
      <c r="E75" s="220"/>
      <c r="F75" s="640">
        <v>0</v>
      </c>
      <c r="G75" s="630"/>
      <c r="H75" s="630"/>
      <c r="I75" s="630"/>
    </row>
    <row r="76" spans="1:9" ht="12.75" customHeight="1">
      <c r="A76" s="641" t="s">
        <v>791</v>
      </c>
      <c r="B76" s="221"/>
      <c r="C76" s="220"/>
      <c r="D76" s="221">
        <v>0</v>
      </c>
      <c r="E76" s="220"/>
      <c r="F76" s="640">
        <v>0</v>
      </c>
      <c r="G76" s="238"/>
      <c r="I76" s="633"/>
    </row>
    <row r="77" spans="1:9" ht="12.75" customHeight="1">
      <c r="A77" s="641" t="s">
        <v>792</v>
      </c>
      <c r="B77" s="221"/>
      <c r="C77" s="220"/>
      <c r="D77" s="221">
        <v>0</v>
      </c>
      <c r="E77" s="220"/>
      <c r="F77" s="640">
        <v>0</v>
      </c>
      <c r="G77" s="238"/>
      <c r="I77" s="633"/>
    </row>
    <row r="78" spans="1:9" ht="12.75" customHeight="1">
      <c r="A78" s="641" t="s">
        <v>793</v>
      </c>
      <c r="B78" s="221"/>
      <c r="C78" s="220"/>
      <c r="D78" s="221">
        <v>0</v>
      </c>
      <c r="E78" s="220"/>
      <c r="F78" s="640">
        <v>0</v>
      </c>
      <c r="G78" s="238"/>
      <c r="I78" s="633"/>
    </row>
    <row r="79" spans="1:9" ht="12.75" customHeight="1">
      <c r="A79" s="639" t="s">
        <v>371</v>
      </c>
      <c r="B79" s="221"/>
      <c r="C79" s="220"/>
      <c r="D79" s="221">
        <v>0</v>
      </c>
      <c r="E79" s="220"/>
      <c r="F79" s="640">
        <v>0</v>
      </c>
      <c r="G79" s="238"/>
      <c r="I79" s="633"/>
    </row>
    <row r="80" spans="1:9" ht="12.75" customHeight="1">
      <c r="A80" s="641" t="s">
        <v>794</v>
      </c>
      <c r="B80" s="221"/>
      <c r="C80" s="220"/>
      <c r="D80" s="221">
        <v>0</v>
      </c>
      <c r="E80" s="220"/>
      <c r="F80" s="640">
        <v>0</v>
      </c>
      <c r="G80" s="238"/>
      <c r="I80" s="633"/>
    </row>
    <row r="81" spans="1:9">
      <c r="A81" s="641" t="s">
        <v>795</v>
      </c>
      <c r="B81" s="221"/>
      <c r="C81" s="220"/>
      <c r="D81" s="221">
        <v>0</v>
      </c>
      <c r="E81" s="220"/>
      <c r="F81" s="640">
        <v>0</v>
      </c>
    </row>
    <row r="82" spans="1:9" ht="30" customHeight="1">
      <c r="A82" s="641" t="s">
        <v>796</v>
      </c>
      <c r="B82" s="221"/>
      <c r="C82" s="220"/>
      <c r="D82" s="221">
        <v>0</v>
      </c>
      <c r="E82" s="220"/>
      <c r="F82" s="640">
        <v>0</v>
      </c>
      <c r="G82" s="630"/>
      <c r="H82" s="630"/>
      <c r="I82" s="630"/>
    </row>
    <row r="83" spans="1:9" ht="30" customHeight="1">
      <c r="A83" s="639" t="s">
        <v>372</v>
      </c>
      <c r="B83" s="221"/>
      <c r="C83" s="220"/>
      <c r="D83" s="221">
        <v>0</v>
      </c>
      <c r="E83" s="220"/>
      <c r="F83" s="640">
        <v>0</v>
      </c>
      <c r="G83" s="630"/>
      <c r="H83" s="636"/>
      <c r="I83" s="636"/>
    </row>
    <row r="84" spans="1:9" ht="12.75" customHeight="1">
      <c r="A84" s="639"/>
      <c r="B84" s="221"/>
      <c r="C84" s="220"/>
      <c r="D84" s="221">
        <v>0</v>
      </c>
      <c r="E84" s="220"/>
      <c r="F84" s="640">
        <v>0</v>
      </c>
      <c r="G84" s="238"/>
      <c r="H84" s="633"/>
      <c r="I84" s="633"/>
    </row>
    <row r="85" spans="1:9" ht="12.75" customHeight="1">
      <c r="A85" s="639" t="s">
        <v>373</v>
      </c>
      <c r="B85" s="221"/>
      <c r="C85" s="220"/>
      <c r="D85" s="221">
        <v>0</v>
      </c>
      <c r="E85" s="220"/>
      <c r="F85" s="640">
        <v>0</v>
      </c>
      <c r="G85" s="238"/>
      <c r="H85" s="633"/>
      <c r="I85" s="633"/>
    </row>
    <row r="86" spans="1:9" ht="12.75" customHeight="1">
      <c r="A86" s="641" t="s">
        <v>797</v>
      </c>
      <c r="B86" s="221"/>
      <c r="C86" s="220"/>
      <c r="D86" s="221">
        <v>0</v>
      </c>
      <c r="E86" s="220"/>
      <c r="F86" s="640">
        <v>0</v>
      </c>
      <c r="G86" s="238"/>
      <c r="H86" s="633"/>
      <c r="I86" s="633"/>
    </row>
    <row r="87" spans="1:9" ht="12.75" customHeight="1">
      <c r="A87" s="641" t="s">
        <v>799</v>
      </c>
      <c r="B87" s="221"/>
      <c r="C87" s="220"/>
      <c r="D87" s="221">
        <v>0</v>
      </c>
      <c r="E87" s="220"/>
      <c r="F87" s="640">
        <v>0</v>
      </c>
      <c r="G87" s="238"/>
      <c r="H87" s="633"/>
      <c r="I87" s="633"/>
    </row>
    <row r="88" spans="1:9">
      <c r="A88" s="637" t="s">
        <v>819</v>
      </c>
      <c r="B88" s="218"/>
      <c r="C88" s="217"/>
      <c r="D88" s="218">
        <v>0</v>
      </c>
      <c r="E88" s="217"/>
      <c r="F88" s="638">
        <v>0</v>
      </c>
      <c r="I88" s="246"/>
    </row>
    <row r="89" spans="1:9">
      <c r="A89" s="642" t="s">
        <v>800</v>
      </c>
      <c r="B89" s="221"/>
      <c r="C89" s="220"/>
      <c r="D89" s="221">
        <v>0</v>
      </c>
      <c r="E89" s="220"/>
      <c r="F89" s="640">
        <v>0</v>
      </c>
      <c r="I89" s="246"/>
    </row>
    <row r="90" spans="1:9">
      <c r="A90" s="642" t="s">
        <v>801</v>
      </c>
      <c r="B90" s="221"/>
      <c r="C90" s="220"/>
      <c r="D90" s="221">
        <v>0</v>
      </c>
      <c r="E90" s="220"/>
      <c r="F90" s="640">
        <v>0</v>
      </c>
      <c r="G90" s="631"/>
      <c r="H90" s="631"/>
      <c r="I90" s="631"/>
    </row>
    <row r="91" spans="1:9" ht="30" customHeight="1">
      <c r="A91" s="643" t="s">
        <v>802</v>
      </c>
      <c r="B91" s="223"/>
      <c r="C91" s="222"/>
      <c r="D91" s="223">
        <v>0</v>
      </c>
      <c r="E91" s="222"/>
      <c r="F91" s="644">
        <v>0</v>
      </c>
      <c r="G91" s="630"/>
      <c r="H91" s="630"/>
      <c r="I91" s="630"/>
    </row>
    <row r="92" spans="1:9" ht="30" customHeight="1">
      <c r="A92" s="645" t="s">
        <v>820</v>
      </c>
      <c r="B92" s="225"/>
      <c r="C92" s="224"/>
      <c r="D92" s="225">
        <v>0</v>
      </c>
      <c r="E92" s="224"/>
      <c r="F92" s="646">
        <v>0</v>
      </c>
      <c r="G92" s="630"/>
      <c r="H92" s="630"/>
      <c r="I92" s="630"/>
    </row>
    <row r="93" spans="1:9" ht="12.75" customHeight="1">
      <c r="G93" s="633"/>
      <c r="I93" s="633"/>
    </row>
    <row r="94" spans="1:9" ht="36" customHeight="1">
      <c r="A94" s="1000" t="s">
        <v>821</v>
      </c>
      <c r="B94" s="1003" t="s">
        <v>375</v>
      </c>
      <c r="C94" s="647" t="s">
        <v>376</v>
      </c>
      <c r="D94" s="647" t="s">
        <v>377</v>
      </c>
      <c r="E94" s="647" t="s">
        <v>805</v>
      </c>
      <c r="F94" s="648" t="s">
        <v>378</v>
      </c>
      <c r="G94" s="633"/>
      <c r="I94" s="633"/>
    </row>
    <row r="95" spans="1:9" ht="12.75" customHeight="1">
      <c r="A95" s="1001"/>
      <c r="B95" s="1004"/>
      <c r="C95" s="649" t="s">
        <v>478</v>
      </c>
      <c r="D95" s="649" t="s">
        <v>478</v>
      </c>
      <c r="E95" s="649" t="s">
        <v>478</v>
      </c>
      <c r="F95" s="650" t="s">
        <v>806</v>
      </c>
      <c r="G95" s="633"/>
      <c r="I95" s="633"/>
    </row>
    <row r="96" spans="1:9" ht="12.75" customHeight="1">
      <c r="A96" s="1002"/>
      <c r="B96" s="651" t="s">
        <v>593</v>
      </c>
      <c r="C96" s="651" t="s">
        <v>490</v>
      </c>
      <c r="D96" s="651" t="s">
        <v>491</v>
      </c>
      <c r="E96" s="651" t="s">
        <v>556</v>
      </c>
      <c r="F96" s="652" t="s">
        <v>492</v>
      </c>
      <c r="G96" s="633"/>
      <c r="I96" s="633"/>
    </row>
    <row r="97" spans="1:9" ht="12.75" customHeight="1">
      <c r="A97" s="257" t="s">
        <v>807</v>
      </c>
      <c r="B97" s="226">
        <v>0</v>
      </c>
      <c r="C97" s="226">
        <v>0</v>
      </c>
      <c r="D97" s="226">
        <v>0</v>
      </c>
      <c r="E97" s="226">
        <v>0</v>
      </c>
      <c r="F97" s="653">
        <v>0</v>
      </c>
      <c r="G97" s="633"/>
      <c r="I97" s="633"/>
    </row>
    <row r="98" spans="1:9" ht="12.75" customHeight="1">
      <c r="A98" s="257" t="s">
        <v>379</v>
      </c>
      <c r="B98" s="226">
        <v>0</v>
      </c>
      <c r="C98" s="226">
        <v>0</v>
      </c>
      <c r="D98" s="226">
        <v>0</v>
      </c>
      <c r="E98" s="226">
        <v>0</v>
      </c>
      <c r="F98" s="653">
        <v>0</v>
      </c>
      <c r="G98" s="633"/>
      <c r="I98" s="633"/>
    </row>
    <row r="99" spans="1:9" ht="12.75" customHeight="1">
      <c r="A99" s="257" t="s">
        <v>808</v>
      </c>
      <c r="B99" s="226">
        <v>0</v>
      </c>
      <c r="C99" s="226">
        <v>0</v>
      </c>
      <c r="D99" s="226">
        <v>0</v>
      </c>
      <c r="E99" s="226">
        <v>0</v>
      </c>
      <c r="F99" s="653">
        <v>0</v>
      </c>
      <c r="G99" s="633"/>
      <c r="I99" s="633"/>
    </row>
    <row r="100" spans="1:9" ht="12.75" customHeight="1">
      <c r="A100" s="257" t="s">
        <v>380</v>
      </c>
      <c r="B100" s="226">
        <v>0</v>
      </c>
      <c r="C100" s="226">
        <v>0</v>
      </c>
      <c r="D100" s="226">
        <v>0</v>
      </c>
      <c r="E100" s="226">
        <v>0</v>
      </c>
      <c r="F100" s="653">
        <v>0</v>
      </c>
      <c r="G100" s="633"/>
      <c r="I100" s="633"/>
    </row>
    <row r="101" spans="1:9" ht="12.75" customHeight="1">
      <c r="A101" s="669" t="s">
        <v>822</v>
      </c>
      <c r="B101" s="226">
        <v>0</v>
      </c>
      <c r="C101" s="226">
        <v>0</v>
      </c>
      <c r="D101" s="226">
        <v>0</v>
      </c>
      <c r="E101" s="226">
        <v>0</v>
      </c>
      <c r="F101" s="653">
        <v>0</v>
      </c>
      <c r="G101" s="633"/>
      <c r="I101" s="633"/>
    </row>
    <row r="102" spans="1:9" ht="12.75" customHeight="1">
      <c r="A102" s="669" t="s">
        <v>823</v>
      </c>
      <c r="B102" s="226">
        <v>0</v>
      </c>
      <c r="C102" s="226">
        <v>0</v>
      </c>
      <c r="D102" s="226">
        <v>0</v>
      </c>
      <c r="E102" s="226">
        <v>0</v>
      </c>
      <c r="F102" s="653">
        <v>0</v>
      </c>
      <c r="G102" s="633"/>
      <c r="I102" s="633"/>
    </row>
    <row r="103" spans="1:9" ht="12.75" customHeight="1">
      <c r="A103" s="227" t="s">
        <v>824</v>
      </c>
      <c r="B103" s="654">
        <v>0</v>
      </c>
      <c r="C103" s="654">
        <v>0</v>
      </c>
      <c r="D103" s="654">
        <v>0</v>
      </c>
      <c r="E103" s="654">
        <v>0</v>
      </c>
      <c r="F103" s="248">
        <v>0</v>
      </c>
      <c r="G103" s="633"/>
      <c r="I103" s="633"/>
    </row>
    <row r="104" spans="1:9" ht="12.75" customHeight="1">
      <c r="A104" s="655"/>
      <c r="B104" s="656"/>
      <c r="C104" s="656"/>
      <c r="D104" s="656"/>
      <c r="E104" s="656"/>
      <c r="F104" s="657"/>
      <c r="G104" s="633"/>
      <c r="I104" s="633"/>
    </row>
    <row r="105" spans="1:9" ht="12.75" customHeight="1">
      <c r="A105" s="658" t="s">
        <v>825</v>
      </c>
      <c r="B105" s="228">
        <v>0</v>
      </c>
      <c r="C105" s="228">
        <v>0</v>
      </c>
      <c r="D105" s="228">
        <v>0</v>
      </c>
      <c r="E105" s="228">
        <v>0</v>
      </c>
      <c r="F105" s="776"/>
      <c r="G105" s="633"/>
      <c r="I105" s="633"/>
    </row>
    <row r="106" spans="1:9" ht="12.75" customHeight="1">
      <c r="G106" s="633"/>
      <c r="I106" s="633"/>
    </row>
    <row r="107" spans="1:9" ht="12.75" customHeight="1">
      <c r="A107" s="235" t="s">
        <v>826</v>
      </c>
      <c r="B107" s="236"/>
      <c r="C107" s="236"/>
      <c r="D107" s="236"/>
      <c r="E107" s="998" t="s">
        <v>386</v>
      </c>
      <c r="F107" s="1005"/>
      <c r="G107" s="633"/>
      <c r="I107" s="633"/>
    </row>
    <row r="108" spans="1:9" ht="12.75" customHeight="1">
      <c r="A108" s="251" t="s">
        <v>395</v>
      </c>
      <c r="B108" s="238"/>
      <c r="C108" s="238"/>
      <c r="D108" s="238"/>
      <c r="F108" s="240">
        <v>0</v>
      </c>
      <c r="G108" s="633"/>
      <c r="I108" s="633"/>
    </row>
    <row r="109" spans="1:9" ht="12.75" customHeight="1">
      <c r="A109" s="252" t="s">
        <v>396</v>
      </c>
      <c r="B109" s="253"/>
      <c r="C109" s="253"/>
      <c r="D109" s="253"/>
      <c r="E109" s="242"/>
      <c r="F109" s="661">
        <v>0</v>
      </c>
      <c r="G109" s="633"/>
      <c r="I109" s="633"/>
    </row>
    <row r="110" spans="1:9" ht="12.75" customHeight="1">
      <c r="A110" s="238"/>
      <c r="B110" s="238"/>
      <c r="C110" s="238"/>
      <c r="D110" s="238"/>
      <c r="E110" s="238"/>
      <c r="F110" s="238"/>
      <c r="G110" s="633"/>
      <c r="I110" s="633"/>
    </row>
    <row r="111" spans="1:9" ht="12.75" customHeight="1">
      <c r="A111" s="987" t="s">
        <v>827</v>
      </c>
      <c r="B111" s="987"/>
      <c r="C111" s="987"/>
      <c r="D111" s="987"/>
      <c r="E111" s="987"/>
      <c r="F111" s="987"/>
      <c r="G111" s="633"/>
      <c r="I111" s="633"/>
    </row>
    <row r="112" spans="1:9" ht="12.75" customHeight="1">
      <c r="A112" s="992" t="s">
        <v>397</v>
      </c>
      <c r="B112" s="993"/>
      <c r="C112" s="996" t="s">
        <v>7</v>
      </c>
      <c r="D112" s="993"/>
      <c r="E112" s="997" t="s">
        <v>367</v>
      </c>
      <c r="F112" s="998"/>
      <c r="G112" s="633"/>
      <c r="I112" s="633"/>
    </row>
    <row r="113" spans="1:9" ht="12.75" customHeight="1">
      <c r="A113" s="994"/>
      <c r="B113" s="995"/>
      <c r="C113" s="999"/>
      <c r="D113" s="995"/>
      <c r="E113" s="997" t="s">
        <v>440</v>
      </c>
      <c r="F113" s="998"/>
      <c r="G113" s="633"/>
      <c r="I113" s="633"/>
    </row>
    <row r="114" spans="1:9" ht="12.75" customHeight="1">
      <c r="A114" s="670" t="s">
        <v>19</v>
      </c>
      <c r="B114" s="671"/>
      <c r="C114" s="254"/>
      <c r="D114" s="255">
        <v>19181000</v>
      </c>
      <c r="E114" s="254"/>
      <c r="F114" s="256">
        <v>7722925.1599999992</v>
      </c>
      <c r="G114" s="633"/>
      <c r="I114" s="633"/>
    </row>
    <row r="115" spans="1:9" ht="12.75" customHeight="1">
      <c r="A115" s="233" t="s">
        <v>398</v>
      </c>
      <c r="B115" s="672"/>
      <c r="C115" s="254"/>
      <c r="D115" s="255">
        <v>0</v>
      </c>
      <c r="E115" s="254"/>
      <c r="F115" s="256">
        <v>0</v>
      </c>
      <c r="G115" s="633"/>
      <c r="I115" s="633"/>
    </row>
    <row r="116" spans="1:9" ht="12.75" customHeight="1">
      <c r="A116" s="673" t="s">
        <v>399</v>
      </c>
      <c r="B116" s="619"/>
      <c r="C116" s="258"/>
      <c r="D116" s="259">
        <v>19181000</v>
      </c>
      <c r="E116" s="258"/>
      <c r="F116" s="674">
        <v>7722925.1599999992</v>
      </c>
      <c r="G116" s="633"/>
      <c r="I116" s="633"/>
    </row>
    <row r="117" spans="1:9" ht="12.75" customHeight="1">
      <c r="A117" s="238"/>
      <c r="B117" s="238"/>
      <c r="C117" s="238"/>
      <c r="D117" s="238"/>
      <c r="E117" s="238"/>
      <c r="F117" s="238"/>
      <c r="G117" s="633"/>
      <c r="I117" s="633"/>
    </row>
    <row r="118" spans="1:9" ht="22.5" customHeight="1">
      <c r="A118" s="993" t="s">
        <v>400</v>
      </c>
      <c r="B118" s="647" t="s">
        <v>375</v>
      </c>
      <c r="C118" s="647" t="s">
        <v>376</v>
      </c>
      <c r="D118" s="647" t="s">
        <v>377</v>
      </c>
      <c r="E118" s="647" t="s">
        <v>87</v>
      </c>
      <c r="F118" s="648" t="s">
        <v>378</v>
      </c>
      <c r="G118" s="633"/>
      <c r="I118" s="633"/>
    </row>
    <row r="119" spans="1:9" ht="12.75" customHeight="1">
      <c r="A119" s="995"/>
      <c r="B119" s="651" t="s">
        <v>593</v>
      </c>
      <c r="C119" s="651" t="s">
        <v>490</v>
      </c>
      <c r="D119" s="651" t="s">
        <v>491</v>
      </c>
      <c r="E119" s="651" t="s">
        <v>556</v>
      </c>
      <c r="F119" s="652" t="s">
        <v>492</v>
      </c>
      <c r="G119" s="633"/>
      <c r="I119" s="633"/>
    </row>
    <row r="120" spans="1:9" ht="12.75" customHeight="1">
      <c r="A120" s="257" t="s">
        <v>401</v>
      </c>
      <c r="B120" s="226">
        <v>10804000</v>
      </c>
      <c r="C120" s="226">
        <v>2967023.0300000012</v>
      </c>
      <c r="D120" s="226">
        <v>2592340.3400000008</v>
      </c>
      <c r="E120" s="226">
        <v>2531499.6700000009</v>
      </c>
      <c r="F120" s="653">
        <v>0</v>
      </c>
      <c r="G120" s="633"/>
      <c r="I120" s="633"/>
    </row>
    <row r="121" spans="1:9" ht="12.75" customHeight="1">
      <c r="A121" s="675" t="s">
        <v>828</v>
      </c>
      <c r="B121" s="226">
        <v>6278000</v>
      </c>
      <c r="C121" s="226">
        <v>1917393.2200000009</v>
      </c>
      <c r="D121" s="226">
        <v>1901383.2600000009</v>
      </c>
      <c r="E121" s="226">
        <v>1840572.0900000005</v>
      </c>
      <c r="F121" s="653">
        <v>0</v>
      </c>
      <c r="G121" s="633"/>
      <c r="I121" s="633"/>
    </row>
    <row r="122" spans="1:9" ht="12.75" customHeight="1">
      <c r="A122" s="676" t="s">
        <v>829</v>
      </c>
      <c r="B122" s="260">
        <v>4526000</v>
      </c>
      <c r="C122" s="260">
        <v>1049629.81</v>
      </c>
      <c r="D122" s="260">
        <v>690957.08</v>
      </c>
      <c r="E122" s="260">
        <v>690927.58000000007</v>
      </c>
      <c r="F122" s="677">
        <v>0</v>
      </c>
      <c r="G122" s="633"/>
      <c r="I122" s="633"/>
    </row>
    <row r="123" spans="1:9" ht="12.75" customHeight="1">
      <c r="A123" s="678" t="s">
        <v>402</v>
      </c>
      <c r="B123" s="245">
        <v>7238000</v>
      </c>
      <c r="C123" s="692">
        <v>896429.4</v>
      </c>
      <c r="D123" s="692">
        <v>896429.4</v>
      </c>
      <c r="E123" s="692">
        <v>896429.4</v>
      </c>
      <c r="F123" s="679">
        <v>0</v>
      </c>
      <c r="G123" s="633"/>
      <c r="I123" s="633"/>
    </row>
    <row r="124" spans="1:9" ht="12.75" customHeight="1">
      <c r="A124" s="250" t="s">
        <v>403</v>
      </c>
      <c r="B124" s="680">
        <v>18042000</v>
      </c>
      <c r="C124" s="691">
        <v>3863452.4300000011</v>
      </c>
      <c r="D124" s="691">
        <v>3488769.7400000007</v>
      </c>
      <c r="E124" s="691">
        <v>3427929.0700000008</v>
      </c>
      <c r="F124" s="258">
        <v>0</v>
      </c>
      <c r="G124" s="633"/>
      <c r="I124" s="633"/>
    </row>
    <row r="125" spans="1:9" ht="12.75" customHeight="1">
      <c r="A125" s="229"/>
      <c r="B125" s="681"/>
      <c r="C125" s="681"/>
      <c r="D125" s="681"/>
      <c r="E125" s="681"/>
      <c r="F125" s="681"/>
      <c r="G125" s="633"/>
      <c r="H125" s="633"/>
      <c r="I125" s="633"/>
    </row>
    <row r="126" spans="1:9">
      <c r="A126" s="250" t="s">
        <v>404</v>
      </c>
      <c r="B126" s="779">
        <v>1139000</v>
      </c>
      <c r="C126" s="779">
        <v>3859472.7299999981</v>
      </c>
      <c r="D126" s="779">
        <v>4234155.4199999981</v>
      </c>
      <c r="E126" s="779">
        <v>4294996.089999998</v>
      </c>
      <c r="F126" s="780">
        <v>0</v>
      </c>
    </row>
    <row r="127" spans="1:9">
      <c r="A127" s="238"/>
      <c r="B127" s="633"/>
      <c r="C127" s="633"/>
      <c r="D127" s="633"/>
      <c r="E127" s="633"/>
      <c r="F127" s="633"/>
    </row>
    <row r="128" spans="1:9">
      <c r="A128" s="627" t="s">
        <v>916</v>
      </c>
      <c r="B128" s="627"/>
      <c r="C128" s="627"/>
      <c r="D128" s="627"/>
      <c r="E128" s="1007" t="s">
        <v>568</v>
      </c>
      <c r="F128" s="1008"/>
    </row>
    <row r="129" spans="1:9">
      <c r="A129" s="243" t="s">
        <v>814</v>
      </c>
      <c r="B129" s="238"/>
      <c r="C129" s="238"/>
      <c r="D129" s="238"/>
      <c r="E129" s="781"/>
      <c r="F129" s="633">
        <v>27698590.139999997</v>
      </c>
    </row>
    <row r="130" spans="1:9">
      <c r="A130" s="243" t="s">
        <v>815</v>
      </c>
      <c r="B130" s="238"/>
      <c r="C130" s="238"/>
      <c r="D130" s="238"/>
      <c r="E130" s="781"/>
      <c r="F130" s="633">
        <v>0</v>
      </c>
    </row>
    <row r="131" spans="1:9">
      <c r="A131" s="782" t="s">
        <v>816</v>
      </c>
      <c r="B131" s="783"/>
      <c r="C131" s="783"/>
      <c r="D131" s="783"/>
      <c r="E131" s="663"/>
      <c r="F131" s="784">
        <v>0</v>
      </c>
    </row>
    <row r="132" spans="1:9">
      <c r="A132" s="238"/>
      <c r="B132" s="633"/>
      <c r="C132" s="633"/>
      <c r="D132" s="633"/>
      <c r="E132" s="633"/>
      <c r="F132" s="633"/>
    </row>
    <row r="133" spans="1:9" ht="30" customHeight="1">
      <c r="A133" s="987" t="s">
        <v>830</v>
      </c>
      <c r="B133" s="987"/>
      <c r="C133" s="987"/>
      <c r="D133" s="987"/>
      <c r="E133" s="987"/>
      <c r="F133" s="987"/>
      <c r="G133" s="630"/>
      <c r="H133" s="630"/>
      <c r="I133" s="630"/>
    </row>
    <row r="134" spans="1:9" ht="30" customHeight="1">
      <c r="A134" s="992" t="s">
        <v>397</v>
      </c>
      <c r="B134" s="993"/>
      <c r="C134" s="996" t="s">
        <v>7</v>
      </c>
      <c r="D134" s="993"/>
      <c r="E134" s="997" t="s">
        <v>367</v>
      </c>
      <c r="F134" s="998"/>
      <c r="G134" s="630"/>
      <c r="H134" s="630"/>
      <c r="I134" s="630"/>
    </row>
    <row r="135" spans="1:9" ht="30" customHeight="1">
      <c r="A135" s="994"/>
      <c r="B135" s="995"/>
      <c r="C135" s="999"/>
      <c r="D135" s="995"/>
      <c r="E135" s="997" t="s">
        <v>440</v>
      </c>
      <c r="F135" s="998"/>
      <c r="G135" s="636"/>
      <c r="H135" s="636"/>
      <c r="I135" s="636"/>
    </row>
    <row r="136" spans="1:9" ht="12.75" customHeight="1">
      <c r="A136" s="670" t="s">
        <v>831</v>
      </c>
      <c r="B136" s="682"/>
      <c r="C136" s="683"/>
      <c r="D136" s="684">
        <v>0</v>
      </c>
      <c r="E136" s="683"/>
      <c r="F136" s="685">
        <v>0</v>
      </c>
      <c r="G136" s="633"/>
      <c r="H136" s="633"/>
      <c r="I136" s="633"/>
    </row>
    <row r="137" spans="1:9" ht="12.75" customHeight="1">
      <c r="A137" s="686" t="s">
        <v>832</v>
      </c>
      <c r="B137" s="687"/>
      <c r="C137" s="688"/>
      <c r="D137" s="689">
        <v>0</v>
      </c>
      <c r="E137" s="688"/>
      <c r="F137" s="690">
        <v>0</v>
      </c>
      <c r="G137" s="633"/>
      <c r="H137" s="633"/>
      <c r="I137" s="633"/>
    </row>
    <row r="138" spans="1:9" ht="12.75" customHeight="1">
      <c r="A138" s="673" t="s">
        <v>399</v>
      </c>
      <c r="B138" s="619"/>
      <c r="C138" s="258"/>
      <c r="D138" s="259">
        <v>0</v>
      </c>
      <c r="E138" s="258"/>
      <c r="F138" s="674">
        <v>0</v>
      </c>
      <c r="G138" s="633"/>
      <c r="H138" s="633"/>
      <c r="I138" s="633"/>
    </row>
    <row r="139" spans="1:9" ht="12.75" customHeight="1">
      <c r="A139" s="238"/>
      <c r="B139" s="238"/>
      <c r="C139" s="238"/>
      <c r="D139" s="238"/>
      <c r="E139" s="238"/>
      <c r="F139" s="238"/>
      <c r="G139" s="633"/>
      <c r="H139" s="633"/>
      <c r="I139" s="633"/>
    </row>
    <row r="140" spans="1:9" ht="21.75" customHeight="1">
      <c r="A140" s="993" t="s">
        <v>400</v>
      </c>
      <c r="B140" s="647" t="s">
        <v>375</v>
      </c>
      <c r="C140" s="647" t="s">
        <v>376</v>
      </c>
      <c r="D140" s="647" t="s">
        <v>377</v>
      </c>
      <c r="E140" s="647" t="s">
        <v>87</v>
      </c>
      <c r="F140" s="648" t="s">
        <v>378</v>
      </c>
      <c r="G140" s="633"/>
      <c r="H140" s="633"/>
      <c r="I140" s="633"/>
    </row>
    <row r="141" spans="1:9" ht="12.75" customHeight="1">
      <c r="A141" s="995"/>
      <c r="B141" s="651" t="s">
        <v>593</v>
      </c>
      <c r="C141" s="651" t="s">
        <v>490</v>
      </c>
      <c r="D141" s="651" t="s">
        <v>491</v>
      </c>
      <c r="E141" s="651" t="s">
        <v>556</v>
      </c>
      <c r="F141" s="652" t="s">
        <v>492</v>
      </c>
      <c r="G141" s="633"/>
      <c r="H141" s="633"/>
      <c r="I141" s="633"/>
    </row>
    <row r="142" spans="1:9" ht="12.75" customHeight="1">
      <c r="A142" s="247" t="s">
        <v>833</v>
      </c>
      <c r="B142" s="260">
        <v>0</v>
      </c>
      <c r="C142" s="260">
        <v>0</v>
      </c>
      <c r="D142" s="260">
        <v>0</v>
      </c>
      <c r="E142" s="260">
        <v>0</v>
      </c>
      <c r="F142" s="677">
        <v>0</v>
      </c>
      <c r="G142" s="633"/>
      <c r="H142" s="633"/>
      <c r="I142" s="633"/>
    </row>
    <row r="143" spans="1:9" ht="12.75" customHeight="1">
      <c r="A143" s="219" t="s">
        <v>834</v>
      </c>
      <c r="B143" s="249">
        <v>0</v>
      </c>
      <c r="C143" s="249">
        <v>0</v>
      </c>
      <c r="D143" s="249">
        <v>0</v>
      </c>
      <c r="E143" s="249">
        <v>0</v>
      </c>
      <c r="F143" s="220">
        <v>0</v>
      </c>
      <c r="G143" s="633"/>
      <c r="H143" s="633"/>
      <c r="I143" s="633"/>
    </row>
    <row r="144" spans="1:9" ht="12.75" customHeight="1">
      <c r="A144" s="678" t="s">
        <v>835</v>
      </c>
      <c r="B144" s="245">
        <v>0</v>
      </c>
      <c r="C144" s="260">
        <v>0</v>
      </c>
      <c r="D144" s="260">
        <v>0</v>
      </c>
      <c r="E144" s="260">
        <v>0</v>
      </c>
      <c r="F144" s="679">
        <v>0</v>
      </c>
      <c r="G144" s="633"/>
      <c r="H144" s="633"/>
      <c r="I144" s="633"/>
    </row>
    <row r="145" spans="1:9" ht="12.75" customHeight="1">
      <c r="A145" s="250" t="s">
        <v>403</v>
      </c>
      <c r="B145" s="680">
        <v>0</v>
      </c>
      <c r="C145" s="680">
        <v>0</v>
      </c>
      <c r="D145" s="680">
        <v>0</v>
      </c>
      <c r="E145" s="680">
        <v>0</v>
      </c>
      <c r="F145" s="258">
        <v>0</v>
      </c>
      <c r="G145" s="633"/>
      <c r="H145" s="633"/>
      <c r="I145" s="633"/>
    </row>
    <row r="146" spans="1:9" ht="12.75" customHeight="1">
      <c r="A146" s="229"/>
      <c r="B146" s="681"/>
      <c r="C146" s="681"/>
      <c r="D146" s="681"/>
      <c r="E146" s="681"/>
      <c r="F146" s="681"/>
      <c r="G146" s="633"/>
      <c r="H146" s="633"/>
      <c r="I146" s="633"/>
    </row>
    <row r="147" spans="1:9" ht="12.75" customHeight="1">
      <c r="A147" s="250" t="s">
        <v>404</v>
      </c>
      <c r="B147" s="680">
        <v>0</v>
      </c>
      <c r="C147" s="680">
        <v>0</v>
      </c>
      <c r="D147" s="680">
        <v>0</v>
      </c>
      <c r="E147" s="680">
        <v>0</v>
      </c>
      <c r="F147" s="258">
        <v>0</v>
      </c>
      <c r="G147" s="633"/>
      <c r="H147" s="633"/>
      <c r="I147" s="633"/>
    </row>
    <row r="148" spans="1:9" ht="12.75" customHeight="1">
      <c r="G148" s="633"/>
      <c r="H148" s="633"/>
      <c r="I148" s="633"/>
    </row>
    <row r="149" spans="1:9">
      <c r="A149" s="215" t="s">
        <v>323</v>
      </c>
    </row>
    <row r="150" spans="1:9" ht="30" customHeight="1">
      <c r="A150" s="1006" t="s">
        <v>1122</v>
      </c>
      <c r="B150" s="1006"/>
      <c r="C150" s="1006"/>
      <c r="D150" s="1006"/>
      <c r="E150" s="1006"/>
      <c r="F150" s="1006"/>
      <c r="G150" s="630"/>
      <c r="H150" s="630"/>
      <c r="I150" s="630"/>
    </row>
    <row r="151" spans="1:9" ht="24" customHeight="1">
      <c r="A151" s="1006" t="s">
        <v>1123</v>
      </c>
      <c r="B151" s="1006"/>
      <c r="C151" s="1006"/>
      <c r="D151" s="1006"/>
      <c r="E151" s="1006"/>
      <c r="F151" s="1006"/>
      <c r="G151" s="238"/>
      <c r="I151" s="633"/>
    </row>
    <row r="152" spans="1:9" ht="12.75" customHeight="1">
      <c r="A152" s="1006" t="s">
        <v>1124</v>
      </c>
      <c r="B152" s="1006"/>
      <c r="C152" s="1006"/>
      <c r="D152" s="1006"/>
      <c r="E152" s="1006"/>
      <c r="F152" s="1006"/>
      <c r="G152" s="238"/>
      <c r="I152" s="633"/>
    </row>
    <row r="153" spans="1:9" ht="12.75" customHeight="1">
      <c r="G153" s="238"/>
      <c r="I153" s="633"/>
    </row>
    <row r="154" spans="1:9" ht="12.75" customHeight="1">
      <c r="G154" s="238"/>
      <c r="I154" s="635"/>
    </row>
    <row r="155" spans="1:9" ht="12.75" customHeight="1">
      <c r="A155" s="215" t="s">
        <v>1102</v>
      </c>
      <c r="G155" s="630"/>
      <c r="H155" s="630"/>
      <c r="I155" s="630"/>
    </row>
    <row r="156" spans="1:9">
      <c r="A156" s="215" t="s">
        <v>1103</v>
      </c>
      <c r="G156" s="630"/>
      <c r="H156" s="630"/>
      <c r="I156" s="630"/>
    </row>
    <row r="157" spans="1:9" ht="12.75" customHeight="1">
      <c r="A157" s="215" t="s">
        <v>1104</v>
      </c>
      <c r="G157" s="256"/>
      <c r="H157" s="256"/>
      <c r="I157" s="256"/>
    </row>
    <row r="158" spans="1:9" ht="12.75" customHeight="1">
      <c r="A158" s="215" t="s">
        <v>1105</v>
      </c>
      <c r="G158" s="256"/>
      <c r="H158" s="256"/>
      <c r="I158" s="256"/>
    </row>
    <row r="159" spans="1:9" ht="12.75" customHeight="1">
      <c r="G159" s="633"/>
      <c r="H159" s="633"/>
      <c r="I159" s="633"/>
    </row>
    <row r="160" spans="1:9" ht="12.75" customHeight="1">
      <c r="G160" s="238"/>
      <c r="I160" s="635"/>
    </row>
    <row r="161" spans="5:9" ht="12.75" customHeight="1">
      <c r="G161" s="630"/>
      <c r="H161" s="630"/>
      <c r="I161" s="630"/>
    </row>
    <row r="162" spans="5:9">
      <c r="E162" s="153"/>
      <c r="F162" s="634"/>
    </row>
  </sheetData>
  <mergeCells count="43">
    <mergeCell ref="A140:A141"/>
    <mergeCell ref="A150:F150"/>
    <mergeCell ref="A151:F151"/>
    <mergeCell ref="A152:F152"/>
    <mergeCell ref="A118:A119"/>
    <mergeCell ref="A133:F133"/>
    <mergeCell ref="A134:B135"/>
    <mergeCell ref="C134:D135"/>
    <mergeCell ref="E134:F134"/>
    <mergeCell ref="E135:F135"/>
    <mergeCell ref="E128:F128"/>
    <mergeCell ref="A94:A96"/>
    <mergeCell ref="B94:B95"/>
    <mergeCell ref="E107:F107"/>
    <mergeCell ref="A111:F111"/>
    <mergeCell ref="A112:B113"/>
    <mergeCell ref="C112:D113"/>
    <mergeCell ref="E112:F112"/>
    <mergeCell ref="E113:F113"/>
    <mergeCell ref="A68:B69"/>
    <mergeCell ref="C68:D68"/>
    <mergeCell ref="E68:F68"/>
    <mergeCell ref="C69:D69"/>
    <mergeCell ref="E69:F69"/>
    <mergeCell ref="E61:F61"/>
    <mergeCell ref="A67:F67"/>
    <mergeCell ref="A9:F9"/>
    <mergeCell ref="A10:B11"/>
    <mergeCell ref="C10:D10"/>
    <mergeCell ref="E10:F10"/>
    <mergeCell ref="C11:D11"/>
    <mergeCell ref="E11:F11"/>
    <mergeCell ref="A36:A38"/>
    <mergeCell ref="B36:B37"/>
    <mergeCell ref="E49:F49"/>
    <mergeCell ref="E52:F52"/>
    <mergeCell ref="E55:F55"/>
    <mergeCell ref="A8:F8"/>
    <mergeCell ref="A1:F1"/>
    <mergeCell ref="A2:F2"/>
    <mergeCell ref="A3:F3"/>
    <mergeCell ref="A4:F4"/>
    <mergeCell ref="A5:F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9334-9027-4976-847B-8BB5ACDDF25F}">
  <sheetPr codeName="Planilha5"/>
  <dimension ref="A1:I160"/>
  <sheetViews>
    <sheetView workbookViewId="0">
      <selection activeCell="E16" sqref="E16"/>
    </sheetView>
  </sheetViews>
  <sheetFormatPr defaultRowHeight="11.25"/>
  <cols>
    <col min="1" max="1" width="61.5703125" style="2" customWidth="1"/>
    <col min="2" max="6" width="15.7109375" style="2" customWidth="1"/>
    <col min="7" max="7" width="16.5703125" style="2" customWidth="1"/>
    <col min="8" max="8" width="15.7109375" style="2" customWidth="1"/>
    <col min="9" max="9" width="19.7109375" style="26" customWidth="1"/>
    <col min="10" max="16384" width="9.140625" style="2"/>
  </cols>
  <sheetData>
    <row r="1" spans="1:9">
      <c r="A1" s="939" t="s">
        <v>0</v>
      </c>
      <c r="B1" s="939"/>
      <c r="C1" s="939"/>
      <c r="D1" s="939"/>
      <c r="E1" s="939"/>
      <c r="F1" s="939"/>
      <c r="G1" s="939"/>
      <c r="H1" s="939"/>
    </row>
    <row r="2" spans="1:9">
      <c r="A2" s="940" t="s">
        <v>1</v>
      </c>
      <c r="B2" s="940"/>
      <c r="C2" s="940"/>
      <c r="D2" s="940"/>
      <c r="E2" s="940"/>
      <c r="F2" s="940"/>
      <c r="G2" s="940"/>
      <c r="H2" s="940"/>
    </row>
    <row r="3" spans="1:9">
      <c r="A3" s="939" t="s">
        <v>405</v>
      </c>
      <c r="B3" s="939"/>
      <c r="C3" s="939"/>
      <c r="D3" s="939"/>
      <c r="E3" s="939"/>
      <c r="F3" s="939"/>
      <c r="G3" s="939"/>
      <c r="H3" s="939"/>
    </row>
    <row r="4" spans="1:9">
      <c r="A4" s="940" t="s">
        <v>406</v>
      </c>
      <c r="B4" s="940"/>
      <c r="C4" s="940"/>
      <c r="D4" s="940"/>
      <c r="E4" s="940"/>
      <c r="F4" s="940"/>
      <c r="G4" s="940"/>
      <c r="H4" s="940"/>
      <c r="I4" s="2"/>
    </row>
    <row r="5" spans="1:9">
      <c r="A5" s="940" t="s">
        <v>1099</v>
      </c>
      <c r="B5" s="940"/>
      <c r="C5" s="940"/>
      <c r="D5" s="940"/>
      <c r="E5" s="940"/>
      <c r="F5" s="940"/>
      <c r="G5" s="940"/>
      <c r="H5" s="940"/>
      <c r="I5" s="2"/>
    </row>
    <row r="6" spans="1:9">
      <c r="A6" s="9"/>
      <c r="B6" s="9"/>
      <c r="C6" s="261"/>
      <c r="D6" s="9"/>
      <c r="E6" s="9"/>
      <c r="F6" s="9"/>
      <c r="G6" s="9"/>
      <c r="H6" s="9"/>
      <c r="I6" s="2"/>
    </row>
    <row r="7" spans="1:9" ht="19.5" customHeight="1">
      <c r="A7" s="2" t="s">
        <v>407</v>
      </c>
      <c r="C7" s="62"/>
      <c r="E7" s="62"/>
      <c r="H7" s="800">
        <v>0</v>
      </c>
      <c r="I7" s="2"/>
    </row>
    <row r="8" spans="1:9" ht="19.5" customHeight="1">
      <c r="A8" s="1051" t="s">
        <v>408</v>
      </c>
      <c r="B8" s="1051"/>
      <c r="C8" s="1051"/>
      <c r="D8" s="1051"/>
      <c r="E8" s="1051"/>
      <c r="F8" s="1051"/>
      <c r="G8" s="1051"/>
      <c r="H8" s="1051"/>
      <c r="I8" s="2"/>
    </row>
    <row r="9" spans="1:9" ht="30.75" customHeight="1">
      <c r="A9" s="1052" t="s">
        <v>409</v>
      </c>
      <c r="B9" s="262"/>
      <c r="C9" s="1053" t="s">
        <v>410</v>
      </c>
      <c r="D9" s="1054"/>
      <c r="E9" s="1055"/>
      <c r="F9" s="1059" t="s">
        <v>1385</v>
      </c>
      <c r="G9" s="964"/>
      <c r="H9" s="964"/>
      <c r="I9" s="2"/>
    </row>
    <row r="10" spans="1:9" ht="25.5" customHeight="1">
      <c r="A10" s="1052"/>
      <c r="B10" s="801"/>
      <c r="C10" s="1056"/>
      <c r="D10" s="1057"/>
      <c r="E10" s="1058"/>
      <c r="F10" s="1060" t="s">
        <v>8</v>
      </c>
      <c r="G10" s="1061"/>
      <c r="H10" s="1061"/>
      <c r="I10" s="2"/>
    </row>
    <row r="11" spans="1:9">
      <c r="A11" s="10" t="s">
        <v>922</v>
      </c>
      <c r="C11" s="264"/>
      <c r="E11" s="265">
        <v>9013190047.5900002</v>
      </c>
      <c r="H11" s="59">
        <v>3715922606.8900013</v>
      </c>
      <c r="I11" s="2"/>
    </row>
    <row r="12" spans="1:9">
      <c r="A12" s="200" t="s">
        <v>411</v>
      </c>
      <c r="C12" s="392"/>
      <c r="E12" s="698">
        <v>4366479000</v>
      </c>
      <c r="H12" s="59">
        <v>1739278507.5300007</v>
      </c>
      <c r="I12" s="2"/>
    </row>
    <row r="13" spans="1:9">
      <c r="A13" s="266" t="s">
        <v>74</v>
      </c>
      <c r="C13" s="392"/>
      <c r="E13" s="697">
        <v>1202418000</v>
      </c>
      <c r="H13" s="3">
        <v>619114216.41999996</v>
      </c>
      <c r="I13" s="2"/>
    </row>
    <row r="14" spans="1:9">
      <c r="A14" s="266" t="s">
        <v>76</v>
      </c>
      <c r="C14" s="392"/>
      <c r="E14" s="697">
        <v>1912602000</v>
      </c>
      <c r="H14" s="3">
        <v>662155908.76999998</v>
      </c>
      <c r="I14" s="2"/>
    </row>
    <row r="15" spans="1:9">
      <c r="A15" s="266" t="s">
        <v>75</v>
      </c>
      <c r="C15" s="392"/>
      <c r="E15" s="697">
        <v>490631000</v>
      </c>
      <c r="H15" s="3">
        <v>150302692.92000002</v>
      </c>
      <c r="I15" s="2"/>
    </row>
    <row r="16" spans="1:9">
      <c r="A16" s="266" t="s">
        <v>338</v>
      </c>
      <c r="C16" s="392"/>
      <c r="E16" s="697">
        <v>530000000</v>
      </c>
      <c r="H16" s="3">
        <v>183404191.33000001</v>
      </c>
      <c r="I16" s="2"/>
    </row>
    <row r="17" spans="1:9">
      <c r="A17" s="266" t="s">
        <v>412</v>
      </c>
      <c r="C17" s="392"/>
      <c r="E17" s="697">
        <v>230828000</v>
      </c>
      <c r="H17" s="3">
        <v>124301498.09000063</v>
      </c>
      <c r="I17" s="2"/>
    </row>
    <row r="18" spans="1:9">
      <c r="A18" s="200" t="s">
        <v>340</v>
      </c>
      <c r="C18" s="392"/>
      <c r="E18" s="698">
        <v>135400000</v>
      </c>
      <c r="H18" s="59">
        <v>39952594.930000126</v>
      </c>
      <c r="I18" s="2"/>
    </row>
    <row r="19" spans="1:9">
      <c r="A19" s="200" t="s">
        <v>341</v>
      </c>
      <c r="C19" s="392"/>
      <c r="E19" s="698">
        <v>385372061.08999991</v>
      </c>
      <c r="H19" s="59">
        <v>264470719.81000006</v>
      </c>
      <c r="I19" s="2"/>
    </row>
    <row r="20" spans="1:9">
      <c r="A20" s="267" t="s">
        <v>413</v>
      </c>
      <c r="C20" s="392"/>
      <c r="E20" s="697">
        <v>340485061.08999997</v>
      </c>
      <c r="H20" s="26">
        <v>170583462.23000002</v>
      </c>
      <c r="I20" s="2"/>
    </row>
    <row r="21" spans="1:9">
      <c r="A21" s="267" t="s">
        <v>31</v>
      </c>
      <c r="C21" s="392"/>
      <c r="E21" s="697">
        <v>44886999.99999994</v>
      </c>
      <c r="H21" s="26">
        <v>93887257.580000043</v>
      </c>
      <c r="I21" s="2"/>
    </row>
    <row r="22" spans="1:9">
      <c r="A22" s="200" t="s">
        <v>36</v>
      </c>
      <c r="C22" s="392"/>
      <c r="E22" s="698">
        <v>3686166986.5</v>
      </c>
      <c r="H22" s="59">
        <v>1475877883.3800006</v>
      </c>
      <c r="I22" s="2"/>
    </row>
    <row r="23" spans="1:9">
      <c r="A23" s="266" t="s">
        <v>414</v>
      </c>
      <c r="C23" s="392"/>
      <c r="E23" s="701">
        <v>454600000</v>
      </c>
      <c r="F23" s="152"/>
      <c r="G23" s="152"/>
      <c r="H23" s="3">
        <v>150317587.67000002</v>
      </c>
      <c r="I23" s="2"/>
    </row>
    <row r="24" spans="1:9">
      <c r="A24" s="266" t="s">
        <v>415</v>
      </c>
      <c r="C24" s="392"/>
      <c r="E24" s="697">
        <v>667200000</v>
      </c>
      <c r="H24" s="3">
        <v>209862877.55000001</v>
      </c>
      <c r="I24" s="2"/>
    </row>
    <row r="25" spans="1:9">
      <c r="A25" s="266" t="s">
        <v>416</v>
      </c>
      <c r="C25" s="392"/>
      <c r="E25" s="697">
        <v>568000000</v>
      </c>
      <c r="H25" s="3">
        <v>444468130.75999999</v>
      </c>
      <c r="I25" s="2"/>
    </row>
    <row r="26" spans="1:9">
      <c r="A26" s="266" t="s">
        <v>417</v>
      </c>
      <c r="C26" s="392"/>
      <c r="E26" s="697">
        <v>571000</v>
      </c>
      <c r="H26" s="3">
        <v>165208.21999999997</v>
      </c>
      <c r="I26" s="2"/>
    </row>
    <row r="27" spans="1:9">
      <c r="A27" s="266" t="s">
        <v>418</v>
      </c>
      <c r="C27" s="392"/>
      <c r="E27" s="697">
        <v>8480000</v>
      </c>
      <c r="H27" s="3">
        <v>2286025.41</v>
      </c>
      <c r="I27" s="2"/>
    </row>
    <row r="28" spans="1:9">
      <c r="A28" s="266" t="s">
        <v>419</v>
      </c>
      <c r="C28" s="392"/>
      <c r="E28" s="697">
        <v>847000000</v>
      </c>
      <c r="H28" s="3">
        <v>285566341.21000004</v>
      </c>
      <c r="I28" s="2"/>
    </row>
    <row r="29" spans="1:9">
      <c r="A29" s="266" t="s">
        <v>420</v>
      </c>
      <c r="C29" s="392"/>
      <c r="E29" s="701">
        <v>1140315986.5</v>
      </c>
      <c r="F29" s="152"/>
      <c r="G29" s="152"/>
      <c r="H29" s="3">
        <v>383211712.56000042</v>
      </c>
      <c r="I29" s="2"/>
    </row>
    <row r="30" spans="1:9">
      <c r="A30" s="200" t="s">
        <v>46</v>
      </c>
      <c r="C30" s="392"/>
      <c r="E30" s="698">
        <v>439772000</v>
      </c>
      <c r="H30" s="59">
        <v>196342901.24000001</v>
      </c>
      <c r="I30" s="2"/>
    </row>
    <row r="31" spans="1:9">
      <c r="A31" s="267" t="s">
        <v>421</v>
      </c>
      <c r="B31" s="152"/>
      <c r="C31" s="804"/>
      <c r="D31" s="152"/>
      <c r="E31" s="701">
        <v>0</v>
      </c>
      <c r="F31" s="152"/>
      <c r="G31" s="152"/>
      <c r="H31" s="153">
        <v>0</v>
      </c>
      <c r="I31" s="2"/>
    </row>
    <row r="32" spans="1:9">
      <c r="A32" s="266" t="s">
        <v>422</v>
      </c>
      <c r="C32" s="392"/>
      <c r="E32" s="697">
        <v>439772000</v>
      </c>
      <c r="H32" s="26">
        <v>196342901.24000001</v>
      </c>
      <c r="I32" s="2"/>
    </row>
    <row r="33" spans="1:9">
      <c r="A33" s="29"/>
      <c r="C33" s="392"/>
      <c r="E33" s="697">
        <v>0</v>
      </c>
      <c r="H33" s="26">
        <v>0</v>
      </c>
      <c r="I33" s="2"/>
    </row>
    <row r="34" spans="1:9">
      <c r="A34" s="29" t="s">
        <v>923</v>
      </c>
      <c r="C34" s="392"/>
      <c r="E34" s="698">
        <v>8672704986.5</v>
      </c>
      <c r="G34" s="29"/>
      <c r="H34" s="59">
        <v>3545339144.6600013</v>
      </c>
      <c r="I34" s="2"/>
    </row>
    <row r="35" spans="1:9">
      <c r="A35" s="29" t="s">
        <v>924</v>
      </c>
      <c r="C35" s="392"/>
      <c r="E35" s="698">
        <v>1781452000</v>
      </c>
      <c r="G35" s="29"/>
      <c r="H35" s="59">
        <v>603026955.07999992</v>
      </c>
      <c r="I35" s="2"/>
    </row>
    <row r="36" spans="1:9">
      <c r="A36" s="29" t="s">
        <v>925</v>
      </c>
      <c r="C36" s="392"/>
      <c r="E36" s="698">
        <v>182400000</v>
      </c>
      <c r="G36" s="29"/>
      <c r="H36" s="59">
        <v>77949301.530000001</v>
      </c>
      <c r="I36" s="2"/>
    </row>
    <row r="37" spans="1:9">
      <c r="A37" s="29"/>
      <c r="C37" s="392"/>
      <c r="E37" s="697">
        <v>0</v>
      </c>
      <c r="H37" s="26">
        <v>0</v>
      </c>
      <c r="I37" s="2"/>
    </row>
    <row r="38" spans="1:9">
      <c r="A38" s="34" t="s">
        <v>926</v>
      </c>
      <c r="C38" s="392"/>
      <c r="E38" s="698">
        <v>547819100.56999993</v>
      </c>
      <c r="H38" s="59">
        <v>54854001.82</v>
      </c>
      <c r="I38" s="2"/>
    </row>
    <row r="39" spans="1:9">
      <c r="A39" s="202" t="s">
        <v>927</v>
      </c>
      <c r="C39" s="392"/>
      <c r="E39" s="697">
        <v>397486167.38</v>
      </c>
      <c r="H39" s="26">
        <v>26000000</v>
      </c>
      <c r="I39" s="2"/>
    </row>
    <row r="40" spans="1:9">
      <c r="A40" s="202" t="s">
        <v>928</v>
      </c>
      <c r="C40" s="392"/>
      <c r="E40" s="697">
        <v>0</v>
      </c>
      <c r="H40" s="26">
        <v>0</v>
      </c>
      <c r="I40" s="2"/>
    </row>
    <row r="41" spans="1:9">
      <c r="A41" s="202" t="s">
        <v>51</v>
      </c>
      <c r="C41" s="392"/>
      <c r="E41" s="697">
        <v>0</v>
      </c>
      <c r="H41" s="26">
        <v>713500</v>
      </c>
      <c r="I41" s="2"/>
    </row>
    <row r="42" spans="1:9">
      <c r="A42" s="268" t="s">
        <v>929</v>
      </c>
      <c r="B42" s="152"/>
      <c r="C42" s="804"/>
      <c r="D42" s="152"/>
      <c r="E42" s="701">
        <v>0</v>
      </c>
      <c r="F42" s="152"/>
      <c r="G42" s="152"/>
      <c r="H42" s="153">
        <v>0</v>
      </c>
      <c r="I42" s="2"/>
    </row>
    <row r="43" spans="1:9">
      <c r="A43" s="268" t="s">
        <v>930</v>
      </c>
      <c r="B43" s="152"/>
      <c r="C43" s="804"/>
      <c r="D43" s="152"/>
      <c r="E43" s="701">
        <v>0</v>
      </c>
      <c r="F43" s="152"/>
      <c r="G43" s="152"/>
      <c r="H43" s="153">
        <v>0</v>
      </c>
      <c r="I43" s="2"/>
    </row>
    <row r="44" spans="1:9">
      <c r="A44" s="268" t="s">
        <v>423</v>
      </c>
      <c r="B44" s="152"/>
      <c r="C44" s="804"/>
      <c r="D44" s="152"/>
      <c r="E44" s="701">
        <v>0</v>
      </c>
      <c r="F44" s="152"/>
      <c r="G44" s="152"/>
      <c r="H44" s="153">
        <v>713500</v>
      </c>
      <c r="I44" s="2"/>
    </row>
    <row r="45" spans="1:9">
      <c r="A45" s="200" t="s">
        <v>56</v>
      </c>
      <c r="C45" s="392"/>
      <c r="E45" s="698">
        <v>96862933.189999998</v>
      </c>
      <c r="H45" s="59">
        <v>4527360.49</v>
      </c>
      <c r="I45" s="2"/>
    </row>
    <row r="46" spans="1:9">
      <c r="A46" s="266" t="s">
        <v>424</v>
      </c>
      <c r="C46" s="392"/>
      <c r="E46" s="701">
        <v>50583422.280000001</v>
      </c>
      <c r="F46" s="152"/>
      <c r="G46" s="152"/>
      <c r="H46" s="153">
        <v>0</v>
      </c>
      <c r="I46" s="2"/>
    </row>
    <row r="47" spans="1:9" s="29" customFormat="1">
      <c r="A47" s="266" t="s">
        <v>425</v>
      </c>
      <c r="B47" s="2"/>
      <c r="C47" s="392"/>
      <c r="D47" s="2"/>
      <c r="E47" s="697">
        <v>46279510.909999996</v>
      </c>
      <c r="F47" s="2"/>
      <c r="G47" s="2"/>
      <c r="H47" s="26">
        <v>4527360.49</v>
      </c>
    </row>
    <row r="48" spans="1:9">
      <c r="A48" s="200" t="s">
        <v>426</v>
      </c>
      <c r="B48" s="29"/>
      <c r="C48" s="805"/>
      <c r="D48" s="29"/>
      <c r="E48" s="698">
        <v>53470000</v>
      </c>
      <c r="F48" s="29"/>
      <c r="G48" s="29"/>
      <c r="H48" s="59">
        <v>23613141.329999994</v>
      </c>
      <c r="I48" s="2"/>
    </row>
    <row r="49" spans="1:9">
      <c r="A49" s="267" t="s">
        <v>931</v>
      </c>
      <c r="B49" s="152"/>
      <c r="C49" s="804"/>
      <c r="D49" s="152"/>
      <c r="E49" s="701">
        <v>0</v>
      </c>
      <c r="F49" s="152"/>
      <c r="G49" s="152"/>
      <c r="H49" s="153">
        <v>0</v>
      </c>
      <c r="I49" s="2"/>
    </row>
    <row r="50" spans="1:9">
      <c r="A50" s="267" t="s">
        <v>427</v>
      </c>
      <c r="B50" s="152"/>
      <c r="C50" s="804"/>
      <c r="D50" s="152"/>
      <c r="E50" s="701">
        <v>53470000</v>
      </c>
      <c r="F50" s="152"/>
      <c r="G50" s="152"/>
      <c r="H50" s="153">
        <v>23613141.329999994</v>
      </c>
      <c r="I50" s="2"/>
    </row>
    <row r="51" spans="1:9">
      <c r="A51" s="202"/>
      <c r="C51" s="392"/>
      <c r="E51" s="697">
        <v>0</v>
      </c>
      <c r="H51" s="26">
        <v>0</v>
      </c>
      <c r="I51" s="2"/>
    </row>
    <row r="52" spans="1:9">
      <c r="A52" s="29" t="s">
        <v>932</v>
      </c>
      <c r="B52" s="785"/>
      <c r="C52" s="392"/>
      <c r="E52" s="698">
        <v>150332933.18999994</v>
      </c>
      <c r="H52" s="59">
        <v>28854001.82</v>
      </c>
      <c r="I52" s="2"/>
    </row>
    <row r="53" spans="1:9" ht="25.5" customHeight="1">
      <c r="A53" s="29" t="s">
        <v>933</v>
      </c>
      <c r="C53" s="392"/>
      <c r="E53" s="698">
        <v>0</v>
      </c>
      <c r="F53" s="29"/>
      <c r="G53" s="29"/>
      <c r="H53" s="59">
        <v>71178.09</v>
      </c>
      <c r="I53" s="2"/>
    </row>
    <row r="54" spans="1:9" s="276" customFormat="1" ht="9" customHeight="1">
      <c r="A54" s="29" t="s">
        <v>934</v>
      </c>
      <c r="B54" s="806"/>
      <c r="C54" s="807"/>
      <c r="D54" s="806"/>
      <c r="E54" s="706">
        <v>0</v>
      </c>
      <c r="F54" s="808"/>
      <c r="G54" s="808"/>
      <c r="H54" s="809">
        <v>0</v>
      </c>
    </row>
    <row r="55" spans="1:9" ht="21" customHeight="1">
      <c r="A55" s="270"/>
      <c r="C55" s="392"/>
      <c r="E55" s="697">
        <v>0</v>
      </c>
      <c r="H55" s="26">
        <v>0</v>
      </c>
      <c r="I55" s="2"/>
    </row>
    <row r="56" spans="1:9" ht="21" customHeight="1">
      <c r="A56" s="271" t="s">
        <v>935</v>
      </c>
      <c r="B56" s="272"/>
      <c r="C56" s="810"/>
      <c r="D56" s="272"/>
      <c r="E56" s="273">
        <v>10604489919.690001</v>
      </c>
      <c r="F56" s="810"/>
      <c r="G56" s="272"/>
      <c r="H56" s="274">
        <v>4177291279.6500015</v>
      </c>
      <c r="I56" s="2"/>
    </row>
    <row r="57" spans="1:9" ht="27.75" customHeight="1">
      <c r="A57" s="271" t="s">
        <v>936</v>
      </c>
      <c r="B57" s="272"/>
      <c r="C57" s="810"/>
      <c r="D57" s="272"/>
      <c r="E57" s="273">
        <v>8823037919.6900005</v>
      </c>
      <c r="F57" s="810"/>
      <c r="G57" s="272"/>
      <c r="H57" s="274">
        <v>3574193146.4800014</v>
      </c>
      <c r="I57" s="2"/>
    </row>
    <row r="58" spans="1:9" ht="12.75">
      <c r="A58" s="275"/>
      <c r="B58" s="276"/>
      <c r="C58" s="277"/>
      <c r="D58" s="276"/>
      <c r="E58" s="278"/>
      <c r="F58" s="279"/>
      <c r="G58" s="278"/>
      <c r="H58" s="279"/>
      <c r="I58" s="2"/>
    </row>
    <row r="59" spans="1:9">
      <c r="A59" s="961" t="s">
        <v>428</v>
      </c>
      <c r="B59" s="1062" t="s">
        <v>82</v>
      </c>
      <c r="C59" s="1063" t="str">
        <f>F9</f>
        <v>Até o Bimestre / 2023</v>
      </c>
      <c r="D59" s="1049"/>
      <c r="E59" s="1049"/>
      <c r="F59" s="1049"/>
      <c r="G59" s="1049"/>
      <c r="H59" s="1049"/>
      <c r="I59" s="2"/>
    </row>
    <row r="60" spans="1:9" ht="18">
      <c r="A60" s="961"/>
      <c r="B60" s="1062"/>
      <c r="C60" s="1047" t="s">
        <v>83</v>
      </c>
      <c r="D60" s="1047" t="s">
        <v>85</v>
      </c>
      <c r="E60" s="795" t="s">
        <v>87</v>
      </c>
      <c r="F60" s="795" t="s">
        <v>937</v>
      </c>
      <c r="G60" s="1049" t="s">
        <v>429</v>
      </c>
      <c r="H60" s="1049"/>
      <c r="I60" s="2"/>
    </row>
    <row r="61" spans="1:9" ht="18">
      <c r="A61" s="961"/>
      <c r="B61" s="1062"/>
      <c r="C61" s="1048"/>
      <c r="D61" s="1048"/>
      <c r="E61" s="796" t="s">
        <v>938</v>
      </c>
      <c r="F61" s="796" t="s">
        <v>440</v>
      </c>
      <c r="G61" s="280" t="s">
        <v>430</v>
      </c>
      <c r="H61" s="811" t="s">
        <v>939</v>
      </c>
      <c r="I61" s="2"/>
    </row>
    <row r="62" spans="1:9">
      <c r="A62" s="11" t="s">
        <v>940</v>
      </c>
      <c r="B62" s="198">
        <v>8886508880.3600006</v>
      </c>
      <c r="C62" s="198">
        <v>2765371819.8800001</v>
      </c>
      <c r="D62" s="198">
        <v>2355507667.8699999</v>
      </c>
      <c r="E62" s="198">
        <v>2317013764.8000002</v>
      </c>
      <c r="F62" s="180">
        <v>39100051.360000037</v>
      </c>
      <c r="G62" s="180">
        <v>372824693.8999998</v>
      </c>
      <c r="H62" s="812">
        <v>364189696.0199998</v>
      </c>
      <c r="I62" s="2"/>
    </row>
    <row r="63" spans="1:9">
      <c r="A63" s="813" t="s">
        <v>100</v>
      </c>
      <c r="B63" s="128">
        <v>3917282920.3900003</v>
      </c>
      <c r="C63" s="128">
        <v>1201003249.0699997</v>
      </c>
      <c r="D63" s="128">
        <v>1199387144.9799998</v>
      </c>
      <c r="E63" s="128">
        <v>1191281062.47</v>
      </c>
      <c r="F63" s="281">
        <v>5207383.049999997</v>
      </c>
      <c r="G63" s="281">
        <v>2018318.81</v>
      </c>
      <c r="H63" s="757">
        <v>2017141.82</v>
      </c>
      <c r="I63" s="2"/>
    </row>
    <row r="64" spans="1:9">
      <c r="A64" s="813" t="s">
        <v>941</v>
      </c>
      <c r="B64" s="128">
        <v>119802000</v>
      </c>
      <c r="C64" s="128">
        <v>35644691.809999995</v>
      </c>
      <c r="D64" s="128">
        <v>35644691.809999995</v>
      </c>
      <c r="E64" s="128">
        <v>35348785.609999992</v>
      </c>
      <c r="F64" s="281">
        <v>318397.39</v>
      </c>
      <c r="G64" s="281">
        <v>0</v>
      </c>
      <c r="H64" s="757">
        <v>0</v>
      </c>
      <c r="I64" s="2"/>
    </row>
    <row r="65" spans="1:9">
      <c r="A65" s="813" t="s">
        <v>102</v>
      </c>
      <c r="B65" s="128">
        <v>4849423959.9699993</v>
      </c>
      <c r="C65" s="128">
        <v>1528723879.0000002</v>
      </c>
      <c r="D65" s="128">
        <v>1120475831.0800002</v>
      </c>
      <c r="E65" s="128">
        <v>1090383916.72</v>
      </c>
      <c r="F65" s="281">
        <v>33574270.920000039</v>
      </c>
      <c r="G65" s="281">
        <v>370806375.08999979</v>
      </c>
      <c r="H65" s="757">
        <v>362172554.19999981</v>
      </c>
      <c r="I65" s="2"/>
    </row>
    <row r="66" spans="1:9">
      <c r="A66" s="814"/>
      <c r="B66" s="128">
        <v>0</v>
      </c>
      <c r="C66" s="128">
        <v>0</v>
      </c>
      <c r="D66" s="128">
        <v>0</v>
      </c>
      <c r="E66" s="128">
        <v>0</v>
      </c>
      <c r="F66" s="281">
        <v>0</v>
      </c>
      <c r="G66" s="281">
        <v>0</v>
      </c>
      <c r="H66" s="757">
        <v>0</v>
      </c>
      <c r="I66" s="2"/>
    </row>
    <row r="67" spans="1:9">
      <c r="A67" s="815" t="s">
        <v>942</v>
      </c>
      <c r="B67" s="118">
        <v>8766706880.3600006</v>
      </c>
      <c r="C67" s="118">
        <v>2729727128.0700002</v>
      </c>
      <c r="D67" s="118">
        <v>2319862976.0599999</v>
      </c>
      <c r="E67" s="118">
        <v>2281664979.1900001</v>
      </c>
      <c r="F67" s="145">
        <v>38781653.970000036</v>
      </c>
      <c r="G67" s="145">
        <v>372824693.8999998</v>
      </c>
      <c r="H67" s="816">
        <v>364189696.0199998</v>
      </c>
      <c r="I67" s="2"/>
    </row>
    <row r="68" spans="1:9">
      <c r="A68" s="815" t="s">
        <v>943</v>
      </c>
      <c r="B68" s="118">
        <v>1955475000</v>
      </c>
      <c r="C68" s="118">
        <v>631126598.59000027</v>
      </c>
      <c r="D68" s="118">
        <v>630705878.03000021</v>
      </c>
      <c r="E68" s="118">
        <v>630642199.50999999</v>
      </c>
      <c r="F68" s="145">
        <v>15361.08</v>
      </c>
      <c r="G68" s="145">
        <v>168080.46000000002</v>
      </c>
      <c r="H68" s="816">
        <v>168080.46000000002</v>
      </c>
      <c r="I68" s="2"/>
    </row>
    <row r="69" spans="1:9">
      <c r="A69" s="815" t="s">
        <v>944</v>
      </c>
      <c r="B69" s="118">
        <v>0</v>
      </c>
      <c r="C69" s="118">
        <v>0</v>
      </c>
      <c r="D69" s="118">
        <v>0</v>
      </c>
      <c r="E69" s="118">
        <v>0</v>
      </c>
      <c r="F69" s="145">
        <v>0</v>
      </c>
      <c r="G69" s="145">
        <v>0</v>
      </c>
      <c r="H69" s="816">
        <v>0</v>
      </c>
      <c r="I69" s="2"/>
    </row>
    <row r="70" spans="1:9">
      <c r="A70" s="814"/>
      <c r="B70" s="128">
        <v>0</v>
      </c>
      <c r="C70" s="128">
        <v>0</v>
      </c>
      <c r="D70" s="128">
        <v>0</v>
      </c>
      <c r="E70" s="128">
        <v>0</v>
      </c>
      <c r="F70" s="281">
        <v>0</v>
      </c>
      <c r="G70" s="281">
        <v>0</v>
      </c>
      <c r="H70" s="757">
        <v>0</v>
      </c>
      <c r="I70" s="2"/>
    </row>
    <row r="71" spans="1:9">
      <c r="A71" s="817" t="s">
        <v>945</v>
      </c>
      <c r="B71" s="118">
        <v>2062048144.8400002</v>
      </c>
      <c r="C71" s="118">
        <v>534682881.55000007</v>
      </c>
      <c r="D71" s="118">
        <v>191080854.18000001</v>
      </c>
      <c r="E71" s="118">
        <v>174829256.33999997</v>
      </c>
      <c r="F71" s="145">
        <v>16856000.650000002</v>
      </c>
      <c r="G71" s="145">
        <v>175292923.39999986</v>
      </c>
      <c r="H71" s="816">
        <v>164874145.07999998</v>
      </c>
      <c r="I71" s="2"/>
    </row>
    <row r="72" spans="1:9">
      <c r="A72" s="813" t="s">
        <v>104</v>
      </c>
      <c r="B72" s="128">
        <v>1577868144.8400002</v>
      </c>
      <c r="C72" s="128">
        <v>377430790.89000005</v>
      </c>
      <c r="D72" s="128">
        <v>65888416.649999991</v>
      </c>
      <c r="E72" s="128">
        <v>55762295.82</v>
      </c>
      <c r="F72" s="281">
        <v>9444132.4000000004</v>
      </c>
      <c r="G72" s="281">
        <v>145675600.38999987</v>
      </c>
      <c r="H72" s="757">
        <v>135444718.44</v>
      </c>
      <c r="I72" s="2"/>
    </row>
    <row r="73" spans="1:9">
      <c r="A73" s="818" t="s">
        <v>105</v>
      </c>
      <c r="B73" s="118">
        <v>232089000</v>
      </c>
      <c r="C73" s="118">
        <v>79341919.109999999</v>
      </c>
      <c r="D73" s="118">
        <v>52999208.159999996</v>
      </c>
      <c r="E73" s="118">
        <v>48438492.629999995</v>
      </c>
      <c r="F73" s="145">
        <v>5880947.3200000012</v>
      </c>
      <c r="G73" s="145">
        <v>29489476.709999986</v>
      </c>
      <c r="H73" s="816">
        <v>29301580.339999989</v>
      </c>
      <c r="I73" s="2"/>
    </row>
    <row r="74" spans="1:9">
      <c r="A74" s="814" t="s">
        <v>946</v>
      </c>
      <c r="B74" s="281">
        <v>0</v>
      </c>
      <c r="C74" s="281">
        <v>0</v>
      </c>
      <c r="D74" s="281">
        <v>0</v>
      </c>
      <c r="E74" s="281">
        <v>0</v>
      </c>
      <c r="F74" s="281">
        <v>0</v>
      </c>
      <c r="G74" s="281">
        <v>0</v>
      </c>
      <c r="H74" s="757">
        <v>0</v>
      </c>
      <c r="I74" s="2"/>
    </row>
    <row r="75" spans="1:9">
      <c r="A75" s="814" t="s">
        <v>947</v>
      </c>
      <c r="B75" s="281">
        <v>0</v>
      </c>
      <c r="C75" s="281">
        <v>0</v>
      </c>
      <c r="D75" s="281">
        <v>0</v>
      </c>
      <c r="E75" s="281">
        <v>0</v>
      </c>
      <c r="F75" s="281">
        <v>0</v>
      </c>
      <c r="G75" s="281">
        <v>0</v>
      </c>
      <c r="H75" s="757">
        <v>0</v>
      </c>
      <c r="I75" s="2"/>
    </row>
    <row r="76" spans="1:9" ht="15" customHeight="1">
      <c r="A76" s="814" t="s">
        <v>948</v>
      </c>
      <c r="B76" s="281">
        <v>0</v>
      </c>
      <c r="C76" s="281">
        <v>0</v>
      </c>
      <c r="D76" s="281">
        <v>0</v>
      </c>
      <c r="E76" s="281">
        <v>0</v>
      </c>
      <c r="F76" s="281">
        <v>0</v>
      </c>
      <c r="G76" s="281">
        <v>0</v>
      </c>
      <c r="H76" s="757">
        <v>0</v>
      </c>
      <c r="I76" s="2"/>
    </row>
    <row r="77" spans="1:9" ht="15" customHeight="1">
      <c r="A77" s="814" t="s">
        <v>431</v>
      </c>
      <c r="B77" s="128">
        <v>232089000</v>
      </c>
      <c r="C77" s="128">
        <v>79341919.109999999</v>
      </c>
      <c r="D77" s="128">
        <v>52999208.159999996</v>
      </c>
      <c r="E77" s="128">
        <v>48438492.629999995</v>
      </c>
      <c r="F77" s="281">
        <v>5880947.3200000012</v>
      </c>
      <c r="G77" s="281">
        <v>29489476.709999986</v>
      </c>
      <c r="H77" s="757">
        <v>29301580.339999989</v>
      </c>
      <c r="I77" s="2"/>
    </row>
    <row r="78" spans="1:9" ht="15" customHeight="1">
      <c r="A78" s="813" t="s">
        <v>949</v>
      </c>
      <c r="B78" s="128">
        <v>252091000</v>
      </c>
      <c r="C78" s="128">
        <v>77910171.550000012</v>
      </c>
      <c r="D78" s="128">
        <v>72193229.370000005</v>
      </c>
      <c r="E78" s="128">
        <v>70628467.890000001</v>
      </c>
      <c r="F78" s="281">
        <v>1530920.93</v>
      </c>
      <c r="G78" s="281">
        <v>127846.29999999999</v>
      </c>
      <c r="H78" s="757">
        <v>127846.29999999999</v>
      </c>
      <c r="I78" s="2"/>
    </row>
    <row r="79" spans="1:9" s="152" customFormat="1" ht="12.75" customHeight="1">
      <c r="A79" s="813"/>
      <c r="B79" s="128">
        <v>0</v>
      </c>
      <c r="C79" s="128">
        <v>0</v>
      </c>
      <c r="D79" s="128">
        <v>0</v>
      </c>
      <c r="E79" s="128">
        <v>0</v>
      </c>
      <c r="F79" s="281">
        <v>0</v>
      </c>
      <c r="G79" s="281">
        <v>0</v>
      </c>
      <c r="H79" s="757">
        <v>0</v>
      </c>
    </row>
    <row r="80" spans="1:9" ht="15" customHeight="1">
      <c r="A80" s="819" t="s">
        <v>950</v>
      </c>
      <c r="B80" s="118">
        <v>1809957144.8400002</v>
      </c>
      <c r="C80" s="118">
        <v>456772710.00000006</v>
      </c>
      <c r="D80" s="118">
        <v>118887624.81</v>
      </c>
      <c r="E80" s="118">
        <v>104200788.44999997</v>
      </c>
      <c r="F80" s="145">
        <v>15325079.720000003</v>
      </c>
      <c r="G80" s="145">
        <v>175165077.09999985</v>
      </c>
      <c r="H80" s="816">
        <v>164746298.77999997</v>
      </c>
      <c r="I80" s="2"/>
    </row>
    <row r="81" spans="1:9" ht="16.5" customHeight="1">
      <c r="A81" s="813"/>
      <c r="B81" s="128">
        <v>0</v>
      </c>
      <c r="C81" s="128">
        <v>0</v>
      </c>
      <c r="D81" s="128">
        <v>0</v>
      </c>
      <c r="E81" s="128">
        <v>0</v>
      </c>
      <c r="F81" s="281">
        <v>0</v>
      </c>
      <c r="G81" s="281">
        <v>0</v>
      </c>
      <c r="H81" s="757">
        <v>0</v>
      </c>
      <c r="I81" s="2"/>
    </row>
    <row r="82" spans="1:9" ht="22.5" customHeight="1">
      <c r="A82" s="785" t="s">
        <v>951</v>
      </c>
      <c r="B82" s="128">
        <v>41451899</v>
      </c>
      <c r="C82" s="281">
        <v>0</v>
      </c>
      <c r="D82" s="281">
        <v>0</v>
      </c>
      <c r="E82" s="281">
        <v>0</v>
      </c>
      <c r="F82" s="281">
        <v>0</v>
      </c>
      <c r="G82" s="281">
        <v>0</v>
      </c>
      <c r="H82" s="757">
        <v>0</v>
      </c>
      <c r="I82" s="2"/>
    </row>
    <row r="83" spans="1:9" ht="22.5" customHeight="1">
      <c r="A83" s="785"/>
      <c r="B83" s="128">
        <v>0</v>
      </c>
      <c r="C83" s="281">
        <v>0</v>
      </c>
      <c r="D83" s="281">
        <v>0</v>
      </c>
      <c r="E83" s="281">
        <v>0</v>
      </c>
      <c r="F83" s="281">
        <v>0</v>
      </c>
      <c r="G83" s="281">
        <v>0</v>
      </c>
      <c r="H83" s="757">
        <v>0</v>
      </c>
      <c r="I83" s="2"/>
    </row>
    <row r="84" spans="1:9">
      <c r="A84" s="819" t="s">
        <v>952</v>
      </c>
      <c r="B84" s="118">
        <v>150000</v>
      </c>
      <c r="C84" s="118">
        <v>0</v>
      </c>
      <c r="D84" s="118">
        <v>0</v>
      </c>
      <c r="E84" s="118">
        <v>0</v>
      </c>
      <c r="F84" s="145">
        <v>0</v>
      </c>
      <c r="G84" s="145">
        <v>0</v>
      </c>
      <c r="H84" s="816">
        <v>0</v>
      </c>
      <c r="I84" s="2"/>
    </row>
    <row r="85" spans="1:9">
      <c r="A85" s="819" t="s">
        <v>953</v>
      </c>
      <c r="B85" s="118">
        <v>7088000</v>
      </c>
      <c r="C85" s="118">
        <v>896429.4</v>
      </c>
      <c r="D85" s="118">
        <v>896429.4</v>
      </c>
      <c r="E85" s="118">
        <v>896429.4</v>
      </c>
      <c r="F85" s="145">
        <v>0</v>
      </c>
      <c r="G85" s="145">
        <v>0</v>
      </c>
      <c r="H85" s="816">
        <v>0</v>
      </c>
      <c r="I85" s="2"/>
    </row>
    <row r="86" spans="1:9">
      <c r="A86" s="385"/>
      <c r="B86" s="140">
        <v>0</v>
      </c>
      <c r="C86" s="282">
        <v>0</v>
      </c>
      <c r="D86" s="282">
        <v>0</v>
      </c>
      <c r="E86" s="282">
        <v>0</v>
      </c>
      <c r="F86" s="282">
        <v>0</v>
      </c>
      <c r="G86" s="282">
        <v>0</v>
      </c>
      <c r="H86" s="820">
        <v>0</v>
      </c>
      <c r="I86" s="2"/>
    </row>
    <row r="87" spans="1:9">
      <c r="A87" s="161" t="s">
        <v>954</v>
      </c>
      <c r="B87" s="821">
        <v>12573740924.200001</v>
      </c>
      <c r="C87" s="821">
        <v>3817626436.6600003</v>
      </c>
      <c r="D87" s="821">
        <v>3069456478.9000001</v>
      </c>
      <c r="E87" s="821">
        <v>3016507967.1499996</v>
      </c>
      <c r="F87" s="821">
        <v>54122094.770000041</v>
      </c>
      <c r="G87" s="822">
        <v>548157851.45999956</v>
      </c>
      <c r="H87" s="274">
        <v>529104075.25999975</v>
      </c>
      <c r="I87" s="2"/>
    </row>
    <row r="88" spans="1:9">
      <c r="A88" s="160" t="s">
        <v>955</v>
      </c>
      <c r="B88" s="274">
        <v>10618115924.200001</v>
      </c>
      <c r="C88" s="274">
        <v>3186499838.0700002</v>
      </c>
      <c r="D88" s="274">
        <v>2438750600.8699999</v>
      </c>
      <c r="E88" s="274">
        <v>2385865767.6399999</v>
      </c>
      <c r="F88" s="274">
        <v>54106733.690000042</v>
      </c>
      <c r="G88" s="274">
        <v>547989770.99999964</v>
      </c>
      <c r="H88" s="274">
        <v>528935994.79999977</v>
      </c>
      <c r="I88" s="2"/>
    </row>
    <row r="89" spans="1:9">
      <c r="A89" s="283"/>
      <c r="B89" s="284"/>
      <c r="C89" s="284"/>
      <c r="D89" s="284"/>
      <c r="E89" s="284"/>
      <c r="F89" s="284"/>
      <c r="G89" s="284"/>
      <c r="H89" s="284"/>
    </row>
    <row r="90" spans="1:9">
      <c r="A90" s="160" t="s">
        <v>956</v>
      </c>
      <c r="B90" s="274"/>
      <c r="C90" s="274"/>
      <c r="D90" s="274"/>
      <c r="E90" s="274"/>
      <c r="F90" s="273"/>
      <c r="G90" s="822"/>
      <c r="H90" s="823">
        <v>577557142.47000217</v>
      </c>
    </row>
    <row r="91" spans="1:9">
      <c r="A91" s="160" t="s">
        <v>957</v>
      </c>
      <c r="B91" s="274"/>
      <c r="C91" s="274"/>
      <c r="D91" s="274"/>
      <c r="E91" s="274"/>
      <c r="F91" s="274"/>
      <c r="G91" s="274"/>
      <c r="H91" s="823">
        <v>605284650.35000181</v>
      </c>
    </row>
    <row r="92" spans="1:9">
      <c r="A92" s="37"/>
      <c r="B92" s="284"/>
      <c r="C92" s="284"/>
      <c r="D92" s="284"/>
      <c r="E92" s="285"/>
      <c r="F92" s="285"/>
      <c r="G92" s="285"/>
      <c r="H92" s="285"/>
    </row>
    <row r="93" spans="1:9" ht="20.25" customHeight="1">
      <c r="A93" s="1012" t="s">
        <v>432</v>
      </c>
      <c r="B93" s="1012"/>
      <c r="C93" s="1012"/>
      <c r="D93" s="1012"/>
      <c r="E93" s="1012"/>
      <c r="F93" s="1013"/>
      <c r="G93" s="1014" t="s">
        <v>433</v>
      </c>
      <c r="H93" s="1015"/>
    </row>
    <row r="94" spans="1:9">
      <c r="A94" s="1050" t="s">
        <v>1125</v>
      </c>
      <c r="B94" s="1050"/>
      <c r="C94" s="1050"/>
      <c r="D94" s="824"/>
      <c r="E94" s="824"/>
      <c r="F94" s="825"/>
      <c r="G94" s="826"/>
      <c r="H94" s="827">
        <v>-334758687</v>
      </c>
    </row>
    <row r="95" spans="1:9" ht="23.25" customHeight="1">
      <c r="A95" s="34"/>
      <c r="B95" s="34"/>
      <c r="C95" s="34"/>
      <c r="D95" s="286"/>
      <c r="E95" s="286"/>
      <c r="F95" s="286"/>
      <c r="G95" s="175"/>
      <c r="H95" s="175"/>
    </row>
    <row r="96" spans="1:9" ht="24" customHeight="1">
      <c r="A96" s="287"/>
      <c r="B96" s="288"/>
      <c r="C96" s="288"/>
      <c r="D96" s="289"/>
      <c r="E96" s="289"/>
      <c r="F96" s="290"/>
      <c r="G96" s="1026" t="str">
        <f>C59</f>
        <v>Até o Bimestre / 2023</v>
      </c>
      <c r="H96" s="1027"/>
    </row>
    <row r="97" spans="1:8">
      <c r="A97" s="1028" t="s">
        <v>434</v>
      </c>
      <c r="B97" s="1028"/>
      <c r="C97" s="1028"/>
      <c r="D97" s="1028"/>
      <c r="E97" s="1028"/>
      <c r="F97" s="1029"/>
      <c r="G97" s="1030" t="s">
        <v>435</v>
      </c>
      <c r="H97" s="1031"/>
    </row>
    <row r="98" spans="1:8" ht="25.5" customHeight="1">
      <c r="A98" s="828"/>
      <c r="B98" s="828"/>
      <c r="C98" s="828"/>
      <c r="D98" s="829"/>
      <c r="E98" s="829"/>
      <c r="F98" s="830"/>
      <c r="G98" s="1032"/>
      <c r="H98" s="1033"/>
    </row>
    <row r="99" spans="1:8">
      <c r="A99" s="291"/>
      <c r="B99" s="291"/>
      <c r="C99" s="291"/>
      <c r="D99" s="292"/>
      <c r="E99" s="292"/>
      <c r="F99" s="292"/>
      <c r="G99" s="293"/>
      <c r="H99" s="294"/>
    </row>
    <row r="100" spans="1:8">
      <c r="A100" s="35" t="s">
        <v>958</v>
      </c>
      <c r="B100" s="34"/>
      <c r="C100" s="34"/>
      <c r="D100" s="286"/>
      <c r="E100" s="286"/>
      <c r="F100" s="286"/>
      <c r="G100" s="757"/>
      <c r="H100" s="153">
        <v>170583462.22999993</v>
      </c>
    </row>
    <row r="101" spans="1:8">
      <c r="A101" s="35" t="s">
        <v>959</v>
      </c>
      <c r="B101" s="34"/>
      <c r="C101" s="34"/>
      <c r="D101" s="286"/>
      <c r="E101" s="286"/>
      <c r="F101" s="286"/>
      <c r="G101" s="757"/>
      <c r="H101" s="153">
        <v>35644691.809999995</v>
      </c>
    </row>
    <row r="102" spans="1:8">
      <c r="A102" s="831"/>
      <c r="B102" s="831"/>
      <c r="C102" s="831"/>
      <c r="D102" s="824"/>
      <c r="E102" s="824"/>
      <c r="F102" s="824"/>
      <c r="G102" s="820"/>
      <c r="H102" s="832"/>
    </row>
    <row r="103" spans="1:8">
      <c r="A103" s="34"/>
      <c r="B103" s="34"/>
      <c r="C103" s="34"/>
      <c r="D103" s="286"/>
      <c r="E103" s="286"/>
      <c r="F103" s="286"/>
      <c r="G103" s="175"/>
      <c r="H103" s="175"/>
    </row>
    <row r="104" spans="1:8">
      <c r="A104" s="295" t="s">
        <v>960</v>
      </c>
      <c r="B104" s="296"/>
      <c r="C104" s="296"/>
      <c r="D104" s="297"/>
      <c r="E104" s="297"/>
      <c r="F104" s="298"/>
      <c r="G104" s="833"/>
      <c r="H104" s="299">
        <f>H91+(H100-H101)</f>
        <v>740223420.77000177</v>
      </c>
    </row>
    <row r="105" spans="1:8">
      <c r="A105" s="34"/>
      <c r="B105" s="34"/>
      <c r="C105" s="34"/>
      <c r="D105" s="286"/>
      <c r="E105" s="286"/>
      <c r="F105" s="286"/>
      <c r="G105" s="175"/>
      <c r="H105" s="175"/>
    </row>
    <row r="106" spans="1:8" ht="12.75">
      <c r="A106" s="1034" t="s">
        <v>437</v>
      </c>
      <c r="B106" s="1034"/>
      <c r="C106" s="1034"/>
      <c r="D106" s="1034"/>
      <c r="E106" s="1034"/>
      <c r="F106" s="1034"/>
      <c r="G106" s="1034"/>
      <c r="H106" s="1034"/>
    </row>
    <row r="107" spans="1:8" ht="12.75">
      <c r="A107" s="1016" t="s">
        <v>438</v>
      </c>
      <c r="B107" s="1035"/>
      <c r="C107" s="1038" t="s">
        <v>140</v>
      </c>
      <c r="D107" s="1039"/>
      <c r="E107" s="1039"/>
      <c r="F107" s="1039"/>
      <c r="G107" s="1039"/>
      <c r="H107" s="1039"/>
    </row>
    <row r="108" spans="1:8" ht="12.75">
      <c r="A108" s="1036"/>
      <c r="B108" s="1037"/>
      <c r="C108" s="1040" t="s">
        <v>1386</v>
      </c>
      <c r="D108" s="1041"/>
      <c r="E108" s="1042"/>
      <c r="F108" s="1041" t="s">
        <v>1126</v>
      </c>
      <c r="G108" s="1041"/>
      <c r="H108" s="1041"/>
    </row>
    <row r="109" spans="1:8" ht="12.75">
      <c r="A109" s="1036"/>
      <c r="B109" s="1037"/>
      <c r="C109" s="1043" t="s">
        <v>439</v>
      </c>
      <c r="D109" s="1044"/>
      <c r="E109" s="1045"/>
      <c r="F109" s="1046" t="s">
        <v>440</v>
      </c>
      <c r="G109" s="1046"/>
      <c r="H109" s="1046"/>
    </row>
    <row r="110" spans="1:8" ht="15" customHeight="1">
      <c r="A110" s="300" t="s">
        <v>961</v>
      </c>
      <c r="B110" s="166"/>
      <c r="C110" s="1064">
        <v>1445234867.25</v>
      </c>
      <c r="D110" s="1065"/>
      <c r="E110" s="301"/>
      <c r="F110" s="1064">
        <v>1364187690.22</v>
      </c>
      <c r="G110" s="1065"/>
      <c r="H110" s="302"/>
    </row>
    <row r="111" spans="1:8" ht="12.75">
      <c r="A111" s="303" t="s">
        <v>962</v>
      </c>
      <c r="B111" s="785"/>
      <c r="C111" s="1022">
        <v>3931674835.3400002</v>
      </c>
      <c r="D111" s="1023"/>
      <c r="E111" s="786"/>
      <c r="F111" s="1022">
        <v>4662681834.6599998</v>
      </c>
      <c r="G111" s="1023"/>
      <c r="H111" s="304"/>
    </row>
    <row r="112" spans="1:8" ht="11.25" customHeight="1">
      <c r="A112" s="305" t="s">
        <v>441</v>
      </c>
      <c r="B112" s="785"/>
      <c r="C112" s="1022">
        <v>3931359243.3200002</v>
      </c>
      <c r="D112" s="1023"/>
      <c r="E112" s="786"/>
      <c r="F112" s="1022">
        <v>4662386140.2600002</v>
      </c>
      <c r="G112" s="1023"/>
      <c r="H112" s="304"/>
    </row>
    <row r="113" spans="1:8" ht="11.25" customHeight="1">
      <c r="A113" s="305" t="s">
        <v>442</v>
      </c>
      <c r="B113" s="785"/>
      <c r="C113" s="1022">
        <v>4222191781.98</v>
      </c>
      <c r="D113" s="1023"/>
      <c r="E113" s="786"/>
      <c r="F113" s="1022">
        <v>4907529609.8800001</v>
      </c>
      <c r="G113" s="1023"/>
      <c r="H113" s="304"/>
    </row>
    <row r="114" spans="1:8" ht="12.75">
      <c r="A114" s="305" t="s">
        <v>963</v>
      </c>
      <c r="B114" s="785"/>
      <c r="C114" s="1022">
        <v>-57958469.579999998</v>
      </c>
      <c r="D114" s="1023"/>
      <c r="E114" s="786"/>
      <c r="F114" s="1022">
        <v>-20865164.720000003</v>
      </c>
      <c r="G114" s="1023"/>
      <c r="H114" s="304"/>
    </row>
    <row r="115" spans="1:8" ht="12.75">
      <c r="A115" s="305" t="s">
        <v>917</v>
      </c>
      <c r="B115" s="785"/>
      <c r="C115" s="1022">
        <v>-232874069.08000004</v>
      </c>
      <c r="D115" s="1023"/>
      <c r="E115" s="786"/>
      <c r="F115" s="1022">
        <v>-224278304.89999995</v>
      </c>
      <c r="G115" s="1023"/>
      <c r="H115" s="304"/>
    </row>
    <row r="116" spans="1:8" ht="12.75">
      <c r="A116" s="305" t="s">
        <v>443</v>
      </c>
      <c r="B116" s="785"/>
      <c r="C116" s="1022">
        <v>315592.02</v>
      </c>
      <c r="D116" s="1023"/>
      <c r="E116" s="786"/>
      <c r="F116" s="1022">
        <v>295694.40000000002</v>
      </c>
      <c r="G116" s="1023"/>
      <c r="H116" s="304"/>
    </row>
    <row r="117" spans="1:8" ht="15" customHeight="1">
      <c r="A117" s="303" t="s">
        <v>964</v>
      </c>
      <c r="B117" s="785"/>
      <c r="C117" s="1024">
        <v>-2486439968.0900002</v>
      </c>
      <c r="D117" s="1025"/>
      <c r="E117" s="786"/>
      <c r="F117" s="1024">
        <f>F110-F111</f>
        <v>-3298494144.4399996</v>
      </c>
      <c r="G117" s="1025"/>
      <c r="H117" s="304"/>
    </row>
    <row r="118" spans="1:8" ht="12.75">
      <c r="A118" s="306" t="s">
        <v>965</v>
      </c>
      <c r="B118" s="307"/>
      <c r="C118" s="308"/>
      <c r="D118" s="308"/>
      <c r="E118" s="309"/>
      <c r="F118" s="834"/>
      <c r="G118" s="310">
        <f>(C117-F117)</f>
        <v>812054176.34999943</v>
      </c>
      <c r="H118" s="310"/>
    </row>
    <row r="119" spans="1:8">
      <c r="A119" s="34"/>
      <c r="B119" s="34"/>
      <c r="C119" s="34"/>
      <c r="D119" s="286"/>
      <c r="E119" s="286"/>
      <c r="F119" s="286"/>
      <c r="G119" s="175"/>
      <c r="H119" s="175"/>
    </row>
    <row r="120" spans="1:8">
      <c r="A120" s="1012" t="s">
        <v>436</v>
      </c>
      <c r="B120" s="1012"/>
      <c r="C120" s="1012"/>
      <c r="D120" s="1012"/>
      <c r="E120" s="1012"/>
      <c r="F120" s="1013"/>
      <c r="G120" s="1014" t="s">
        <v>433</v>
      </c>
      <c r="H120" s="1015"/>
    </row>
    <row r="121" spans="1:8" ht="25.5" customHeight="1">
      <c r="A121" s="1050" t="s">
        <v>1125</v>
      </c>
      <c r="B121" s="1050"/>
      <c r="C121" s="1050"/>
      <c r="D121" s="824"/>
      <c r="E121" s="824"/>
      <c r="F121" s="825"/>
      <c r="G121" s="826"/>
      <c r="H121" s="827">
        <v>-106057216</v>
      </c>
    </row>
    <row r="122" spans="1:8">
      <c r="A122" s="34"/>
      <c r="B122" s="34"/>
      <c r="C122" s="34"/>
      <c r="D122" s="286"/>
      <c r="E122" s="286"/>
      <c r="F122" s="286"/>
      <c r="G122" s="175"/>
      <c r="H122" s="175"/>
    </row>
    <row r="123" spans="1:8" ht="25.5" customHeight="1">
      <c r="A123" s="1016" t="s">
        <v>444</v>
      </c>
      <c r="B123" s="311"/>
      <c r="C123" s="1018" t="str">
        <f>F108</f>
        <v>Em 30 Abr 2023</v>
      </c>
      <c r="D123" s="1016"/>
      <c r="E123" s="1016"/>
      <c r="F123" s="1016"/>
      <c r="G123" s="1016"/>
      <c r="H123" s="1016"/>
    </row>
    <row r="124" spans="1:8" ht="12.75">
      <c r="A124" s="1017"/>
      <c r="B124" s="835"/>
      <c r="C124" s="1019"/>
      <c r="D124" s="1017"/>
      <c r="E124" s="1017"/>
      <c r="F124" s="1017"/>
      <c r="G124" s="1017"/>
      <c r="H124" s="1017"/>
    </row>
    <row r="125" spans="1:8" ht="11.25" customHeight="1">
      <c r="A125" s="300" t="s">
        <v>966</v>
      </c>
      <c r="B125" s="312"/>
      <c r="C125" s="302"/>
      <c r="D125" s="313"/>
      <c r="E125" s="314"/>
      <c r="F125" s="315"/>
      <c r="G125" s="302">
        <f>+C114-F114</f>
        <v>-37093304.859999999</v>
      </c>
      <c r="H125" s="302"/>
    </row>
    <row r="126" spans="1:8" ht="11.25" customHeight="1">
      <c r="A126" s="303" t="s">
        <v>967</v>
      </c>
      <c r="B126" s="316"/>
      <c r="C126" s="304"/>
      <c r="D126" s="317"/>
      <c r="E126" s="836"/>
      <c r="F126" s="837"/>
      <c r="G126" s="304">
        <v>0</v>
      </c>
      <c r="H126" s="304"/>
    </row>
    <row r="127" spans="1:8" ht="12.75">
      <c r="A127" s="303" t="s">
        <v>968</v>
      </c>
      <c r="B127" s="316"/>
      <c r="C127" s="304"/>
      <c r="D127" s="317"/>
      <c r="E127" s="836"/>
      <c r="F127" s="304"/>
      <c r="G127" s="304">
        <v>3263844.0999999978</v>
      </c>
      <c r="H127" s="304"/>
    </row>
    <row r="128" spans="1:8" ht="12.75">
      <c r="A128" s="303" t="s">
        <v>969</v>
      </c>
      <c r="B128" s="316"/>
      <c r="C128" s="304"/>
      <c r="D128" s="317"/>
      <c r="E128" s="836"/>
      <c r="F128" s="304"/>
      <c r="G128" s="304">
        <v>-32002476.379999999</v>
      </c>
      <c r="H128" s="304"/>
    </row>
    <row r="129" spans="1:8" ht="12.75">
      <c r="A129" s="303" t="s">
        <v>970</v>
      </c>
      <c r="B129" s="316"/>
      <c r="C129" s="304"/>
      <c r="D129" s="317"/>
      <c r="E129" s="836"/>
      <c r="F129" s="304"/>
      <c r="G129" s="304">
        <v>-6021309.6299999999</v>
      </c>
      <c r="H129" s="304"/>
    </row>
    <row r="130" spans="1:8" ht="12.75">
      <c r="A130" s="838" t="s">
        <v>975</v>
      </c>
      <c r="B130" s="839"/>
      <c r="C130" s="840"/>
      <c r="D130" s="841"/>
      <c r="E130" s="842"/>
      <c r="F130" s="840"/>
      <c r="G130" s="304">
        <v>22491.189999999995</v>
      </c>
      <c r="H130" s="840"/>
    </row>
    <row r="131" spans="1:8" ht="12.75">
      <c r="A131" s="1020" t="s">
        <v>971</v>
      </c>
      <c r="B131" s="1021"/>
      <c r="C131" s="1021"/>
      <c r="D131" s="318"/>
      <c r="E131" s="319"/>
      <c r="F131" s="318"/>
      <c r="G131" s="318">
        <f>+G118+(G125-G126+G127+G128+G129+G130)</f>
        <v>740223420.76999938</v>
      </c>
      <c r="H131" s="318"/>
    </row>
    <row r="132" spans="1:8" ht="12.75">
      <c r="A132" s="316"/>
      <c r="B132" s="316"/>
      <c r="C132" s="304"/>
      <c r="D132" s="304"/>
      <c r="E132" s="304"/>
      <c r="F132" s="304"/>
      <c r="G132" s="304"/>
      <c r="H132" s="304"/>
    </row>
    <row r="133" spans="1:8" ht="18.75" customHeight="1">
      <c r="A133" s="1020" t="s">
        <v>972</v>
      </c>
      <c r="B133" s="1021"/>
      <c r="C133" s="318"/>
      <c r="D133" s="318"/>
      <c r="E133" s="319"/>
      <c r="F133" s="318"/>
      <c r="G133" s="318">
        <f>G131-(H100-H101)</f>
        <v>605284650.34999943</v>
      </c>
      <c r="H133" s="318"/>
    </row>
    <row r="134" spans="1:8" ht="28.5" customHeight="1">
      <c r="A134" s="320"/>
      <c r="B134" s="321"/>
      <c r="C134" s="305"/>
      <c r="D134" s="305"/>
      <c r="E134" s="305"/>
      <c r="F134" s="305"/>
      <c r="G134" s="305"/>
      <c r="H134" s="305"/>
    </row>
    <row r="135" spans="1:8" ht="27" customHeight="1">
      <c r="A135" s="1036" t="s">
        <v>445</v>
      </c>
      <c r="B135" s="1036"/>
      <c r="C135" s="1036"/>
      <c r="D135" s="1036"/>
      <c r="E135" s="1036"/>
      <c r="F135" s="1066" t="s">
        <v>446</v>
      </c>
      <c r="G135" s="1066"/>
      <c r="H135" s="1066"/>
    </row>
    <row r="136" spans="1:8" ht="13.5" customHeight="1">
      <c r="A136" s="1017"/>
      <c r="B136" s="1017"/>
      <c r="C136" s="1017"/>
      <c r="D136" s="1017"/>
      <c r="E136" s="1017"/>
      <c r="F136" s="1067"/>
      <c r="G136" s="1067"/>
      <c r="H136" s="1067"/>
    </row>
    <row r="137" spans="1:8" ht="12.75">
      <c r="A137" s="322" t="s">
        <v>447</v>
      </c>
      <c r="B137" s="323"/>
      <c r="C137" s="323"/>
      <c r="D137" s="323"/>
      <c r="E137" s="323"/>
      <c r="F137" s="324"/>
      <c r="G137" s="324">
        <v>1428999776.0399997</v>
      </c>
      <c r="H137" s="324"/>
    </row>
    <row r="138" spans="1:8" ht="12.75">
      <c r="A138" s="325" t="s">
        <v>448</v>
      </c>
      <c r="B138" s="326"/>
      <c r="C138" s="326"/>
      <c r="D138" s="326"/>
      <c r="E138" s="326"/>
      <c r="F138" s="327"/>
      <c r="G138" s="327">
        <v>0</v>
      </c>
      <c r="H138" s="327"/>
    </row>
    <row r="139" spans="1:8" ht="12.75">
      <c r="A139" s="1009" t="s">
        <v>449</v>
      </c>
      <c r="B139" s="1009"/>
      <c r="C139" s="1009"/>
      <c r="D139" s="1009"/>
      <c r="E139" s="326"/>
      <c r="F139" s="327"/>
      <c r="G139" s="327">
        <v>1428999776.0399997</v>
      </c>
      <c r="H139" s="327"/>
    </row>
    <row r="140" spans="1:8" ht="12.75">
      <c r="A140" s="843" t="s">
        <v>450</v>
      </c>
      <c r="B140" s="844"/>
      <c r="C140" s="844"/>
      <c r="D140" s="844"/>
      <c r="E140" s="844"/>
      <c r="F140" s="845"/>
      <c r="G140" s="845">
        <v>1139000</v>
      </c>
      <c r="H140" s="845"/>
    </row>
    <row r="141" spans="1:8">
      <c r="A141" s="328">
        <v>0</v>
      </c>
      <c r="E141" s="58"/>
      <c r="F141" s="58"/>
      <c r="G141" s="58"/>
      <c r="H141" s="58"/>
    </row>
    <row r="142" spans="1:8">
      <c r="A142" s="328" t="s">
        <v>323</v>
      </c>
      <c r="E142" s="58"/>
      <c r="F142" s="58"/>
      <c r="G142" s="58"/>
      <c r="H142" s="58"/>
    </row>
    <row r="143" spans="1:8" ht="27" customHeight="1">
      <c r="A143" s="1010" t="s">
        <v>451</v>
      </c>
      <c r="B143" s="1010"/>
      <c r="C143" s="1010"/>
      <c r="D143" s="1010"/>
      <c r="E143" s="1010"/>
      <c r="F143" s="1010"/>
      <c r="G143" s="1010"/>
      <c r="H143" s="1010"/>
    </row>
    <row r="144" spans="1:8" ht="27" customHeight="1">
      <c r="A144" s="1010" t="s">
        <v>452</v>
      </c>
      <c r="B144" s="1010"/>
      <c r="C144" s="1010"/>
      <c r="D144" s="1010"/>
      <c r="E144" s="1010"/>
      <c r="F144" s="1010"/>
      <c r="G144" s="1010"/>
      <c r="H144" s="1010"/>
    </row>
    <row r="145" spans="1:7">
      <c r="A145" s="1011" t="s">
        <v>920</v>
      </c>
      <c r="B145" s="1011"/>
      <c r="C145" s="1011"/>
      <c r="D145" s="1011"/>
      <c r="E145" s="1011"/>
      <c r="F145" s="1011"/>
      <c r="G145" s="1011"/>
    </row>
    <row r="146" spans="1:7">
      <c r="C146" s="329"/>
      <c r="D146" s="329"/>
    </row>
    <row r="147" spans="1:7">
      <c r="A147" s="846" t="s">
        <v>453</v>
      </c>
      <c r="B147" s="847" t="s">
        <v>454</v>
      </c>
      <c r="C147" s="329"/>
      <c r="D147" s="329"/>
    </row>
    <row r="148" spans="1:7">
      <c r="A148" s="329" t="s">
        <v>455</v>
      </c>
      <c r="B148" s="848">
        <v>19897.619999999995</v>
      </c>
      <c r="C148" s="329"/>
      <c r="D148" s="329"/>
    </row>
    <row r="149" spans="1:7">
      <c r="A149" s="329" t="s">
        <v>973</v>
      </c>
      <c r="B149" s="849">
        <v>0</v>
      </c>
      <c r="C149" s="329"/>
      <c r="D149" s="329"/>
    </row>
    <row r="150" spans="1:7">
      <c r="A150" s="329" t="s">
        <v>974</v>
      </c>
      <c r="B150" s="849">
        <v>2593.5700000000002</v>
      </c>
      <c r="C150" s="329"/>
      <c r="D150" s="329"/>
    </row>
    <row r="151" spans="1:7">
      <c r="A151" s="850" t="s">
        <v>456</v>
      </c>
      <c r="B151" s="851">
        <v>22491.189999999995</v>
      </c>
      <c r="C151" s="329"/>
      <c r="D151" s="329"/>
    </row>
    <row r="152" spans="1:7">
      <c r="C152" s="329"/>
      <c r="D152" s="329"/>
    </row>
    <row r="153" spans="1:7">
      <c r="C153" s="329"/>
      <c r="D153" s="329"/>
    </row>
    <row r="154" spans="1:7">
      <c r="C154" s="329"/>
      <c r="D154" s="329"/>
    </row>
    <row r="155" spans="1:7">
      <c r="C155" s="329"/>
      <c r="D155" s="329"/>
    </row>
    <row r="156" spans="1:7">
      <c r="A156" s="328" t="s">
        <v>1102</v>
      </c>
      <c r="D156" s="329"/>
    </row>
    <row r="157" spans="1:7">
      <c r="A157" s="328" t="s">
        <v>1103</v>
      </c>
      <c r="D157" s="329"/>
    </row>
    <row r="158" spans="1:7">
      <c r="A158" s="328" t="s">
        <v>1104</v>
      </c>
      <c r="B158" s="26"/>
      <c r="C158" s="329"/>
      <c r="D158" s="329"/>
    </row>
    <row r="159" spans="1:7">
      <c r="A159" s="328" t="s">
        <v>1105</v>
      </c>
      <c r="C159" s="329"/>
      <c r="D159" s="329"/>
    </row>
    <row r="160" spans="1:7">
      <c r="C160" s="329"/>
      <c r="D160" s="852"/>
    </row>
  </sheetData>
  <mergeCells count="58">
    <mergeCell ref="C110:D110"/>
    <mergeCell ref="F110:G110"/>
    <mergeCell ref="A133:B133"/>
    <mergeCell ref="A135:E136"/>
    <mergeCell ref="F135:H136"/>
    <mergeCell ref="A9:A10"/>
    <mergeCell ref="C9:E10"/>
    <mergeCell ref="F9:H9"/>
    <mergeCell ref="F10:H10"/>
    <mergeCell ref="A59:A61"/>
    <mergeCell ref="B59:B61"/>
    <mergeCell ref="C59:H59"/>
    <mergeCell ref="C60:C61"/>
    <mergeCell ref="A8:H8"/>
    <mergeCell ref="A1:H1"/>
    <mergeCell ref="A2:H2"/>
    <mergeCell ref="A3:H3"/>
    <mergeCell ref="A4:H4"/>
    <mergeCell ref="A5:H5"/>
    <mergeCell ref="D60:D61"/>
    <mergeCell ref="G60:H60"/>
    <mergeCell ref="A93:F93"/>
    <mergeCell ref="G93:H93"/>
    <mergeCell ref="A94:C94"/>
    <mergeCell ref="G96:H96"/>
    <mergeCell ref="A97:F97"/>
    <mergeCell ref="G97:H98"/>
    <mergeCell ref="A106:H106"/>
    <mergeCell ref="A107:B109"/>
    <mergeCell ref="C107:H107"/>
    <mergeCell ref="C108:E108"/>
    <mergeCell ref="F108:H108"/>
    <mergeCell ref="C109:E109"/>
    <mergeCell ref="F109:H109"/>
    <mergeCell ref="C111:D111"/>
    <mergeCell ref="F111:G111"/>
    <mergeCell ref="C112:D112"/>
    <mergeCell ref="F112:G112"/>
    <mergeCell ref="C113:D113"/>
    <mergeCell ref="F113:G113"/>
    <mergeCell ref="C114:D114"/>
    <mergeCell ref="F114:G114"/>
    <mergeCell ref="C116:D116"/>
    <mergeCell ref="F116:G116"/>
    <mergeCell ref="C117:D117"/>
    <mergeCell ref="F117:G117"/>
    <mergeCell ref="C115:D115"/>
    <mergeCell ref="F115:G115"/>
    <mergeCell ref="A139:D139"/>
    <mergeCell ref="A143:H143"/>
    <mergeCell ref="A144:H144"/>
    <mergeCell ref="A145:G145"/>
    <mergeCell ref="A120:F120"/>
    <mergeCell ref="G120:H120"/>
    <mergeCell ref="A123:A124"/>
    <mergeCell ref="C123:H124"/>
    <mergeCell ref="A131:C131"/>
    <mergeCell ref="A121:C121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75D4C-B6F8-4D6A-8105-90A27D17723E}">
  <sheetPr codeName="Planilha6"/>
  <dimension ref="A1:M31"/>
  <sheetViews>
    <sheetView zoomScaleNormal="100" workbookViewId="0">
      <selection activeCell="H28" sqref="H28"/>
    </sheetView>
  </sheetViews>
  <sheetFormatPr defaultRowHeight="15"/>
  <cols>
    <col min="1" max="1" width="38.140625" style="332" customWidth="1"/>
    <col min="2" max="12" width="13.42578125" style="332" customWidth="1"/>
    <col min="13" max="13" width="13.85546875" style="332" customWidth="1"/>
    <col min="14" max="16384" width="9.140625" style="332"/>
  </cols>
  <sheetData>
    <row r="1" spans="1:13">
      <c r="A1" s="331"/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3">
      <c r="A2" s="1068" t="s">
        <v>0</v>
      </c>
      <c r="B2" s="1068"/>
      <c r="C2" s="1068"/>
      <c r="D2" s="1068"/>
      <c r="E2" s="1068"/>
      <c r="F2" s="1068"/>
      <c r="G2" s="1068"/>
      <c r="H2" s="1068"/>
      <c r="I2" s="1068"/>
      <c r="J2" s="1068"/>
      <c r="K2" s="1068"/>
      <c r="L2" s="1068"/>
    </row>
    <row r="3" spans="1:13" ht="13.5" customHeight="1">
      <c r="A3" s="1069" t="s">
        <v>1</v>
      </c>
      <c r="B3" s="1069"/>
      <c r="C3" s="1069"/>
      <c r="D3" s="1069"/>
      <c r="E3" s="1069"/>
      <c r="F3" s="1069"/>
      <c r="G3" s="1069"/>
      <c r="H3" s="1069"/>
      <c r="I3" s="1069"/>
      <c r="J3" s="1069"/>
      <c r="K3" s="1069"/>
      <c r="L3" s="1069"/>
    </row>
    <row r="4" spans="1:13" ht="13.5" customHeight="1">
      <c r="A4" s="1068" t="s">
        <v>457</v>
      </c>
      <c r="B4" s="1068"/>
      <c r="C4" s="1068"/>
      <c r="D4" s="1068"/>
      <c r="E4" s="1068"/>
      <c r="F4" s="1068"/>
      <c r="G4" s="1068"/>
      <c r="H4" s="1068"/>
      <c r="I4" s="1068"/>
      <c r="J4" s="1068"/>
      <c r="K4" s="1068"/>
      <c r="L4" s="1068"/>
    </row>
    <row r="5" spans="1:13">
      <c r="A5" s="1069" t="s">
        <v>3</v>
      </c>
      <c r="B5" s="1069"/>
      <c r="C5" s="1069"/>
      <c r="D5" s="1069"/>
      <c r="E5" s="1069"/>
      <c r="F5" s="1069"/>
      <c r="G5" s="1069"/>
      <c r="H5" s="1069"/>
      <c r="I5" s="1069"/>
      <c r="J5" s="1069"/>
      <c r="K5" s="1069"/>
      <c r="L5" s="1069"/>
    </row>
    <row r="6" spans="1:13" ht="12.75" customHeight="1">
      <c r="A6" s="1069" t="s">
        <v>1099</v>
      </c>
      <c r="B6" s="1069"/>
      <c r="C6" s="1069"/>
      <c r="D6" s="1069"/>
      <c r="E6" s="1069"/>
      <c r="F6" s="1069"/>
      <c r="G6" s="1069"/>
      <c r="H6" s="1069"/>
      <c r="I6" s="1069"/>
      <c r="J6" s="1069"/>
      <c r="K6" s="1069"/>
      <c r="L6" s="1069"/>
    </row>
    <row r="7" spans="1:13">
      <c r="A7" s="334"/>
      <c r="B7" s="334"/>
      <c r="C7" s="334"/>
      <c r="D7" s="334"/>
      <c r="E7" s="335"/>
    </row>
    <row r="8" spans="1:13" s="329" customFormat="1" ht="11.25">
      <c r="A8" s="329" t="s">
        <v>463</v>
      </c>
      <c r="M8" s="5">
        <v>1</v>
      </c>
    </row>
    <row r="9" spans="1:13" ht="12.75" customHeight="1">
      <c r="A9" s="336" t="s">
        <v>464</v>
      </c>
      <c r="B9" s="1073" t="s">
        <v>465</v>
      </c>
      <c r="C9" s="1077"/>
      <c r="D9" s="1077"/>
      <c r="E9" s="1077"/>
      <c r="F9" s="1074"/>
      <c r="G9" s="1073" t="s">
        <v>466</v>
      </c>
      <c r="H9" s="1077"/>
      <c r="I9" s="1077"/>
      <c r="J9" s="1077"/>
      <c r="K9" s="1077"/>
      <c r="L9" s="1077"/>
      <c r="M9" s="1070" t="s">
        <v>467</v>
      </c>
    </row>
    <row r="10" spans="1:13" ht="12.75" customHeight="1">
      <c r="A10" s="337"/>
      <c r="B10" s="1073" t="s">
        <v>458</v>
      </c>
      <c r="C10" s="1074"/>
      <c r="D10" s="338"/>
      <c r="E10" s="338"/>
      <c r="F10" s="338"/>
      <c r="G10" s="1073" t="s">
        <v>458</v>
      </c>
      <c r="H10" s="1074"/>
      <c r="I10" s="339"/>
      <c r="J10" s="338"/>
      <c r="K10" s="338"/>
      <c r="L10" s="340"/>
      <c r="M10" s="1071"/>
    </row>
    <row r="11" spans="1:13" ht="16.5" customHeight="1">
      <c r="A11" s="337"/>
      <c r="B11" s="338" t="s">
        <v>468</v>
      </c>
      <c r="C11" s="1075" t="s">
        <v>1127</v>
      </c>
      <c r="D11" s="341" t="s">
        <v>460</v>
      </c>
      <c r="E11" s="341" t="s">
        <v>461</v>
      </c>
      <c r="F11" s="341" t="s">
        <v>462</v>
      </c>
      <c r="G11" s="338" t="s">
        <v>468</v>
      </c>
      <c r="H11" s="1075" t="s">
        <v>1127</v>
      </c>
      <c r="I11" s="341" t="s">
        <v>459</v>
      </c>
      <c r="J11" s="341" t="s">
        <v>460</v>
      </c>
      <c r="K11" s="341" t="s">
        <v>461</v>
      </c>
      <c r="L11" s="342" t="s">
        <v>462</v>
      </c>
      <c r="M11" s="1071"/>
    </row>
    <row r="12" spans="1:13">
      <c r="A12" s="343"/>
      <c r="B12" s="344" t="s">
        <v>469</v>
      </c>
      <c r="C12" s="1076"/>
      <c r="D12" s="344"/>
      <c r="E12" s="344"/>
      <c r="F12" s="344"/>
      <c r="G12" s="344" t="s">
        <v>469</v>
      </c>
      <c r="H12" s="1076"/>
      <c r="I12" s="344"/>
      <c r="J12" s="344"/>
      <c r="K12" s="344"/>
      <c r="L12" s="345"/>
      <c r="M12" s="1072"/>
    </row>
    <row r="13" spans="1:13">
      <c r="A13" s="346" t="s">
        <v>122</v>
      </c>
      <c r="B13" s="347"/>
      <c r="C13" s="347"/>
      <c r="D13" s="347"/>
      <c r="E13" s="347"/>
      <c r="F13" s="347"/>
      <c r="G13" s="347"/>
      <c r="H13" s="348"/>
      <c r="I13" s="348"/>
      <c r="J13" s="347"/>
      <c r="K13" s="347"/>
      <c r="L13" s="349"/>
      <c r="M13" s="349"/>
    </row>
    <row r="14" spans="1:13" ht="21.75" customHeight="1">
      <c r="A14" s="350" t="s">
        <v>470</v>
      </c>
      <c r="B14" s="351">
        <f>B16+B17</f>
        <v>3189720.96</v>
      </c>
      <c r="C14" s="351">
        <f t="shared" ref="C14:M14" si="0">C16+C17</f>
        <v>54430051.509999998</v>
      </c>
      <c r="D14" s="351">
        <f t="shared" si="0"/>
        <v>55617354.899999999</v>
      </c>
      <c r="E14" s="351">
        <f t="shared" si="0"/>
        <v>57862.58</v>
      </c>
      <c r="F14" s="351">
        <f t="shared" si="0"/>
        <v>1944554.99</v>
      </c>
      <c r="G14" s="351">
        <f t="shared" si="0"/>
        <v>92207207.75</v>
      </c>
      <c r="H14" s="351">
        <f t="shared" si="0"/>
        <v>1030087289.72</v>
      </c>
      <c r="I14" s="351">
        <f t="shared" si="0"/>
        <v>546580615.25</v>
      </c>
      <c r="J14" s="351">
        <f t="shared" si="0"/>
        <v>527695723.06999999</v>
      </c>
      <c r="K14" s="351">
        <f t="shared" si="0"/>
        <v>61338603.700000003</v>
      </c>
      <c r="L14" s="352">
        <f t="shared" si="0"/>
        <v>533260170.70000005</v>
      </c>
      <c r="M14" s="352">
        <f t="shared" si="0"/>
        <v>535204725.69000006</v>
      </c>
    </row>
    <row r="15" spans="1:13">
      <c r="A15" s="353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5"/>
      <c r="M15" s="355"/>
    </row>
    <row r="16" spans="1:13">
      <c r="A16" s="775" t="s">
        <v>471</v>
      </c>
      <c r="B16" s="354">
        <v>3189720.96</v>
      </c>
      <c r="C16" s="354">
        <v>53446869.329999998</v>
      </c>
      <c r="D16" s="354">
        <v>54634172.719999999</v>
      </c>
      <c r="E16" s="354">
        <v>57862.58</v>
      </c>
      <c r="F16" s="354">
        <v>1944554.99</v>
      </c>
      <c r="G16" s="354">
        <v>91336815.180000007</v>
      </c>
      <c r="H16" s="354">
        <v>1026413351.9400001</v>
      </c>
      <c r="I16" s="354">
        <v>545137760.85000002</v>
      </c>
      <c r="J16" s="354">
        <v>526252868.67000002</v>
      </c>
      <c r="K16" s="354">
        <v>60635379.060000002</v>
      </c>
      <c r="L16" s="355">
        <v>530861919.39000005</v>
      </c>
      <c r="M16" s="355">
        <v>532806474.38000005</v>
      </c>
    </row>
    <row r="17" spans="1:13">
      <c r="A17" s="775" t="s">
        <v>473</v>
      </c>
      <c r="B17" s="357">
        <v>0</v>
      </c>
      <c r="C17" s="357">
        <v>983182.17999999993</v>
      </c>
      <c r="D17" s="357">
        <v>983182.17999999993</v>
      </c>
      <c r="E17" s="357">
        <v>0</v>
      </c>
      <c r="F17" s="357">
        <v>0</v>
      </c>
      <c r="G17" s="357">
        <v>870392.57000000007</v>
      </c>
      <c r="H17" s="357">
        <v>3673937.7800000007</v>
      </c>
      <c r="I17" s="357">
        <v>1442854.4</v>
      </c>
      <c r="J17" s="357">
        <v>1442854.4</v>
      </c>
      <c r="K17" s="357">
        <v>703224.64000000013</v>
      </c>
      <c r="L17" s="358">
        <v>2398251.3100000005</v>
      </c>
      <c r="M17" s="358">
        <v>2398251.3100000005</v>
      </c>
    </row>
    <row r="18" spans="1:13" ht="18.75" customHeight="1">
      <c r="B18" s="357"/>
      <c r="C18" s="357"/>
      <c r="D18" s="357"/>
      <c r="E18" s="357"/>
      <c r="F18" s="357"/>
      <c r="G18" s="357"/>
      <c r="H18" s="357"/>
      <c r="I18" s="357"/>
      <c r="J18" s="357"/>
      <c r="K18" s="357"/>
      <c r="L18" s="358"/>
      <c r="M18" s="358"/>
    </row>
    <row r="19" spans="1:13" ht="12.75" customHeight="1">
      <c r="A19" s="350" t="s">
        <v>474</v>
      </c>
      <c r="B19" s="360">
        <f>B21+B22</f>
        <v>0</v>
      </c>
      <c r="C19" s="360">
        <f t="shared" ref="C19:M19" si="1">C21+C22</f>
        <v>354058.19</v>
      </c>
      <c r="D19" s="360">
        <f t="shared" si="1"/>
        <v>354058.19</v>
      </c>
      <c r="E19" s="360">
        <f t="shared" si="1"/>
        <v>0</v>
      </c>
      <c r="F19" s="360">
        <f t="shared" si="1"/>
        <v>0</v>
      </c>
      <c r="G19" s="360">
        <f t="shared" si="1"/>
        <v>41913.5</v>
      </c>
      <c r="H19" s="360">
        <f t="shared" si="1"/>
        <v>3125603.39</v>
      </c>
      <c r="I19" s="360">
        <f t="shared" si="1"/>
        <v>1539749.2299999995</v>
      </c>
      <c r="J19" s="360">
        <f t="shared" si="1"/>
        <v>1536198.49</v>
      </c>
      <c r="K19" s="360">
        <f t="shared" si="1"/>
        <v>232206.99</v>
      </c>
      <c r="L19" s="361">
        <f t="shared" si="1"/>
        <v>1399111.4100000001</v>
      </c>
      <c r="M19" s="361">
        <f t="shared" si="1"/>
        <v>1399111.4100000001</v>
      </c>
    </row>
    <row r="20" spans="1:13" ht="12.75" customHeight="1">
      <c r="A20" s="356"/>
      <c r="B20" s="357"/>
      <c r="C20" s="357"/>
      <c r="D20" s="357"/>
      <c r="E20" s="357"/>
      <c r="F20" s="357"/>
      <c r="G20" s="357"/>
      <c r="H20" s="357"/>
      <c r="I20" s="357"/>
      <c r="J20" s="357"/>
      <c r="K20" s="357"/>
      <c r="L20" s="358"/>
      <c r="M20" s="358"/>
    </row>
    <row r="21" spans="1:13">
      <c r="A21" s="775" t="s">
        <v>471</v>
      </c>
      <c r="B21" s="354">
        <v>0</v>
      </c>
      <c r="C21" s="354">
        <v>354058.19</v>
      </c>
      <c r="D21" s="354">
        <v>354058.19</v>
      </c>
      <c r="E21" s="354">
        <v>0</v>
      </c>
      <c r="F21" s="354">
        <v>0</v>
      </c>
      <c r="G21" s="354">
        <v>41913.5</v>
      </c>
      <c r="H21" s="354">
        <v>3125603.39</v>
      </c>
      <c r="I21" s="354">
        <v>1539749.2299999995</v>
      </c>
      <c r="J21" s="354">
        <v>1536198.49</v>
      </c>
      <c r="K21" s="354">
        <v>232206.99</v>
      </c>
      <c r="L21" s="355">
        <v>1399111.4100000001</v>
      </c>
      <c r="M21" s="355">
        <v>1399111.4100000001</v>
      </c>
    </row>
    <row r="22" spans="1:13">
      <c r="A22" s="775" t="s">
        <v>473</v>
      </c>
      <c r="B22" s="357">
        <v>0</v>
      </c>
      <c r="C22" s="357">
        <v>0</v>
      </c>
      <c r="D22" s="357">
        <v>0</v>
      </c>
      <c r="E22" s="357">
        <v>0</v>
      </c>
      <c r="F22" s="357">
        <v>0</v>
      </c>
      <c r="G22" s="357">
        <v>0</v>
      </c>
      <c r="H22" s="357">
        <v>0</v>
      </c>
      <c r="I22" s="357">
        <v>0</v>
      </c>
      <c r="J22" s="357">
        <v>0</v>
      </c>
      <c r="K22" s="357">
        <v>0</v>
      </c>
      <c r="L22" s="358">
        <v>0</v>
      </c>
      <c r="M22" s="358">
        <v>0</v>
      </c>
    </row>
    <row r="23" spans="1:13" ht="12.75" customHeight="1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4"/>
      <c r="M23" s="364"/>
    </row>
    <row r="24" spans="1:13" ht="12.75" customHeight="1">
      <c r="A24" s="365" t="s">
        <v>475</v>
      </c>
      <c r="B24" s="366">
        <f t="shared" ref="B24:L24" si="2">B19+B14</f>
        <v>3189720.96</v>
      </c>
      <c r="C24" s="366">
        <f t="shared" si="2"/>
        <v>54784109.699999996</v>
      </c>
      <c r="D24" s="366">
        <f t="shared" si="2"/>
        <v>55971413.089999996</v>
      </c>
      <c r="E24" s="366">
        <f t="shared" si="2"/>
        <v>57862.58</v>
      </c>
      <c r="F24" s="366">
        <f t="shared" si="2"/>
        <v>1944554.99</v>
      </c>
      <c r="G24" s="366">
        <f t="shared" si="2"/>
        <v>92249121.25</v>
      </c>
      <c r="H24" s="366">
        <f t="shared" si="2"/>
        <v>1033212893.11</v>
      </c>
      <c r="I24" s="366">
        <f t="shared" si="2"/>
        <v>548120364.48000002</v>
      </c>
      <c r="J24" s="366">
        <f t="shared" si="2"/>
        <v>529231921.56</v>
      </c>
      <c r="K24" s="366">
        <f t="shared" si="2"/>
        <v>61570810.690000005</v>
      </c>
      <c r="L24" s="367">
        <f t="shared" si="2"/>
        <v>534659282.11000007</v>
      </c>
      <c r="M24" s="367">
        <f>L24+F24</f>
        <v>536603837.10000008</v>
      </c>
    </row>
    <row r="25" spans="1:13">
      <c r="A25" s="368" t="s">
        <v>115</v>
      </c>
      <c r="L25" s="369"/>
    </row>
    <row r="26" spans="1:13">
      <c r="A26" s="368"/>
    </row>
    <row r="27" spans="1:13">
      <c r="A27" s="368"/>
      <c r="C27" s="359"/>
      <c r="G27" s="370"/>
      <c r="H27" s="359"/>
    </row>
    <row r="28" spans="1:13">
      <c r="A28" s="329" t="s">
        <v>1102</v>
      </c>
      <c r="C28" s="370"/>
      <c r="D28" s="370"/>
      <c r="E28" s="370"/>
      <c r="F28" s="370"/>
      <c r="G28" s="359"/>
      <c r="I28" s="371"/>
    </row>
    <row r="29" spans="1:13" ht="12.75" customHeight="1">
      <c r="A29" s="329" t="s">
        <v>1103</v>
      </c>
      <c r="G29" s="370"/>
      <c r="M29" s="359"/>
    </row>
    <row r="30" spans="1:13" ht="12.75" customHeight="1">
      <c r="A30" s="329" t="s">
        <v>1104</v>
      </c>
      <c r="G30" s="370"/>
      <c r="M30" s="359"/>
    </row>
    <row r="31" spans="1:13" ht="12.75" customHeight="1">
      <c r="A31" s="329" t="s">
        <v>1105</v>
      </c>
      <c r="G31" s="370"/>
    </row>
  </sheetData>
  <mergeCells count="12">
    <mergeCell ref="M9:M12"/>
    <mergeCell ref="B10:C10"/>
    <mergeCell ref="G10:H10"/>
    <mergeCell ref="C11:C12"/>
    <mergeCell ref="H11:H12"/>
    <mergeCell ref="B9:F9"/>
    <mergeCell ref="G9:L9"/>
    <mergeCell ref="A2:L2"/>
    <mergeCell ref="A3:L3"/>
    <mergeCell ref="A4:L4"/>
    <mergeCell ref="A5:L5"/>
    <mergeCell ref="A6:L6"/>
  </mergeCells>
  <pageMargins left="0.511811024" right="0.511811024" top="0.78740157499999996" bottom="0.78740157499999996" header="0.31496062000000002" footer="0.31496062000000002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219E-E14D-4D13-AF43-9453EBC08BE9}">
  <sheetPr codeName="Planilha7"/>
  <dimension ref="A1:H224"/>
  <sheetViews>
    <sheetView topLeftCell="A194" workbookViewId="0">
      <selection activeCell="A221" sqref="A221"/>
    </sheetView>
  </sheetViews>
  <sheetFormatPr defaultRowHeight="15"/>
  <cols>
    <col min="1" max="1" width="71.7109375" style="332" customWidth="1"/>
    <col min="2" max="2" width="3.5703125" style="332" customWidth="1"/>
    <col min="3" max="3" width="17.140625" style="332" customWidth="1"/>
    <col min="4" max="8" width="18.28515625" style="332" customWidth="1"/>
    <col min="9" max="16384" width="9.140625" style="332"/>
  </cols>
  <sheetData>
    <row r="1" spans="1:8">
      <c r="A1" s="1099" t="s">
        <v>0</v>
      </c>
      <c r="B1" s="1099"/>
      <c r="C1" s="1099"/>
      <c r="D1" s="1099"/>
      <c r="E1" s="1099"/>
      <c r="F1" s="1099"/>
      <c r="G1" s="1099"/>
      <c r="H1" s="1099"/>
    </row>
    <row r="2" spans="1:8">
      <c r="A2" s="1099" t="s">
        <v>1</v>
      </c>
      <c r="B2" s="1099"/>
      <c r="C2" s="1099"/>
      <c r="D2" s="1099"/>
      <c r="E2" s="1099"/>
      <c r="F2" s="1099"/>
      <c r="G2" s="1099"/>
      <c r="H2" s="1099"/>
    </row>
    <row r="3" spans="1:8">
      <c r="A3" s="1100" t="s">
        <v>476</v>
      </c>
      <c r="B3" s="1100"/>
      <c r="C3" s="1100"/>
      <c r="D3" s="1100"/>
      <c r="E3" s="1100"/>
      <c r="F3" s="1100"/>
      <c r="G3" s="1100"/>
      <c r="H3" s="1100"/>
    </row>
    <row r="4" spans="1:8">
      <c r="A4" s="1099" t="s">
        <v>406</v>
      </c>
      <c r="B4" s="1099"/>
      <c r="C4" s="1099"/>
      <c r="D4" s="1099"/>
      <c r="E4" s="1099"/>
      <c r="F4" s="1099"/>
      <c r="G4" s="1099"/>
      <c r="H4" s="1099"/>
    </row>
    <row r="5" spans="1:8">
      <c r="A5" s="1099" t="s">
        <v>1099</v>
      </c>
      <c r="B5" s="1099"/>
      <c r="C5" s="1099"/>
      <c r="D5" s="1099"/>
      <c r="E5" s="1099"/>
      <c r="F5" s="1099"/>
      <c r="G5" s="1099"/>
      <c r="H5" s="1099"/>
    </row>
    <row r="6" spans="1:8">
      <c r="A6" s="1099"/>
      <c r="B6" s="1099"/>
      <c r="C6" s="1099"/>
      <c r="D6" s="1099"/>
      <c r="E6" s="1099"/>
      <c r="F6" s="1099"/>
      <c r="G6" s="1099"/>
      <c r="H6" s="1099"/>
    </row>
    <row r="7" spans="1:8">
      <c r="A7" s="329" t="s">
        <v>477</v>
      </c>
      <c r="B7" s="329"/>
      <c r="C7" s="329"/>
      <c r="D7" s="329"/>
      <c r="E7" s="329"/>
      <c r="F7" s="329"/>
      <c r="G7" s="329"/>
      <c r="H7" s="693">
        <v>1</v>
      </c>
    </row>
    <row r="8" spans="1:8">
      <c r="A8" s="978" t="s">
        <v>836</v>
      </c>
      <c r="B8" s="978"/>
      <c r="C8" s="978"/>
      <c r="D8" s="978"/>
      <c r="E8" s="978"/>
      <c r="F8" s="978"/>
      <c r="G8" s="978"/>
      <c r="H8" s="978"/>
    </row>
    <row r="9" spans="1:8">
      <c r="A9" s="1080"/>
      <c r="B9" s="1080"/>
      <c r="C9" s="1080"/>
      <c r="D9" s="1080"/>
      <c r="E9" s="1080"/>
      <c r="F9" s="1080"/>
      <c r="G9" s="1080"/>
      <c r="H9" s="1080"/>
    </row>
    <row r="10" spans="1:8">
      <c r="A10" s="372"/>
      <c r="B10" s="372"/>
      <c r="C10" s="372"/>
      <c r="D10" s="622"/>
      <c r="E10" s="1081" t="s">
        <v>410</v>
      </c>
      <c r="F10" s="952"/>
      <c r="G10" s="1089" t="s">
        <v>8</v>
      </c>
      <c r="H10" s="1090"/>
    </row>
    <row r="11" spans="1:8">
      <c r="A11" s="621" t="s">
        <v>837</v>
      </c>
      <c r="B11" s="621"/>
      <c r="C11" s="621"/>
      <c r="D11" s="694"/>
      <c r="E11" s="1088"/>
      <c r="F11" s="1087"/>
      <c r="G11" s="1091" t="s">
        <v>478</v>
      </c>
      <c r="H11" s="1028"/>
    </row>
    <row r="12" spans="1:8">
      <c r="A12" s="853"/>
      <c r="B12" s="853"/>
      <c r="C12" s="853"/>
      <c r="D12" s="623"/>
      <c r="E12" s="1092" t="s">
        <v>439</v>
      </c>
      <c r="F12" s="1093"/>
      <c r="G12" s="1092" t="s">
        <v>440</v>
      </c>
      <c r="H12" s="1094"/>
    </row>
    <row r="13" spans="1:8">
      <c r="A13" s="10" t="s">
        <v>479</v>
      </c>
      <c r="B13" s="10"/>
      <c r="C13" s="10"/>
      <c r="D13" s="265"/>
      <c r="E13" s="695"/>
      <c r="F13" s="265">
        <v>4135651000</v>
      </c>
      <c r="G13" s="695"/>
      <c r="H13" s="696">
        <v>1614977009.4400001</v>
      </c>
    </row>
    <row r="14" spans="1:8">
      <c r="A14" s="202" t="s">
        <v>480</v>
      </c>
      <c r="B14" s="202"/>
      <c r="C14" s="202"/>
      <c r="D14" s="697"/>
      <c r="E14" s="388"/>
      <c r="F14" s="697">
        <v>1202418000</v>
      </c>
      <c r="G14" s="388"/>
      <c r="H14" s="26">
        <v>619114216.42000008</v>
      </c>
    </row>
    <row r="15" spans="1:8">
      <c r="A15" s="202" t="s">
        <v>481</v>
      </c>
      <c r="B15" s="202"/>
      <c r="C15" s="202"/>
      <c r="D15" s="697"/>
      <c r="E15" s="388"/>
      <c r="F15" s="697">
        <v>490631000</v>
      </c>
      <c r="G15" s="388"/>
      <c r="H15" s="26">
        <v>150302692.91999999</v>
      </c>
    </row>
    <row r="16" spans="1:8">
      <c r="A16" s="202" t="s">
        <v>482</v>
      </c>
      <c r="B16" s="202"/>
      <c r="C16" s="202"/>
      <c r="D16" s="697"/>
      <c r="E16" s="388"/>
      <c r="F16" s="697">
        <v>1912602000</v>
      </c>
      <c r="G16" s="388"/>
      <c r="H16" s="26">
        <v>662155908.76999998</v>
      </c>
    </row>
    <row r="17" spans="1:8">
      <c r="A17" s="202" t="s">
        <v>483</v>
      </c>
      <c r="B17" s="202"/>
      <c r="C17" s="202"/>
      <c r="D17" s="697"/>
      <c r="E17" s="388"/>
      <c r="F17" s="697">
        <v>530000000</v>
      </c>
      <c r="G17" s="388"/>
      <c r="H17" s="26">
        <v>183404191.33000001</v>
      </c>
    </row>
    <row r="18" spans="1:8" s="380" customFormat="1" ht="12.75" customHeight="1">
      <c r="A18" s="29" t="s">
        <v>484</v>
      </c>
      <c r="B18" s="29"/>
      <c r="C18" s="29"/>
      <c r="D18" s="698"/>
      <c r="E18" s="699"/>
      <c r="F18" s="698">
        <v>2112314000</v>
      </c>
      <c r="G18" s="699"/>
      <c r="H18" s="700">
        <v>1008874786.8900001</v>
      </c>
    </row>
    <row r="19" spans="1:8" s="380" customFormat="1" ht="12.75" customHeight="1">
      <c r="A19" s="202" t="s">
        <v>485</v>
      </c>
      <c r="B19" s="202"/>
      <c r="C19" s="202"/>
      <c r="D19" s="697"/>
      <c r="E19" s="388"/>
      <c r="F19" s="697">
        <v>557000000</v>
      </c>
      <c r="G19" s="388"/>
      <c r="H19" s="26">
        <v>187896984.46000001</v>
      </c>
    </row>
    <row r="20" spans="1:8" s="380" customFormat="1" ht="12.75" customHeight="1">
      <c r="A20" s="266" t="s">
        <v>486</v>
      </c>
      <c r="B20" s="266"/>
      <c r="C20" s="266"/>
      <c r="D20" s="697"/>
      <c r="E20" s="388"/>
      <c r="F20" s="697">
        <v>512000000</v>
      </c>
      <c r="G20" s="388"/>
      <c r="H20" s="26">
        <v>187896984.46000001</v>
      </c>
    </row>
    <row r="21" spans="1:8" s="380" customFormat="1" ht="12.75" customHeight="1">
      <c r="A21" s="267" t="s">
        <v>913</v>
      </c>
      <c r="B21" s="267"/>
      <c r="C21" s="267"/>
      <c r="D21" s="701"/>
      <c r="E21" s="702"/>
      <c r="F21" s="697">
        <v>45000000</v>
      </c>
      <c r="G21" s="388"/>
      <c r="H21" s="26">
        <v>0</v>
      </c>
    </row>
    <row r="22" spans="1:8">
      <c r="A22" s="202" t="s">
        <v>487</v>
      </c>
      <c r="B22" s="202"/>
      <c r="C22" s="202"/>
      <c r="D22" s="697"/>
      <c r="E22" s="388"/>
      <c r="F22" s="697">
        <v>834000000</v>
      </c>
      <c r="G22" s="388"/>
      <c r="H22" s="26">
        <v>262328596.85000005</v>
      </c>
    </row>
    <row r="23" spans="1:8">
      <c r="A23" s="202" t="s">
        <v>838</v>
      </c>
      <c r="B23" s="202"/>
      <c r="C23" s="202"/>
      <c r="D23" s="697"/>
      <c r="E23" s="388"/>
      <c r="F23" s="697">
        <v>10600000</v>
      </c>
      <c r="G23" s="388"/>
      <c r="H23" s="26">
        <v>2857531.7800000007</v>
      </c>
    </row>
    <row r="24" spans="1:8">
      <c r="A24" s="202" t="s">
        <v>839</v>
      </c>
      <c r="B24" s="202"/>
      <c r="C24" s="202"/>
      <c r="D24" s="697"/>
      <c r="E24" s="388"/>
      <c r="F24" s="697">
        <v>714000</v>
      </c>
      <c r="G24" s="388"/>
      <c r="H24" s="26">
        <v>206510.21000000002</v>
      </c>
    </row>
    <row r="25" spans="1:8" s="380" customFormat="1" ht="12.75" customHeight="1">
      <c r="A25" s="202" t="s">
        <v>840</v>
      </c>
      <c r="B25" s="202"/>
      <c r="C25" s="202"/>
      <c r="D25" s="697"/>
      <c r="E25" s="388"/>
      <c r="F25" s="697">
        <v>710000000</v>
      </c>
      <c r="G25" s="388"/>
      <c r="H25" s="26">
        <v>555585163.59000003</v>
      </c>
    </row>
    <row r="26" spans="1:8" s="380" customFormat="1" ht="12.75" customHeight="1">
      <c r="A26" s="202" t="s">
        <v>841</v>
      </c>
      <c r="B26" s="202"/>
      <c r="C26" s="202"/>
      <c r="D26" s="697"/>
      <c r="E26" s="388"/>
      <c r="F26" s="697">
        <v>0</v>
      </c>
      <c r="G26" s="388"/>
      <c r="H26" s="26">
        <v>0</v>
      </c>
    </row>
    <row r="27" spans="1:8" s="380" customFormat="1" ht="12.75" customHeight="1">
      <c r="A27" s="202" t="s">
        <v>976</v>
      </c>
      <c r="B27" s="202"/>
      <c r="C27" s="202"/>
      <c r="D27" s="697"/>
      <c r="E27" s="703"/>
      <c r="F27" s="440">
        <v>0</v>
      </c>
      <c r="G27" s="703"/>
      <c r="H27" s="854">
        <v>0</v>
      </c>
    </row>
    <row r="28" spans="1:8" s="380" customFormat="1" ht="12.75" customHeight="1">
      <c r="A28" s="37" t="s">
        <v>842</v>
      </c>
      <c r="B28" s="37"/>
      <c r="C28" s="37"/>
      <c r="D28" s="704"/>
      <c r="E28" s="705"/>
      <c r="F28" s="706">
        <v>6247965000</v>
      </c>
      <c r="G28" s="705"/>
      <c r="H28" s="809">
        <v>2623851796.3299999</v>
      </c>
    </row>
    <row r="29" spans="1:8" s="380" customFormat="1" ht="12.75" customHeight="1">
      <c r="A29" s="376"/>
      <c r="B29" s="376"/>
      <c r="C29" s="376"/>
      <c r="D29" s="391"/>
      <c r="E29" s="395"/>
      <c r="F29" s="391"/>
      <c r="G29" s="395"/>
      <c r="H29" s="391"/>
    </row>
    <row r="30" spans="1:8">
      <c r="A30" s="37" t="s">
        <v>977</v>
      </c>
      <c r="B30" s="37"/>
      <c r="C30" s="37"/>
      <c r="D30" s="285"/>
      <c r="E30" s="855"/>
      <c r="F30" s="704">
        <v>413462800</v>
      </c>
      <c r="G30" s="707"/>
      <c r="H30" s="285">
        <v>201774957.37800002</v>
      </c>
    </row>
    <row r="31" spans="1:8">
      <c r="A31" s="2"/>
      <c r="B31" s="2"/>
      <c r="C31" s="2"/>
      <c r="D31" s="26"/>
      <c r="F31" s="26"/>
      <c r="H31" s="26"/>
    </row>
    <row r="32" spans="1:8" ht="22.5" customHeight="1">
      <c r="A32" s="1098" t="s">
        <v>843</v>
      </c>
      <c r="B32" s="1098"/>
      <c r="C32" s="1098"/>
      <c r="D32" s="1098"/>
      <c r="E32" s="855"/>
      <c r="F32" s="704">
        <v>1148528450</v>
      </c>
      <c r="G32" s="707"/>
      <c r="H32" s="285">
        <v>454187991.70450002</v>
      </c>
    </row>
    <row r="33" spans="1:8" s="380" customFormat="1" ht="12.75" customHeight="1">
      <c r="A33" s="806"/>
      <c r="B33" s="806"/>
      <c r="C33" s="806"/>
      <c r="D33" s="854"/>
      <c r="E33" s="856"/>
      <c r="F33" s="854"/>
      <c r="G33" s="856"/>
      <c r="H33" s="854"/>
    </row>
    <row r="34" spans="1:8" s="380" customFormat="1" ht="12.75" customHeight="1">
      <c r="A34" s="1052" t="s">
        <v>77</v>
      </c>
      <c r="B34" s="1052"/>
      <c r="C34" s="1052"/>
      <c r="D34" s="1052"/>
      <c r="E34" s="1052"/>
      <c r="F34" s="1052"/>
      <c r="G34" s="1052"/>
      <c r="H34" s="1052"/>
    </row>
    <row r="35" spans="1:8" s="380" customFormat="1" ht="12.75" customHeight="1">
      <c r="A35" s="372"/>
      <c r="B35" s="372"/>
      <c r="C35" s="372"/>
      <c r="D35" s="622"/>
      <c r="E35" s="1081" t="s">
        <v>410</v>
      </c>
      <c r="F35" s="952"/>
      <c r="G35" s="1089" t="s">
        <v>8</v>
      </c>
      <c r="H35" s="1090"/>
    </row>
    <row r="36" spans="1:8" s="380" customFormat="1" ht="12.75" customHeight="1">
      <c r="A36" s="621" t="s">
        <v>978</v>
      </c>
      <c r="B36" s="621"/>
      <c r="C36" s="621"/>
      <c r="D36" s="694"/>
      <c r="E36" s="1088"/>
      <c r="F36" s="1087"/>
      <c r="G36" s="1091" t="s">
        <v>478</v>
      </c>
      <c r="H36" s="1028"/>
    </row>
    <row r="37" spans="1:8" s="380" customFormat="1" ht="12.75" customHeight="1">
      <c r="A37" s="853"/>
      <c r="B37" s="853"/>
      <c r="C37" s="853"/>
      <c r="D37" s="623"/>
      <c r="E37" s="1092" t="s">
        <v>439</v>
      </c>
      <c r="F37" s="1093"/>
      <c r="G37" s="1092" t="s">
        <v>440</v>
      </c>
      <c r="H37" s="1094"/>
    </row>
    <row r="38" spans="1:8">
      <c r="A38" s="708" t="s">
        <v>979</v>
      </c>
      <c r="B38" s="708"/>
      <c r="C38" s="708"/>
      <c r="D38" s="708"/>
      <c r="E38" s="709"/>
      <c r="F38" s="857">
        <v>857000000</v>
      </c>
      <c r="G38" s="708"/>
      <c r="H38" s="710">
        <v>288681070.36000001</v>
      </c>
    </row>
    <row r="39" spans="1:8">
      <c r="A39" s="711" t="s">
        <v>844</v>
      </c>
      <c r="B39" s="712"/>
      <c r="C39" s="712"/>
      <c r="D39" s="712"/>
      <c r="E39" s="713"/>
      <c r="F39" s="858">
        <v>857000000</v>
      </c>
      <c r="G39" s="712"/>
      <c r="H39" s="714">
        <v>288681070.36000001</v>
      </c>
    </row>
    <row r="40" spans="1:8">
      <c r="A40" s="715" t="s">
        <v>845</v>
      </c>
      <c r="B40" s="712"/>
      <c r="C40" s="712"/>
      <c r="D40" s="712"/>
      <c r="E40" s="713"/>
      <c r="F40" s="697">
        <v>847000000</v>
      </c>
      <c r="G40" s="388"/>
      <c r="H40" s="26">
        <v>285566341.21000004</v>
      </c>
    </row>
    <row r="41" spans="1:8" s="380" customFormat="1" ht="12.75" customHeight="1">
      <c r="A41" s="715" t="s">
        <v>846</v>
      </c>
      <c r="B41" s="712"/>
      <c r="C41" s="712"/>
      <c r="D41" s="712"/>
      <c r="E41" s="713"/>
      <c r="F41" s="697">
        <v>10000000</v>
      </c>
      <c r="G41" s="388"/>
      <c r="H41" s="26">
        <v>3114729.1500000004</v>
      </c>
    </row>
    <row r="42" spans="1:8" s="380" customFormat="1" ht="12.75" customHeight="1">
      <c r="A42" s="715" t="s">
        <v>980</v>
      </c>
      <c r="B42" s="712"/>
      <c r="C42" s="712"/>
      <c r="D42" s="712"/>
      <c r="E42" s="713"/>
      <c r="F42" s="701">
        <v>0</v>
      </c>
      <c r="G42" s="859"/>
      <c r="H42" s="153">
        <v>0</v>
      </c>
    </row>
    <row r="43" spans="1:8" s="380" customFormat="1" ht="12.75" customHeight="1">
      <c r="A43" s="711" t="s">
        <v>847</v>
      </c>
      <c r="B43" s="712"/>
      <c r="C43" s="712"/>
      <c r="D43" s="712"/>
      <c r="E43" s="713"/>
      <c r="F43" s="858">
        <v>0</v>
      </c>
      <c r="G43" s="712"/>
      <c r="H43" s="714">
        <v>0</v>
      </c>
    </row>
    <row r="44" spans="1:8" s="380" customFormat="1" ht="12.75" customHeight="1">
      <c r="A44" s="715" t="s">
        <v>848</v>
      </c>
      <c r="B44" s="712"/>
      <c r="C44" s="712"/>
      <c r="D44" s="712"/>
      <c r="E44" s="713"/>
      <c r="F44" s="697">
        <v>0</v>
      </c>
      <c r="G44" s="388"/>
      <c r="H44" s="26">
        <v>0</v>
      </c>
    </row>
    <row r="45" spans="1:8" s="380" customFormat="1" ht="12.75" customHeight="1">
      <c r="A45" s="715" t="s">
        <v>849</v>
      </c>
      <c r="B45" s="712"/>
      <c r="C45" s="712"/>
      <c r="D45" s="712"/>
      <c r="E45" s="713"/>
      <c r="F45" s="697">
        <v>0</v>
      </c>
      <c r="G45" s="388"/>
      <c r="H45" s="26">
        <v>0</v>
      </c>
    </row>
    <row r="46" spans="1:8">
      <c r="A46" s="715" t="s">
        <v>981</v>
      </c>
      <c r="B46" s="712"/>
      <c r="C46" s="712"/>
      <c r="D46" s="712"/>
      <c r="E46" s="713"/>
      <c r="F46" s="697">
        <v>0</v>
      </c>
      <c r="H46" s="26">
        <v>0</v>
      </c>
    </row>
    <row r="47" spans="1:8">
      <c r="A47" s="711" t="s">
        <v>850</v>
      </c>
      <c r="B47" s="712"/>
      <c r="C47" s="712"/>
      <c r="D47" s="712"/>
      <c r="E47" s="713"/>
      <c r="F47" s="858">
        <v>0</v>
      </c>
      <c r="G47" s="712"/>
      <c r="H47" s="714">
        <v>0</v>
      </c>
    </row>
    <row r="48" spans="1:8">
      <c r="A48" s="715" t="s">
        <v>851</v>
      </c>
      <c r="B48" s="712"/>
      <c r="C48" s="712"/>
      <c r="D48" s="712"/>
      <c r="E48" s="713"/>
      <c r="F48" s="697">
        <v>0</v>
      </c>
      <c r="G48" s="388"/>
      <c r="H48" s="26">
        <v>0</v>
      </c>
    </row>
    <row r="49" spans="1:8">
      <c r="A49" s="715" t="s">
        <v>852</v>
      </c>
      <c r="B49" s="712"/>
      <c r="C49" s="712"/>
      <c r="D49" s="712"/>
      <c r="E49" s="713"/>
      <c r="F49" s="697">
        <v>0</v>
      </c>
      <c r="G49" s="388"/>
      <c r="H49" s="26">
        <v>0</v>
      </c>
    </row>
    <row r="50" spans="1:8">
      <c r="A50" s="715" t="s">
        <v>982</v>
      </c>
      <c r="B50" s="712"/>
      <c r="C50" s="712"/>
      <c r="D50" s="712"/>
      <c r="E50" s="713"/>
      <c r="F50" s="697">
        <v>0</v>
      </c>
      <c r="H50" s="26">
        <v>0</v>
      </c>
    </row>
    <row r="51" spans="1:8">
      <c r="A51" s="711" t="s">
        <v>983</v>
      </c>
      <c r="B51" s="712"/>
      <c r="C51" s="712"/>
      <c r="D51" s="712"/>
      <c r="E51" s="713"/>
      <c r="F51" s="858">
        <v>0</v>
      </c>
      <c r="G51" s="712"/>
      <c r="H51" s="714">
        <v>0</v>
      </c>
    </row>
    <row r="52" spans="1:8">
      <c r="A52" s="715" t="s">
        <v>984</v>
      </c>
      <c r="B52" s="712"/>
      <c r="C52" s="712"/>
      <c r="D52" s="712"/>
      <c r="E52" s="713"/>
      <c r="F52" s="697">
        <v>0</v>
      </c>
      <c r="H52" s="26">
        <v>0</v>
      </c>
    </row>
    <row r="53" spans="1:8">
      <c r="A53" s="715" t="s">
        <v>985</v>
      </c>
      <c r="B53" s="712"/>
      <c r="C53" s="712"/>
      <c r="D53" s="712"/>
      <c r="E53" s="713"/>
      <c r="F53" s="697">
        <v>0</v>
      </c>
      <c r="H53" s="26">
        <v>0</v>
      </c>
    </row>
    <row r="54" spans="1:8">
      <c r="A54" s="715" t="s">
        <v>986</v>
      </c>
      <c r="B54" s="712"/>
      <c r="C54" s="712"/>
      <c r="D54" s="712"/>
      <c r="E54" s="713"/>
      <c r="F54" s="697">
        <v>0</v>
      </c>
      <c r="H54" s="26">
        <v>0</v>
      </c>
    </row>
    <row r="55" spans="1:8">
      <c r="A55" s="708" t="s">
        <v>853</v>
      </c>
      <c r="B55" s="708"/>
      <c r="C55" s="708"/>
      <c r="D55" s="708"/>
      <c r="E55" s="716"/>
      <c r="F55" s="860">
        <v>433537200</v>
      </c>
      <c r="G55" s="708"/>
      <c r="H55" s="710">
        <v>83791383.832000017</v>
      </c>
    </row>
    <row r="56" spans="1:8" ht="22.5" customHeight="1">
      <c r="A56" s="271" t="s">
        <v>854</v>
      </c>
      <c r="B56" s="271"/>
      <c r="C56" s="271"/>
      <c r="D56" s="271"/>
      <c r="E56" s="1095" t="s">
        <v>494</v>
      </c>
      <c r="F56" s="1052"/>
      <c r="G56" s="1052"/>
      <c r="H56" s="1052"/>
    </row>
    <row r="57" spans="1:8">
      <c r="A57" s="717" t="s">
        <v>855</v>
      </c>
      <c r="B57" s="717"/>
      <c r="C57" s="717"/>
      <c r="D57" s="717"/>
      <c r="E57" s="709"/>
      <c r="F57" s="717"/>
      <c r="G57" s="717"/>
      <c r="H57" s="861">
        <f>H58+H59</f>
        <v>1954887.35</v>
      </c>
    </row>
    <row r="58" spans="1:8">
      <c r="A58" s="711" t="s">
        <v>856</v>
      </c>
      <c r="B58" s="712"/>
      <c r="C58" s="712"/>
      <c r="D58" s="712"/>
      <c r="E58" s="713"/>
      <c r="F58" s="712"/>
      <c r="G58" s="712"/>
      <c r="H58" s="862">
        <v>0</v>
      </c>
    </row>
    <row r="59" spans="1:8">
      <c r="A59" s="863" t="s">
        <v>857</v>
      </c>
      <c r="B59" s="864"/>
      <c r="C59" s="864"/>
      <c r="D59" s="864"/>
      <c r="E59" s="718"/>
      <c r="F59" s="864"/>
      <c r="G59" s="864"/>
      <c r="H59" s="865">
        <v>1954887.35</v>
      </c>
    </row>
    <row r="60" spans="1:8">
      <c r="A60" s="712"/>
      <c r="B60" s="712"/>
      <c r="C60" s="712"/>
      <c r="D60" s="712"/>
      <c r="E60" s="712"/>
      <c r="F60" s="712"/>
      <c r="G60" s="712"/>
      <c r="H60" s="712"/>
    </row>
    <row r="61" spans="1:8" ht="15" customHeight="1">
      <c r="A61" s="160" t="s">
        <v>858</v>
      </c>
      <c r="B61" s="160"/>
      <c r="C61" s="160"/>
      <c r="D61" s="274"/>
      <c r="E61" s="866"/>
      <c r="F61" s="867"/>
      <c r="G61" s="719"/>
      <c r="H61" s="274">
        <f>H38+H57</f>
        <v>290635957.71000004</v>
      </c>
    </row>
    <row r="62" spans="1:8">
      <c r="A62" s="864"/>
      <c r="B62" s="864"/>
      <c r="C62" s="864"/>
      <c r="D62" s="864"/>
      <c r="E62" s="864"/>
      <c r="F62" s="864"/>
      <c r="G62" s="864"/>
      <c r="H62" s="864"/>
    </row>
    <row r="63" spans="1:8" ht="22.5">
      <c r="A63" s="109" t="s">
        <v>987</v>
      </c>
      <c r="B63" s="720"/>
      <c r="C63" s="721"/>
      <c r="D63" s="402" t="s">
        <v>82</v>
      </c>
      <c r="E63" s="402" t="s">
        <v>83</v>
      </c>
      <c r="F63" s="402" t="s">
        <v>85</v>
      </c>
      <c r="G63" s="402" t="s">
        <v>87</v>
      </c>
      <c r="H63" s="1053" t="s">
        <v>859</v>
      </c>
    </row>
    <row r="64" spans="1:8">
      <c r="A64" s="620" t="s">
        <v>988</v>
      </c>
      <c r="B64" s="722"/>
      <c r="C64" s="723"/>
      <c r="D64" s="724"/>
      <c r="E64" s="724" t="s">
        <v>478</v>
      </c>
      <c r="F64" s="724" t="s">
        <v>478</v>
      </c>
      <c r="G64" s="724" t="s">
        <v>478</v>
      </c>
      <c r="H64" s="1086"/>
    </row>
    <row r="65" spans="1:8">
      <c r="A65" s="868"/>
      <c r="B65" s="868"/>
      <c r="C65" s="403"/>
      <c r="D65" s="626" t="s">
        <v>593</v>
      </c>
      <c r="E65" s="626" t="s">
        <v>490</v>
      </c>
      <c r="F65" s="626" t="s">
        <v>491</v>
      </c>
      <c r="G65" s="626" t="s">
        <v>556</v>
      </c>
      <c r="H65" s="725" t="s">
        <v>492</v>
      </c>
    </row>
    <row r="66" spans="1:8">
      <c r="A66" s="717" t="s">
        <v>989</v>
      </c>
      <c r="B66" s="717"/>
      <c r="C66" s="726"/>
      <c r="D66" s="727">
        <v>858954887.35000002</v>
      </c>
      <c r="E66" s="727">
        <v>282640105.84999996</v>
      </c>
      <c r="F66" s="727">
        <v>271794001.69999999</v>
      </c>
      <c r="G66" s="727">
        <v>271794001.69999999</v>
      </c>
      <c r="H66" s="869">
        <v>10846104.149999976</v>
      </c>
    </row>
    <row r="67" spans="1:8">
      <c r="A67" s="711" t="s">
        <v>990</v>
      </c>
      <c r="B67" s="712"/>
      <c r="C67" s="728"/>
      <c r="D67" s="729">
        <v>778500000</v>
      </c>
      <c r="E67" s="729">
        <v>268283900.12999997</v>
      </c>
      <c r="F67" s="729">
        <v>268283900.12999997</v>
      </c>
      <c r="G67" s="729">
        <v>268283900.12999997</v>
      </c>
      <c r="H67" s="870">
        <v>0</v>
      </c>
    </row>
    <row r="68" spans="1:8" ht="12.75" customHeight="1">
      <c r="A68" s="715" t="s">
        <v>991</v>
      </c>
      <c r="B68" s="712"/>
      <c r="C68" s="728"/>
      <c r="D68" s="729">
        <v>284003000</v>
      </c>
      <c r="E68" s="729">
        <v>86325090.360000014</v>
      </c>
      <c r="F68" s="729">
        <v>86325090.360000014</v>
      </c>
      <c r="G68" s="729">
        <v>86325090.360000014</v>
      </c>
      <c r="H68" s="870">
        <v>0</v>
      </c>
    </row>
    <row r="69" spans="1:8">
      <c r="A69" s="715" t="s">
        <v>992</v>
      </c>
      <c r="B69" s="712"/>
      <c r="C69" s="728"/>
      <c r="D69" s="729">
        <v>494497000</v>
      </c>
      <c r="E69" s="729">
        <v>181958809.76999995</v>
      </c>
      <c r="F69" s="729">
        <v>181958809.76999995</v>
      </c>
      <c r="G69" s="729">
        <v>181958809.76999995</v>
      </c>
      <c r="H69" s="870">
        <v>0</v>
      </c>
    </row>
    <row r="70" spans="1:8">
      <c r="A70" s="715" t="s">
        <v>993</v>
      </c>
      <c r="B70" s="712"/>
      <c r="C70" s="728"/>
      <c r="D70" s="729">
        <v>0</v>
      </c>
      <c r="E70" s="729">
        <v>0</v>
      </c>
      <c r="F70" s="729">
        <v>0</v>
      </c>
      <c r="G70" s="729">
        <v>0</v>
      </c>
      <c r="H70" s="870">
        <v>0</v>
      </c>
    </row>
    <row r="71" spans="1:8">
      <c r="A71" s="715" t="s">
        <v>994</v>
      </c>
      <c r="B71" s="712"/>
      <c r="C71" s="728"/>
      <c r="D71" s="729">
        <v>0</v>
      </c>
      <c r="E71" s="729">
        <v>0</v>
      </c>
      <c r="F71" s="729">
        <v>0</v>
      </c>
      <c r="G71" s="729">
        <v>0</v>
      </c>
      <c r="H71" s="870">
        <v>0</v>
      </c>
    </row>
    <row r="72" spans="1:8" ht="22.5" customHeight="1">
      <c r="A72" s="715" t="s">
        <v>995</v>
      </c>
      <c r="B72" s="712"/>
      <c r="C72" s="728"/>
      <c r="D72" s="729">
        <v>0</v>
      </c>
      <c r="E72" s="729">
        <v>0</v>
      </c>
      <c r="F72" s="729">
        <v>0</v>
      </c>
      <c r="G72" s="729">
        <v>0</v>
      </c>
      <c r="H72" s="870">
        <v>0</v>
      </c>
    </row>
    <row r="73" spans="1:8">
      <c r="A73" s="711" t="s">
        <v>996</v>
      </c>
      <c r="B73" s="708"/>
      <c r="C73" s="730"/>
      <c r="D73" s="729">
        <v>80454887.349999994</v>
      </c>
      <c r="E73" s="729">
        <v>14356205.719999999</v>
      </c>
      <c r="F73" s="729">
        <v>3510101.57</v>
      </c>
      <c r="G73" s="729">
        <v>3510101.57</v>
      </c>
      <c r="H73" s="870">
        <v>10846104.149999999</v>
      </c>
    </row>
    <row r="74" spans="1:8">
      <c r="A74" s="715" t="s">
        <v>997</v>
      </c>
      <c r="B74" s="712"/>
      <c r="C74" s="728"/>
      <c r="D74" s="729">
        <v>21741000</v>
      </c>
      <c r="E74" s="729">
        <v>2217655.2199999997</v>
      </c>
      <c r="F74" s="729">
        <v>181262.96000000002</v>
      </c>
      <c r="G74" s="729">
        <v>181262.96000000002</v>
      </c>
      <c r="H74" s="870">
        <v>2036392.2599999998</v>
      </c>
    </row>
    <row r="75" spans="1:8">
      <c r="A75" s="715" t="s">
        <v>998</v>
      </c>
      <c r="B75" s="712"/>
      <c r="C75" s="728"/>
      <c r="D75" s="729">
        <v>58713887.350000001</v>
      </c>
      <c r="E75" s="729">
        <v>12138550.499999998</v>
      </c>
      <c r="F75" s="729">
        <v>3328838.61</v>
      </c>
      <c r="G75" s="729">
        <v>3328838.61</v>
      </c>
      <c r="H75" s="870">
        <v>8809711.8899999987</v>
      </c>
    </row>
    <row r="76" spans="1:8" ht="12.75" customHeight="1">
      <c r="A76" s="715" t="s">
        <v>999</v>
      </c>
      <c r="B76" s="712"/>
      <c r="C76" s="728"/>
      <c r="D76" s="729">
        <v>0</v>
      </c>
      <c r="E76" s="729">
        <v>0</v>
      </c>
      <c r="F76" s="729">
        <v>0</v>
      </c>
      <c r="G76" s="729">
        <v>0</v>
      </c>
      <c r="H76" s="870">
        <v>0</v>
      </c>
    </row>
    <row r="77" spans="1:8">
      <c r="A77" s="715" t="s">
        <v>1000</v>
      </c>
      <c r="B77" s="712"/>
      <c r="C77" s="728"/>
      <c r="D77" s="729">
        <v>0</v>
      </c>
      <c r="E77" s="729">
        <v>0</v>
      </c>
      <c r="F77" s="729">
        <v>0</v>
      </c>
      <c r="G77" s="729">
        <v>0</v>
      </c>
      <c r="H77" s="870">
        <v>0</v>
      </c>
    </row>
    <row r="78" spans="1:8">
      <c r="A78" s="715" t="s">
        <v>1001</v>
      </c>
      <c r="B78" s="712"/>
      <c r="C78" s="728"/>
      <c r="D78" s="729">
        <v>0</v>
      </c>
      <c r="E78" s="729">
        <v>0</v>
      </c>
      <c r="F78" s="729">
        <v>0</v>
      </c>
      <c r="G78" s="729">
        <v>0</v>
      </c>
      <c r="H78" s="870">
        <v>0</v>
      </c>
    </row>
    <row r="79" spans="1:8">
      <c r="A79" s="715" t="s">
        <v>1002</v>
      </c>
      <c r="B79" s="712"/>
      <c r="C79" s="728"/>
      <c r="D79" s="729">
        <v>0</v>
      </c>
      <c r="E79" s="729">
        <v>0</v>
      </c>
      <c r="F79" s="729">
        <v>0</v>
      </c>
      <c r="G79" s="729">
        <v>0</v>
      </c>
      <c r="H79" s="870">
        <v>0</v>
      </c>
    </row>
    <row r="80" spans="1:8">
      <c r="A80" s="871" t="s">
        <v>1003</v>
      </c>
      <c r="B80" s="864"/>
      <c r="C80" s="732"/>
      <c r="D80" s="741">
        <v>0</v>
      </c>
      <c r="E80" s="741">
        <v>0</v>
      </c>
      <c r="F80" s="741">
        <v>0</v>
      </c>
      <c r="G80" s="741">
        <v>0</v>
      </c>
      <c r="H80" s="872">
        <v>0</v>
      </c>
    </row>
    <row r="81" spans="1:8">
      <c r="A81" s="712"/>
      <c r="B81" s="712"/>
      <c r="C81" s="712"/>
      <c r="D81" s="712"/>
      <c r="E81" s="712"/>
      <c r="F81" s="712"/>
      <c r="G81" s="712"/>
      <c r="H81" s="712"/>
    </row>
    <row r="82" spans="1:8">
      <c r="A82" s="1052" t="s">
        <v>495</v>
      </c>
      <c r="B82" s="1052"/>
      <c r="C82" s="1052"/>
      <c r="D82" s="1052"/>
      <c r="E82" s="1052"/>
      <c r="F82" s="1052"/>
      <c r="G82" s="1052"/>
      <c r="H82" s="1052"/>
    </row>
    <row r="83" spans="1:8" ht="39.75" customHeight="1">
      <c r="A83" s="978" t="s">
        <v>861</v>
      </c>
      <c r="B83" s="720"/>
      <c r="C83" s="402" t="s">
        <v>83</v>
      </c>
      <c r="D83" s="402" t="s">
        <v>85</v>
      </c>
      <c r="E83" s="402" t="s">
        <v>87</v>
      </c>
      <c r="F83" s="493" t="s">
        <v>859</v>
      </c>
      <c r="G83" s="1053" t="s">
        <v>862</v>
      </c>
      <c r="H83" s="1096" t="s">
        <v>1004</v>
      </c>
    </row>
    <row r="84" spans="1:8" ht="27" customHeight="1">
      <c r="A84" s="979"/>
      <c r="B84" s="722"/>
      <c r="C84" s="724" t="s">
        <v>478</v>
      </c>
      <c r="D84" s="724" t="s">
        <v>478</v>
      </c>
      <c r="E84" s="724" t="s">
        <v>478</v>
      </c>
      <c r="F84" s="797"/>
      <c r="G84" s="1086"/>
      <c r="H84" s="1097"/>
    </row>
    <row r="85" spans="1:8">
      <c r="A85" s="1080"/>
      <c r="B85" s="868"/>
      <c r="C85" s="626" t="s">
        <v>490</v>
      </c>
      <c r="D85" s="626" t="s">
        <v>491</v>
      </c>
      <c r="E85" s="626" t="s">
        <v>556</v>
      </c>
      <c r="F85" s="725" t="s">
        <v>492</v>
      </c>
      <c r="G85" s="725" t="s">
        <v>569</v>
      </c>
      <c r="H85" s="725" t="s">
        <v>628</v>
      </c>
    </row>
    <row r="86" spans="1:8" ht="12.75" customHeight="1">
      <c r="A86" s="733" t="s">
        <v>1005</v>
      </c>
      <c r="B86" s="717"/>
      <c r="C86" s="734">
        <v>282640105.8499999</v>
      </c>
      <c r="D86" s="734">
        <v>271794001.69999993</v>
      </c>
      <c r="E86" s="734">
        <v>271794001.69999993</v>
      </c>
      <c r="F86" s="734">
        <v>10846104.149999976</v>
      </c>
      <c r="G86" s="212">
        <v>0</v>
      </c>
      <c r="H86" s="873">
        <v>0</v>
      </c>
    </row>
    <row r="87" spans="1:8">
      <c r="A87" s="735" t="s">
        <v>1006</v>
      </c>
      <c r="B87" s="712"/>
      <c r="C87" s="729">
        <v>282640105.8499999</v>
      </c>
      <c r="D87" s="729">
        <v>271794001.69999993</v>
      </c>
      <c r="E87" s="729">
        <v>271794001.69999993</v>
      </c>
      <c r="F87" s="729">
        <v>10846104.149999976</v>
      </c>
      <c r="G87" s="870">
        <v>0</v>
      </c>
      <c r="H87" s="874">
        <v>0</v>
      </c>
    </row>
    <row r="88" spans="1:8">
      <c r="A88" s="735" t="s">
        <v>1007</v>
      </c>
      <c r="B88" s="712"/>
      <c r="C88" s="729">
        <v>0</v>
      </c>
      <c r="D88" s="729">
        <v>0</v>
      </c>
      <c r="E88" s="729">
        <v>0</v>
      </c>
      <c r="F88" s="729">
        <v>0</v>
      </c>
      <c r="G88" s="870">
        <v>0</v>
      </c>
      <c r="H88" s="874">
        <v>0</v>
      </c>
    </row>
    <row r="89" spans="1:8">
      <c r="A89" s="735" t="s">
        <v>1008</v>
      </c>
      <c r="B89" s="712"/>
      <c r="C89" s="729">
        <v>0</v>
      </c>
      <c r="D89" s="729">
        <v>0</v>
      </c>
      <c r="E89" s="729">
        <v>0</v>
      </c>
      <c r="F89" s="729">
        <v>0</v>
      </c>
      <c r="G89" s="870">
        <v>0</v>
      </c>
      <c r="H89" s="874">
        <v>0</v>
      </c>
    </row>
    <row r="90" spans="1:8">
      <c r="A90" s="735" t="s">
        <v>1009</v>
      </c>
      <c r="B90" s="712"/>
      <c r="C90" s="729">
        <v>0</v>
      </c>
      <c r="D90" s="729">
        <v>0</v>
      </c>
      <c r="E90" s="729">
        <v>0</v>
      </c>
      <c r="F90" s="729">
        <v>0</v>
      </c>
      <c r="G90" s="870">
        <v>0</v>
      </c>
      <c r="H90" s="874">
        <v>0</v>
      </c>
    </row>
    <row r="91" spans="1:8">
      <c r="A91" s="735" t="s">
        <v>1010</v>
      </c>
      <c r="B91" s="712"/>
      <c r="C91" s="729">
        <v>268283900.12999997</v>
      </c>
      <c r="D91" s="729">
        <v>268283900.12999997</v>
      </c>
      <c r="E91" s="729">
        <v>268283900.12999997</v>
      </c>
      <c r="F91" s="729">
        <v>0</v>
      </c>
      <c r="G91" s="870">
        <v>0</v>
      </c>
      <c r="H91" s="875"/>
    </row>
    <row r="92" spans="1:8" ht="22.5">
      <c r="A92" s="799" t="s">
        <v>1011</v>
      </c>
      <c r="B92" s="712"/>
      <c r="C92" s="729">
        <v>0</v>
      </c>
      <c r="D92" s="729">
        <v>0</v>
      </c>
      <c r="E92" s="729">
        <v>0</v>
      </c>
      <c r="F92" s="729">
        <v>0</v>
      </c>
      <c r="G92" s="870">
        <v>0</v>
      </c>
      <c r="H92" s="875"/>
    </row>
    <row r="93" spans="1:8" ht="22.5">
      <c r="A93" s="876" t="s">
        <v>1012</v>
      </c>
      <c r="B93" s="708"/>
      <c r="C93" s="729">
        <v>0</v>
      </c>
      <c r="D93" s="729">
        <v>0</v>
      </c>
      <c r="E93" s="729">
        <v>0</v>
      </c>
      <c r="F93" s="729">
        <v>0</v>
      </c>
      <c r="G93" s="870">
        <v>0</v>
      </c>
      <c r="H93" s="875"/>
    </row>
    <row r="94" spans="1:8">
      <c r="A94" s="864"/>
      <c r="B94" s="864"/>
      <c r="C94" s="736"/>
      <c r="D94" s="736"/>
      <c r="E94" s="736"/>
      <c r="F94" s="736"/>
      <c r="G94" s="864"/>
      <c r="H94" s="877"/>
    </row>
    <row r="95" spans="1:8" ht="12.75" customHeight="1">
      <c r="A95" s="978" t="s">
        <v>863</v>
      </c>
      <c r="B95" s="720"/>
      <c r="C95" s="720"/>
      <c r="D95" s="737"/>
      <c r="E95" s="402" t="s">
        <v>864</v>
      </c>
      <c r="F95" s="402" t="s">
        <v>865</v>
      </c>
      <c r="G95" s="402" t="s">
        <v>866</v>
      </c>
      <c r="H95" s="625" t="s">
        <v>867</v>
      </c>
    </row>
    <row r="96" spans="1:8" ht="12.75" customHeight="1">
      <c r="A96" s="1080"/>
      <c r="B96" s="868"/>
      <c r="C96" s="868"/>
      <c r="D96" s="878"/>
      <c r="E96" s="404" t="s">
        <v>628</v>
      </c>
      <c r="F96" s="404" t="s">
        <v>629</v>
      </c>
      <c r="G96" s="404" t="s">
        <v>868</v>
      </c>
      <c r="H96" s="625" t="s">
        <v>644</v>
      </c>
    </row>
    <row r="97" spans="1:8">
      <c r="A97" s="733" t="s">
        <v>1013</v>
      </c>
      <c r="B97" s="733"/>
      <c r="C97" s="733"/>
      <c r="D97" s="733"/>
      <c r="E97" s="386">
        <v>202076749.252</v>
      </c>
      <c r="F97" s="386">
        <v>268283900.12999997</v>
      </c>
      <c r="G97" s="386">
        <v>268283900.12999997</v>
      </c>
      <c r="H97" s="754">
        <v>92.934358250589924</v>
      </c>
    </row>
    <row r="98" spans="1:8">
      <c r="A98" s="712" t="s">
        <v>1014</v>
      </c>
      <c r="B98" s="712"/>
      <c r="C98" s="712"/>
      <c r="D98" s="712"/>
      <c r="E98" s="879">
        <v>0</v>
      </c>
      <c r="F98" s="386">
        <v>0</v>
      </c>
      <c r="G98" s="386">
        <v>0</v>
      </c>
      <c r="H98" s="755">
        <v>0</v>
      </c>
    </row>
    <row r="99" spans="1:8">
      <c r="A99" s="712" t="s">
        <v>1015</v>
      </c>
      <c r="B99" s="712"/>
      <c r="C99" s="712"/>
      <c r="D99" s="712"/>
      <c r="E99" s="879">
        <v>0</v>
      </c>
      <c r="F99" s="386">
        <v>0</v>
      </c>
      <c r="G99" s="386">
        <v>0</v>
      </c>
      <c r="H99" s="755">
        <v>0</v>
      </c>
    </row>
    <row r="100" spans="1:8">
      <c r="A100" s="864"/>
      <c r="B100" s="864"/>
      <c r="C100" s="864"/>
      <c r="D100" s="864"/>
      <c r="E100" s="736"/>
      <c r="F100" s="736"/>
      <c r="G100" s="736"/>
      <c r="H100" s="718"/>
    </row>
    <row r="101" spans="1:8" ht="26.25" customHeight="1">
      <c r="A101" s="978" t="s">
        <v>869</v>
      </c>
      <c r="B101" s="720"/>
      <c r="C101" s="720"/>
      <c r="D101" s="402" t="s">
        <v>870</v>
      </c>
      <c r="E101" s="402" t="s">
        <v>871</v>
      </c>
      <c r="F101" s="402" t="s">
        <v>872</v>
      </c>
      <c r="G101" s="880" t="s">
        <v>1016</v>
      </c>
      <c r="H101" s="625" t="s">
        <v>873</v>
      </c>
    </row>
    <row r="102" spans="1:8">
      <c r="A102" s="1080"/>
      <c r="B102" s="868"/>
      <c r="C102" s="868"/>
      <c r="D102" s="404" t="s">
        <v>645</v>
      </c>
      <c r="E102" s="404" t="s">
        <v>874</v>
      </c>
      <c r="F102" s="625" t="s">
        <v>647</v>
      </c>
      <c r="G102" s="625" t="s">
        <v>880</v>
      </c>
      <c r="H102" s="625" t="s">
        <v>881</v>
      </c>
    </row>
    <row r="103" spans="1:8">
      <c r="A103" s="733" t="s">
        <v>1017</v>
      </c>
      <c r="B103" s="733"/>
      <c r="C103" s="733"/>
      <c r="D103" s="211">
        <v>28868107.036000002</v>
      </c>
      <c r="E103" s="881">
        <v>16887068.660000086</v>
      </c>
      <c r="F103" s="881">
        <v>16887068.660000086</v>
      </c>
      <c r="G103" s="881">
        <v>0</v>
      </c>
      <c r="H103" s="738">
        <v>5.8497318992689928</v>
      </c>
    </row>
    <row r="104" spans="1:8">
      <c r="A104" s="712"/>
      <c r="B104" s="712"/>
      <c r="C104" s="712"/>
      <c r="D104" s="736"/>
      <c r="E104" s="736"/>
      <c r="F104" s="736"/>
      <c r="G104" s="736"/>
      <c r="H104" s="718"/>
    </row>
    <row r="105" spans="1:8" ht="56.25">
      <c r="A105" s="978" t="s">
        <v>875</v>
      </c>
      <c r="B105" s="978"/>
      <c r="C105" s="402" t="s">
        <v>876</v>
      </c>
      <c r="D105" s="402" t="s">
        <v>877</v>
      </c>
      <c r="E105" s="402" t="s">
        <v>878</v>
      </c>
      <c r="F105" s="402" t="s">
        <v>879</v>
      </c>
      <c r="G105" s="402" t="s">
        <v>1018</v>
      </c>
      <c r="H105" s="625" t="s">
        <v>1019</v>
      </c>
    </row>
    <row r="106" spans="1:8">
      <c r="A106" s="1080"/>
      <c r="B106" s="1080"/>
      <c r="C106" s="626" t="s">
        <v>650</v>
      </c>
      <c r="D106" s="739" t="s">
        <v>651</v>
      </c>
      <c r="E106" s="404" t="s">
        <v>652</v>
      </c>
      <c r="F106" s="404" t="s">
        <v>882</v>
      </c>
      <c r="G106" s="404" t="s">
        <v>659</v>
      </c>
      <c r="H106" s="625" t="s">
        <v>660</v>
      </c>
    </row>
    <row r="107" spans="1:8">
      <c r="A107" s="733" t="s">
        <v>1020</v>
      </c>
      <c r="B107" s="733"/>
      <c r="C107" s="734">
        <v>86091834.460000008</v>
      </c>
      <c r="D107" s="734">
        <v>0</v>
      </c>
      <c r="E107" s="740">
        <v>1954887.35</v>
      </c>
      <c r="F107" s="734">
        <v>0</v>
      </c>
      <c r="G107" s="734">
        <v>-1954887.35</v>
      </c>
      <c r="H107" s="740">
        <v>0</v>
      </c>
    </row>
    <row r="108" spans="1:8" ht="24.75" customHeight="1">
      <c r="A108" s="711" t="s">
        <v>1021</v>
      </c>
      <c r="B108" s="712"/>
      <c r="C108" s="729">
        <v>86091834.460000008</v>
      </c>
      <c r="D108" s="729">
        <v>0</v>
      </c>
      <c r="E108" s="714">
        <v>1954887.35</v>
      </c>
      <c r="F108" s="729">
        <v>0</v>
      </c>
      <c r="G108" s="729">
        <v>-1954887.35</v>
      </c>
      <c r="H108" s="714">
        <v>0</v>
      </c>
    </row>
    <row r="109" spans="1:8">
      <c r="A109" s="711" t="s">
        <v>1022</v>
      </c>
      <c r="B109" s="712"/>
      <c r="C109" s="729">
        <v>0</v>
      </c>
      <c r="D109" s="729">
        <v>0</v>
      </c>
      <c r="E109" s="714">
        <v>0</v>
      </c>
      <c r="F109" s="729">
        <v>0</v>
      </c>
      <c r="G109" s="729">
        <v>0</v>
      </c>
      <c r="H109" s="714">
        <v>0</v>
      </c>
    </row>
    <row r="110" spans="1:8">
      <c r="A110" s="864"/>
      <c r="B110" s="864"/>
      <c r="C110" s="741"/>
      <c r="D110" s="741"/>
      <c r="E110" s="865"/>
      <c r="F110" s="741"/>
      <c r="G110" s="741"/>
      <c r="H110" s="865"/>
    </row>
    <row r="111" spans="1:8">
      <c r="A111" s="712"/>
      <c r="B111" s="712"/>
      <c r="C111" s="712"/>
      <c r="D111" s="712"/>
      <c r="E111" s="712"/>
      <c r="F111" s="712"/>
      <c r="G111" s="712"/>
      <c r="H111" s="742" t="s">
        <v>392</v>
      </c>
    </row>
    <row r="112" spans="1:8">
      <c r="A112" s="712"/>
      <c r="B112" s="712"/>
      <c r="C112" s="712"/>
      <c r="D112" s="712"/>
      <c r="E112" s="712"/>
      <c r="F112" s="712"/>
      <c r="G112" s="712"/>
      <c r="H112" s="742" t="s">
        <v>393</v>
      </c>
    </row>
    <row r="113" spans="1:8">
      <c r="A113" s="1052" t="s">
        <v>883</v>
      </c>
      <c r="B113" s="1052"/>
      <c r="C113" s="1052"/>
      <c r="D113" s="1052"/>
      <c r="E113" s="1052"/>
      <c r="F113" s="1052"/>
      <c r="G113" s="1052"/>
      <c r="H113" s="1052"/>
    </row>
    <row r="114" spans="1:8" ht="22.5">
      <c r="A114" s="978" t="s">
        <v>1023</v>
      </c>
      <c r="B114" s="978"/>
      <c r="C114" s="952"/>
      <c r="D114" s="402" t="s">
        <v>82</v>
      </c>
      <c r="E114" s="402" t="s">
        <v>83</v>
      </c>
      <c r="F114" s="402" t="s">
        <v>85</v>
      </c>
      <c r="G114" s="402" t="s">
        <v>87</v>
      </c>
      <c r="H114" s="1053" t="s">
        <v>859</v>
      </c>
    </row>
    <row r="115" spans="1:8">
      <c r="A115" s="979" t="s">
        <v>1024</v>
      </c>
      <c r="B115" s="979"/>
      <c r="C115" s="1087"/>
      <c r="D115" s="724"/>
      <c r="E115" s="724" t="s">
        <v>478</v>
      </c>
      <c r="F115" s="724" t="s">
        <v>478</v>
      </c>
      <c r="G115" s="724" t="s">
        <v>478</v>
      </c>
      <c r="H115" s="1086"/>
    </row>
    <row r="116" spans="1:8">
      <c r="A116" s="868"/>
      <c r="B116" s="868"/>
      <c r="C116" s="403"/>
      <c r="D116" s="626" t="s">
        <v>593</v>
      </c>
      <c r="E116" s="626" t="s">
        <v>490</v>
      </c>
      <c r="F116" s="626" t="s">
        <v>491</v>
      </c>
      <c r="G116" s="626" t="s">
        <v>556</v>
      </c>
      <c r="H116" s="725" t="s">
        <v>492</v>
      </c>
    </row>
    <row r="117" spans="1:8">
      <c r="A117" s="717" t="s">
        <v>1025</v>
      </c>
      <c r="B117" s="717"/>
      <c r="C117" s="726"/>
      <c r="D117" s="727">
        <v>1198106000</v>
      </c>
      <c r="E117" s="727">
        <v>263605461.70999998</v>
      </c>
      <c r="F117" s="727">
        <v>225606949.89000005</v>
      </c>
      <c r="G117" s="727">
        <v>222465131.93000004</v>
      </c>
      <c r="H117" s="869">
        <v>37998511.819999933</v>
      </c>
    </row>
    <row r="118" spans="1:8">
      <c r="A118" s="715" t="s">
        <v>1026</v>
      </c>
      <c r="B118" s="712"/>
      <c r="C118" s="728"/>
      <c r="D118" s="729">
        <v>452188220.25</v>
      </c>
      <c r="E118" s="729">
        <v>111050333.85999995</v>
      </c>
      <c r="F118" s="729">
        <v>94791116.340000004</v>
      </c>
      <c r="G118" s="729">
        <v>92696633.440000013</v>
      </c>
      <c r="H118" s="870">
        <v>16259217.519999951</v>
      </c>
    </row>
    <row r="119" spans="1:8">
      <c r="A119" s="715" t="s">
        <v>1027</v>
      </c>
      <c r="B119" s="712"/>
      <c r="C119" s="728"/>
      <c r="D119" s="729">
        <v>745917779.75</v>
      </c>
      <c r="E119" s="729">
        <v>152555127.85000002</v>
      </c>
      <c r="F119" s="729">
        <v>130815833.55000003</v>
      </c>
      <c r="G119" s="729">
        <v>129768498.49000002</v>
      </c>
      <c r="H119" s="870">
        <v>21739294.299999997</v>
      </c>
    </row>
    <row r="120" spans="1:8">
      <c r="A120" s="715" t="s">
        <v>1028</v>
      </c>
      <c r="B120" s="712"/>
      <c r="C120" s="728"/>
      <c r="D120" s="729">
        <v>0</v>
      </c>
      <c r="E120" s="729">
        <v>0</v>
      </c>
      <c r="F120" s="729">
        <v>0</v>
      </c>
      <c r="G120" s="729">
        <v>0</v>
      </c>
      <c r="H120" s="870">
        <v>0</v>
      </c>
    </row>
    <row r="121" spans="1:8">
      <c r="A121" s="715" t="s">
        <v>1029</v>
      </c>
      <c r="B121" s="712"/>
      <c r="C121" s="728"/>
      <c r="D121" s="729">
        <v>0</v>
      </c>
      <c r="E121" s="729">
        <v>0</v>
      </c>
      <c r="F121" s="729">
        <v>0</v>
      </c>
      <c r="G121" s="729">
        <v>0</v>
      </c>
      <c r="H121" s="870">
        <v>0</v>
      </c>
    </row>
    <row r="122" spans="1:8" ht="15" customHeight="1">
      <c r="A122" s="715" t="s">
        <v>1030</v>
      </c>
      <c r="B122" s="712"/>
      <c r="C122" s="728"/>
      <c r="D122" s="729">
        <v>0</v>
      </c>
      <c r="E122" s="729">
        <v>0</v>
      </c>
      <c r="F122" s="729">
        <v>0</v>
      </c>
      <c r="G122" s="729">
        <v>0</v>
      </c>
      <c r="H122" s="870">
        <v>0</v>
      </c>
    </row>
    <row r="123" spans="1:8">
      <c r="A123" s="715" t="s">
        <v>1031</v>
      </c>
      <c r="B123" s="712"/>
      <c r="C123" s="728"/>
      <c r="D123" s="729">
        <v>0</v>
      </c>
      <c r="E123" s="729">
        <v>0</v>
      </c>
      <c r="F123" s="729">
        <v>0</v>
      </c>
      <c r="G123" s="729">
        <v>0</v>
      </c>
      <c r="H123" s="870">
        <v>0</v>
      </c>
    </row>
    <row r="124" spans="1:8">
      <c r="A124" s="871" t="s">
        <v>1032</v>
      </c>
      <c r="B124" s="864"/>
      <c r="C124" s="732"/>
      <c r="D124" s="741">
        <v>0</v>
      </c>
      <c r="E124" s="741">
        <v>0</v>
      </c>
      <c r="F124" s="741">
        <v>0</v>
      </c>
      <c r="G124" s="741">
        <v>0</v>
      </c>
      <c r="H124" s="872">
        <v>0</v>
      </c>
    </row>
    <row r="125" spans="1:8">
      <c r="A125" s="715"/>
      <c r="B125" s="712"/>
      <c r="C125" s="712"/>
      <c r="D125" s="714"/>
      <c r="E125" s="714"/>
      <c r="F125" s="714"/>
      <c r="G125" s="714"/>
      <c r="H125" s="862"/>
    </row>
    <row r="126" spans="1:8">
      <c r="A126" s="1052" t="s">
        <v>883</v>
      </c>
      <c r="B126" s="1052"/>
      <c r="C126" s="1052"/>
      <c r="D126" s="1052"/>
      <c r="E126" s="1052"/>
      <c r="F126" s="1052"/>
      <c r="G126" s="1052"/>
      <c r="H126" s="1052"/>
    </row>
    <row r="127" spans="1:8" ht="15" customHeight="1">
      <c r="A127" s="978" t="s">
        <v>1023</v>
      </c>
      <c r="B127" s="978"/>
      <c r="C127" s="952"/>
      <c r="D127" s="402" t="s">
        <v>82</v>
      </c>
      <c r="E127" s="402" t="s">
        <v>83</v>
      </c>
      <c r="F127" s="402" t="s">
        <v>85</v>
      </c>
      <c r="G127" s="402" t="s">
        <v>87</v>
      </c>
      <c r="H127" s="1053" t="s">
        <v>859</v>
      </c>
    </row>
    <row r="128" spans="1:8" ht="15" customHeight="1">
      <c r="A128" s="979" t="s">
        <v>860</v>
      </c>
      <c r="B128" s="979"/>
      <c r="C128" s="1087"/>
      <c r="D128" s="724"/>
      <c r="E128" s="724" t="s">
        <v>478</v>
      </c>
      <c r="F128" s="724" t="s">
        <v>478</v>
      </c>
      <c r="G128" s="724" t="s">
        <v>478</v>
      </c>
      <c r="H128" s="1086"/>
    </row>
    <row r="129" spans="1:8" ht="15" customHeight="1">
      <c r="A129" s="868"/>
      <c r="B129" s="868"/>
      <c r="C129" s="403"/>
      <c r="D129" s="626" t="s">
        <v>593</v>
      </c>
      <c r="E129" s="626" t="s">
        <v>490</v>
      </c>
      <c r="F129" s="626" t="s">
        <v>491</v>
      </c>
      <c r="G129" s="626" t="s">
        <v>556</v>
      </c>
      <c r="H129" s="725" t="s">
        <v>492</v>
      </c>
    </row>
    <row r="130" spans="1:8" ht="15" customHeight="1">
      <c r="A130" s="717" t="s">
        <v>1033</v>
      </c>
      <c r="B130" s="717"/>
      <c r="C130" s="726"/>
      <c r="D130" s="727">
        <f>D131+D134</f>
        <v>1503850000</v>
      </c>
      <c r="E130" s="727">
        <f t="shared" ref="E130:H130" si="0">E131+E134</f>
        <v>352148207.28999996</v>
      </c>
      <c r="F130" s="727">
        <f t="shared" si="0"/>
        <v>312113303.21000004</v>
      </c>
      <c r="G130" s="727">
        <f t="shared" si="0"/>
        <v>308971485.25000006</v>
      </c>
      <c r="H130" s="869">
        <f t="shared" si="0"/>
        <v>40034904.079999939</v>
      </c>
    </row>
    <row r="131" spans="1:8" ht="15" customHeight="1">
      <c r="A131" s="882" t="s">
        <v>1034</v>
      </c>
      <c r="B131" s="708"/>
      <c r="C131" s="730"/>
      <c r="D131" s="731">
        <f>D132+D133</f>
        <v>757932220.25</v>
      </c>
      <c r="E131" s="731">
        <f>E132+E133</f>
        <v>199593079.43999997</v>
      </c>
      <c r="F131" s="731">
        <f>F132+F133</f>
        <v>181297469.66000003</v>
      </c>
      <c r="G131" s="731">
        <f>G132+G133</f>
        <v>179202986.76000002</v>
      </c>
      <c r="H131" s="883">
        <f>E131-F131</f>
        <v>18295609.779999942</v>
      </c>
    </row>
    <row r="132" spans="1:8" ht="15" customHeight="1">
      <c r="A132" s="715" t="s">
        <v>1035</v>
      </c>
      <c r="B132" s="712"/>
      <c r="C132" s="728"/>
      <c r="D132" s="729">
        <v>303172888.10000002</v>
      </c>
      <c r="E132" s="729">
        <v>79837231.775999993</v>
      </c>
      <c r="F132" s="729">
        <v>72518987.864000008</v>
      </c>
      <c r="G132" s="729">
        <v>71681194.704000011</v>
      </c>
      <c r="H132" s="870">
        <v>7318243.9119999856</v>
      </c>
    </row>
    <row r="133" spans="1:8" ht="15" customHeight="1">
      <c r="A133" s="715" t="s">
        <v>1036</v>
      </c>
      <c r="B133" s="712"/>
      <c r="C133" s="728"/>
      <c r="D133" s="729">
        <v>454759332.14999998</v>
      </c>
      <c r="E133" s="729">
        <v>119755847.66399997</v>
      </c>
      <c r="F133" s="729">
        <v>108778481.79600002</v>
      </c>
      <c r="G133" s="729">
        <v>107521792.05600001</v>
      </c>
      <c r="H133" s="870">
        <v>10977365.867999956</v>
      </c>
    </row>
    <row r="134" spans="1:8">
      <c r="A134" s="882" t="s">
        <v>1037</v>
      </c>
      <c r="B134" s="712"/>
      <c r="C134" s="728"/>
      <c r="D134" s="731">
        <f>+D119</f>
        <v>745917779.75</v>
      </c>
      <c r="E134" s="731">
        <f t="shared" ref="E134:G134" si="1">+E119</f>
        <v>152555127.85000002</v>
      </c>
      <c r="F134" s="731">
        <f t="shared" si="1"/>
        <v>130815833.55000003</v>
      </c>
      <c r="G134" s="731">
        <f t="shared" si="1"/>
        <v>129768498.49000002</v>
      </c>
      <c r="H134" s="883">
        <f t="shared" ref="H134:H135" si="2">E134-F134</f>
        <v>21739294.299999997</v>
      </c>
    </row>
    <row r="135" spans="1:8">
      <c r="A135" s="271" t="s">
        <v>884</v>
      </c>
      <c r="B135" s="271"/>
      <c r="C135" s="431"/>
      <c r="D135" s="884">
        <f>SUM(D132:D134)</f>
        <v>1503850000</v>
      </c>
      <c r="E135" s="884">
        <f>SUM(E132:E134)</f>
        <v>352148207.28999996</v>
      </c>
      <c r="F135" s="884">
        <f>SUM(F132:F134)</f>
        <v>312113303.21000004</v>
      </c>
      <c r="G135" s="884">
        <f>SUM(G132:G134)</f>
        <v>308971485.25000006</v>
      </c>
      <c r="H135" s="885">
        <f t="shared" si="2"/>
        <v>40034904.079999924</v>
      </c>
    </row>
    <row r="136" spans="1:8">
      <c r="A136" s="712"/>
      <c r="B136" s="712"/>
      <c r="C136" s="712"/>
      <c r="D136" s="712"/>
      <c r="E136" s="712"/>
      <c r="F136" s="712"/>
      <c r="G136" s="712"/>
      <c r="H136" s="862"/>
    </row>
    <row r="137" spans="1:8">
      <c r="A137" s="1052" t="s">
        <v>885</v>
      </c>
      <c r="B137" s="1052"/>
      <c r="C137" s="1052"/>
      <c r="D137" s="1052"/>
      <c r="E137" s="1052"/>
      <c r="F137" s="961"/>
      <c r="G137" s="1095" t="s">
        <v>494</v>
      </c>
      <c r="H137" s="1052"/>
    </row>
    <row r="138" spans="1:8">
      <c r="A138" s="733" t="s">
        <v>1038</v>
      </c>
      <c r="B138" s="733"/>
      <c r="C138" s="733"/>
      <c r="D138" s="733"/>
      <c r="E138" s="733"/>
      <c r="F138" s="743"/>
      <c r="G138" s="744"/>
      <c r="H138" s="740">
        <v>225606949.89000005</v>
      </c>
    </row>
    <row r="139" spans="1:8">
      <c r="A139" s="712" t="s">
        <v>1039</v>
      </c>
      <c r="B139" s="712"/>
      <c r="C139" s="712"/>
      <c r="D139" s="712"/>
      <c r="E139" s="712"/>
      <c r="F139" s="728"/>
      <c r="G139" s="713"/>
      <c r="H139" s="886">
        <v>201774957.37800002</v>
      </c>
    </row>
    <row r="140" spans="1:8">
      <c r="A140" s="712" t="s">
        <v>1040</v>
      </c>
      <c r="B140" s="712"/>
      <c r="C140" s="712"/>
      <c r="D140" s="712"/>
      <c r="E140" s="712"/>
      <c r="F140" s="728"/>
      <c r="G140" s="713"/>
      <c r="H140" s="886">
        <v>0</v>
      </c>
    </row>
    <row r="141" spans="1:8">
      <c r="A141" s="712" t="s">
        <v>1041</v>
      </c>
      <c r="B141" s="712"/>
      <c r="C141" s="712"/>
      <c r="D141" s="712"/>
      <c r="E141" s="712"/>
      <c r="F141" s="728"/>
      <c r="G141" s="713"/>
      <c r="H141" s="886">
        <v>0</v>
      </c>
    </row>
    <row r="142" spans="1:8">
      <c r="A142" s="712" t="s">
        <v>1042</v>
      </c>
      <c r="B142" s="712"/>
      <c r="C142" s="712"/>
      <c r="D142" s="712"/>
      <c r="E142" s="712"/>
      <c r="F142" s="728"/>
      <c r="G142" s="713"/>
      <c r="H142" s="714">
        <v>0</v>
      </c>
    </row>
    <row r="143" spans="1:8">
      <c r="A143" s="864" t="s">
        <v>1043</v>
      </c>
      <c r="B143" s="864"/>
      <c r="C143" s="864"/>
      <c r="D143" s="864"/>
      <c r="E143" s="864"/>
      <c r="F143" s="732"/>
      <c r="G143" s="718"/>
      <c r="H143" s="865">
        <v>2859115.2899999996</v>
      </c>
    </row>
    <row r="144" spans="1:8">
      <c r="A144" s="271" t="s">
        <v>1044</v>
      </c>
      <c r="B144" s="271"/>
      <c r="C144" s="271"/>
      <c r="D144" s="271"/>
      <c r="E144" s="271"/>
      <c r="F144" s="431"/>
      <c r="G144" s="887"/>
      <c r="H144" s="745">
        <v>424522791.97800004</v>
      </c>
    </row>
    <row r="145" spans="1:8" ht="22.5" customHeight="1">
      <c r="A145" s="712"/>
      <c r="B145" s="712"/>
      <c r="C145" s="712"/>
      <c r="D145" s="712"/>
      <c r="E145" s="712"/>
      <c r="F145" s="712"/>
      <c r="G145" s="712"/>
      <c r="H145" s="712"/>
    </row>
    <row r="146" spans="1:8">
      <c r="A146" s="978" t="s">
        <v>886</v>
      </c>
      <c r="B146" s="952"/>
      <c r="C146" s="1081" t="s">
        <v>864</v>
      </c>
      <c r="D146" s="952"/>
      <c r="E146" s="1081" t="s">
        <v>865</v>
      </c>
      <c r="F146" s="952"/>
      <c r="G146" s="1081" t="s">
        <v>867</v>
      </c>
      <c r="H146" s="978"/>
    </row>
    <row r="147" spans="1:8">
      <c r="A147" s="1080"/>
      <c r="B147" s="1085"/>
      <c r="C147" s="1084" t="s">
        <v>439</v>
      </c>
      <c r="D147" s="1085"/>
      <c r="E147" s="1084" t="s">
        <v>892</v>
      </c>
      <c r="F147" s="1085"/>
      <c r="G147" s="1084" t="s">
        <v>893</v>
      </c>
      <c r="H147" s="1080"/>
    </row>
    <row r="148" spans="1:8">
      <c r="A148" s="746" t="s">
        <v>1045</v>
      </c>
      <c r="B148" s="747"/>
      <c r="C148" s="888"/>
      <c r="D148" s="889">
        <v>655962949.08249998</v>
      </c>
      <c r="E148" s="888"/>
      <c r="F148" s="748">
        <v>424522791.97800004</v>
      </c>
      <c r="G148" s="888"/>
      <c r="H148" s="749">
        <v>0.16179373872098382</v>
      </c>
    </row>
    <row r="149" spans="1:8">
      <c r="A149" s="712"/>
      <c r="B149" s="712"/>
      <c r="C149" s="712"/>
      <c r="D149" s="712"/>
      <c r="E149" s="712"/>
      <c r="F149" s="712"/>
      <c r="G149" s="712"/>
      <c r="H149" s="712"/>
    </row>
    <row r="150" spans="1:8">
      <c r="A150" s="1101" t="s">
        <v>1046</v>
      </c>
      <c r="B150" s="1101"/>
      <c r="C150" s="1102"/>
      <c r="D150" s="750" t="s">
        <v>887</v>
      </c>
      <c r="E150" s="750" t="s">
        <v>888</v>
      </c>
      <c r="F150" s="750" t="s">
        <v>889</v>
      </c>
      <c r="G150" s="750" t="s">
        <v>890</v>
      </c>
      <c r="H150" s="751" t="s">
        <v>891</v>
      </c>
    </row>
    <row r="151" spans="1:8">
      <c r="A151" s="1103"/>
      <c r="B151" s="1103"/>
      <c r="C151" s="1104"/>
      <c r="D151" s="752" t="s">
        <v>894</v>
      </c>
      <c r="E151" s="752" t="s">
        <v>895</v>
      </c>
      <c r="F151" s="752" t="s">
        <v>898</v>
      </c>
      <c r="G151" s="752" t="s">
        <v>899</v>
      </c>
      <c r="H151" s="753" t="s">
        <v>1047</v>
      </c>
    </row>
    <row r="152" spans="1:8">
      <c r="A152" s="717" t="s">
        <v>1048</v>
      </c>
      <c r="B152" s="717"/>
      <c r="C152" s="726"/>
      <c r="D152" s="727">
        <v>311458559.56999993</v>
      </c>
      <c r="E152" s="727">
        <v>127739490.95999998</v>
      </c>
      <c r="F152" s="727">
        <v>137441507.25999999</v>
      </c>
      <c r="G152" s="727">
        <v>2859115.2899999996</v>
      </c>
      <c r="H152" s="890">
        <v>171157937.01999995</v>
      </c>
    </row>
    <row r="153" spans="1:8">
      <c r="A153" s="711" t="s">
        <v>1049</v>
      </c>
      <c r="B153" s="712"/>
      <c r="C153" s="728"/>
      <c r="D153" s="729">
        <v>270170755.71999991</v>
      </c>
      <c r="E153" s="729">
        <v>106151058.98999998</v>
      </c>
      <c r="F153" s="729">
        <v>115120953.93000001</v>
      </c>
      <c r="G153" s="729">
        <v>2822495.2899999996</v>
      </c>
      <c r="H153" s="755">
        <v>152227306.49999991</v>
      </c>
    </row>
    <row r="154" spans="1:8">
      <c r="A154" s="711" t="s">
        <v>1050</v>
      </c>
      <c r="B154" s="712"/>
      <c r="C154" s="728"/>
      <c r="D154" s="729">
        <v>41287803.849999994</v>
      </c>
      <c r="E154" s="729">
        <v>21588431.969999999</v>
      </c>
      <c r="F154" s="729">
        <v>22320553.329999994</v>
      </c>
      <c r="G154" s="729">
        <v>36620</v>
      </c>
      <c r="H154" s="755">
        <v>18930630.52</v>
      </c>
    </row>
    <row r="155" spans="1:8">
      <c r="A155" s="863" t="s">
        <v>1051</v>
      </c>
      <c r="B155" s="864"/>
      <c r="C155" s="732"/>
      <c r="D155" s="741">
        <v>0</v>
      </c>
      <c r="E155" s="741">
        <v>0</v>
      </c>
      <c r="F155" s="741">
        <v>0</v>
      </c>
      <c r="G155" s="741">
        <v>0</v>
      </c>
      <c r="H155" s="756">
        <v>0</v>
      </c>
    </row>
    <row r="156" spans="1:8">
      <c r="A156" s="712"/>
      <c r="B156" s="712"/>
      <c r="C156" s="712"/>
      <c r="D156" s="712"/>
      <c r="E156" s="712"/>
      <c r="F156" s="712"/>
      <c r="G156" s="712"/>
      <c r="H156" s="712"/>
    </row>
    <row r="157" spans="1:8" ht="22.5" customHeight="1">
      <c r="A157" s="1052" t="s">
        <v>496</v>
      </c>
      <c r="B157" s="1052"/>
      <c r="C157" s="1052"/>
      <c r="D157" s="1052"/>
      <c r="E157" s="1052"/>
      <c r="F157" s="1052"/>
      <c r="G157" s="1052"/>
      <c r="H157" s="1052"/>
    </row>
    <row r="158" spans="1:8">
      <c r="A158" s="372"/>
      <c r="B158" s="372"/>
      <c r="C158" s="372"/>
      <c r="D158" s="622"/>
      <c r="E158" s="1081" t="s">
        <v>410</v>
      </c>
      <c r="F158" s="952"/>
      <c r="G158" s="1089" t="s">
        <v>8</v>
      </c>
      <c r="H158" s="1090"/>
    </row>
    <row r="159" spans="1:8" ht="12.75" customHeight="1">
      <c r="A159" s="621" t="s">
        <v>488</v>
      </c>
      <c r="B159" s="621"/>
      <c r="C159" s="621"/>
      <c r="D159" s="694"/>
      <c r="E159" s="1088"/>
      <c r="F159" s="1087"/>
      <c r="G159" s="1091" t="s">
        <v>478</v>
      </c>
      <c r="H159" s="1028"/>
    </row>
    <row r="160" spans="1:8">
      <c r="A160" s="853"/>
      <c r="B160" s="853"/>
      <c r="C160" s="853"/>
      <c r="D160" s="623"/>
      <c r="E160" s="1092" t="s">
        <v>439</v>
      </c>
      <c r="F160" s="1093"/>
      <c r="G160" s="1092" t="s">
        <v>440</v>
      </c>
      <c r="H160" s="1094"/>
    </row>
    <row r="161" spans="1:8">
      <c r="A161" s="29" t="s">
        <v>1052</v>
      </c>
      <c r="B161" s="29"/>
      <c r="C161" s="200"/>
      <c r="D161" s="698"/>
      <c r="E161" s="699"/>
      <c r="F161" s="698">
        <v>85092000</v>
      </c>
      <c r="G161" s="699"/>
      <c r="H161" s="59">
        <v>32167497.860000003</v>
      </c>
    </row>
    <row r="162" spans="1:8">
      <c r="A162" s="202" t="s">
        <v>1053</v>
      </c>
      <c r="B162" s="2"/>
      <c r="C162" s="202"/>
      <c r="D162" s="697"/>
      <c r="E162" s="388"/>
      <c r="F162" s="697">
        <v>78612000</v>
      </c>
      <c r="G162" s="388"/>
      <c r="H162" s="26">
        <v>29955832.150000002</v>
      </c>
    </row>
    <row r="163" spans="1:8">
      <c r="A163" s="201" t="s">
        <v>1054</v>
      </c>
      <c r="B163" s="202"/>
      <c r="C163" s="202"/>
      <c r="D163" s="697"/>
      <c r="E163" s="388"/>
      <c r="F163" s="697">
        <v>54006000</v>
      </c>
      <c r="G163" s="388"/>
      <c r="H163" s="26">
        <v>21754834.460000001</v>
      </c>
    </row>
    <row r="164" spans="1:8">
      <c r="A164" s="268" t="s">
        <v>1055</v>
      </c>
      <c r="B164" s="891"/>
      <c r="C164" s="891"/>
      <c r="D164" s="701"/>
      <c r="E164" s="702"/>
      <c r="F164" s="701">
        <v>4895000</v>
      </c>
      <c r="G164" s="702"/>
      <c r="H164" s="153">
        <v>962151.73</v>
      </c>
    </row>
    <row r="165" spans="1:8">
      <c r="A165" s="268" t="s">
        <v>1056</v>
      </c>
      <c r="B165" s="891"/>
      <c r="C165" s="149"/>
      <c r="D165" s="892"/>
      <c r="E165" s="893"/>
      <c r="F165" s="701">
        <v>19711000</v>
      </c>
      <c r="G165" s="702"/>
      <c r="H165" s="153">
        <v>6838797.7800000003</v>
      </c>
    </row>
    <row r="166" spans="1:8">
      <c r="A166" s="268" t="s">
        <v>1057</v>
      </c>
      <c r="B166" s="891"/>
      <c r="C166" s="891"/>
      <c r="D166" s="701"/>
      <c r="E166" s="702"/>
      <c r="F166" s="701">
        <v>0</v>
      </c>
      <c r="G166" s="702"/>
      <c r="H166" s="153">
        <v>0</v>
      </c>
    </row>
    <row r="167" spans="1:8">
      <c r="A167" s="268" t="s">
        <v>1058</v>
      </c>
      <c r="B167" s="891"/>
      <c r="C167" s="267"/>
      <c r="D167" s="701"/>
      <c r="E167" s="702"/>
      <c r="F167" s="701">
        <v>0</v>
      </c>
      <c r="G167" s="702"/>
      <c r="H167" s="153">
        <v>400048.18</v>
      </c>
    </row>
    <row r="168" spans="1:8">
      <c r="A168" s="891" t="s">
        <v>1059</v>
      </c>
      <c r="B168" s="891"/>
      <c r="C168" s="267"/>
      <c r="D168" s="701"/>
      <c r="E168" s="702"/>
      <c r="F168" s="701">
        <v>1800000</v>
      </c>
      <c r="G168" s="702"/>
      <c r="H168" s="153">
        <v>694659.27</v>
      </c>
    </row>
    <row r="169" spans="1:8">
      <c r="A169" s="202" t="s">
        <v>1060</v>
      </c>
      <c r="B169" s="2"/>
      <c r="C169" s="267"/>
      <c r="D169" s="701"/>
      <c r="E169" s="702"/>
      <c r="F169" s="697">
        <v>3180000</v>
      </c>
      <c r="G169" s="388"/>
      <c r="H169" s="26">
        <v>1517006.4400000004</v>
      </c>
    </row>
    <row r="170" spans="1:8">
      <c r="A170" s="202" t="s">
        <v>1061</v>
      </c>
      <c r="B170" s="202"/>
      <c r="C170" s="202"/>
      <c r="D170" s="697"/>
      <c r="E170" s="388"/>
      <c r="F170" s="697">
        <v>1500000</v>
      </c>
      <c r="G170" s="388"/>
      <c r="H170" s="26">
        <v>0</v>
      </c>
    </row>
    <row r="171" spans="1:8">
      <c r="A171" s="894" t="s">
        <v>1062</v>
      </c>
      <c r="B171" s="894"/>
      <c r="C171" s="894"/>
      <c r="D171" s="440"/>
      <c r="E171" s="703"/>
      <c r="F171" s="440">
        <v>0</v>
      </c>
      <c r="G171" s="703"/>
      <c r="H171" s="854">
        <v>0</v>
      </c>
    </row>
    <row r="172" spans="1:8">
      <c r="A172" s="712"/>
      <c r="B172" s="712"/>
      <c r="C172" s="712"/>
      <c r="D172" s="712"/>
      <c r="E172" s="712"/>
      <c r="F172" s="712"/>
      <c r="G172" s="712"/>
      <c r="H172" s="712"/>
    </row>
    <row r="173" spans="1:8" ht="22.5">
      <c r="A173" s="978" t="s">
        <v>1063</v>
      </c>
      <c r="B173" s="978"/>
      <c r="C173" s="952"/>
      <c r="D173" s="402" t="s">
        <v>82</v>
      </c>
      <c r="E173" s="402" t="s">
        <v>83</v>
      </c>
      <c r="F173" s="402" t="s">
        <v>85</v>
      </c>
      <c r="G173" s="402" t="s">
        <v>87</v>
      </c>
      <c r="H173" s="1053" t="s">
        <v>859</v>
      </c>
    </row>
    <row r="174" spans="1:8">
      <c r="A174" s="979" t="s">
        <v>1064</v>
      </c>
      <c r="B174" s="979"/>
      <c r="C174" s="1087"/>
      <c r="D174" s="724"/>
      <c r="E174" s="724" t="s">
        <v>478</v>
      </c>
      <c r="F174" s="724" t="s">
        <v>478</v>
      </c>
      <c r="G174" s="724" t="s">
        <v>478</v>
      </c>
      <c r="H174" s="1086"/>
    </row>
    <row r="175" spans="1:8">
      <c r="A175" s="868"/>
      <c r="B175" s="868"/>
      <c r="C175" s="403"/>
      <c r="D175" s="626" t="s">
        <v>593</v>
      </c>
      <c r="E175" s="626" t="s">
        <v>490</v>
      </c>
      <c r="F175" s="626" t="s">
        <v>491</v>
      </c>
      <c r="G175" s="626" t="s">
        <v>556</v>
      </c>
      <c r="H175" s="725" t="s">
        <v>492</v>
      </c>
    </row>
    <row r="176" spans="1:8">
      <c r="A176" s="717" t="s">
        <v>1065</v>
      </c>
      <c r="B176" s="717"/>
      <c r="C176" s="726"/>
      <c r="D176" s="727">
        <v>95859385.960000008</v>
      </c>
      <c r="E176" s="727">
        <v>27707561.879999999</v>
      </c>
      <c r="F176" s="727">
        <v>13195418.27</v>
      </c>
      <c r="G176" s="727">
        <v>13195418.270000001</v>
      </c>
      <c r="H176" s="869">
        <v>14512143.609999999</v>
      </c>
    </row>
    <row r="177" spans="1:8" ht="12.75" customHeight="1">
      <c r="A177" s="715" t="s">
        <v>1066</v>
      </c>
      <c r="B177" s="712"/>
      <c r="C177" s="728"/>
      <c r="D177" s="729">
        <v>43759646.849999994</v>
      </c>
      <c r="E177" s="729">
        <v>9955348.6999999993</v>
      </c>
      <c r="F177" s="729">
        <v>3522588.69</v>
      </c>
      <c r="G177" s="729">
        <v>3522588.69</v>
      </c>
      <c r="H177" s="870">
        <v>0</v>
      </c>
    </row>
    <row r="178" spans="1:8">
      <c r="A178" s="715" t="s">
        <v>1067</v>
      </c>
      <c r="B178" s="712"/>
      <c r="C178" s="728"/>
      <c r="D178" s="729">
        <v>52099739.110000007</v>
      </c>
      <c r="E178" s="729">
        <v>17752213.18</v>
      </c>
      <c r="F178" s="729">
        <v>9672829.5800000001</v>
      </c>
      <c r="G178" s="729">
        <v>9672829.5800000019</v>
      </c>
      <c r="H178" s="870">
        <v>0</v>
      </c>
    </row>
    <row r="179" spans="1:8" ht="18" customHeight="1">
      <c r="A179" s="715" t="s">
        <v>1068</v>
      </c>
      <c r="B179" s="712"/>
      <c r="C179" s="728"/>
      <c r="D179" s="729">
        <v>0</v>
      </c>
      <c r="E179" s="729">
        <v>0</v>
      </c>
      <c r="F179" s="729">
        <v>0</v>
      </c>
      <c r="G179" s="729">
        <v>0</v>
      </c>
      <c r="H179" s="870">
        <v>0</v>
      </c>
    </row>
    <row r="180" spans="1:8">
      <c r="A180" s="715" t="s">
        <v>1069</v>
      </c>
      <c r="B180" s="712"/>
      <c r="C180" s="728"/>
      <c r="D180" s="729">
        <v>0</v>
      </c>
      <c r="E180" s="729">
        <v>0</v>
      </c>
      <c r="F180" s="729">
        <v>0</v>
      </c>
      <c r="G180" s="729">
        <v>0</v>
      </c>
      <c r="H180" s="870">
        <v>0</v>
      </c>
    </row>
    <row r="181" spans="1:8">
      <c r="A181" s="715" t="s">
        <v>1070</v>
      </c>
      <c r="B181" s="712"/>
      <c r="C181" s="728"/>
      <c r="D181" s="729">
        <v>0</v>
      </c>
      <c r="E181" s="729">
        <v>0</v>
      </c>
      <c r="F181" s="729">
        <v>0</v>
      </c>
      <c r="G181" s="729">
        <v>0</v>
      </c>
      <c r="H181" s="870">
        <v>0</v>
      </c>
    </row>
    <row r="182" spans="1:8">
      <c r="A182" s="715" t="s">
        <v>1071</v>
      </c>
      <c r="B182" s="712"/>
      <c r="C182" s="728"/>
      <c r="D182" s="729">
        <v>0</v>
      </c>
      <c r="E182" s="729">
        <v>0</v>
      </c>
      <c r="F182" s="729">
        <v>0</v>
      </c>
      <c r="G182" s="729">
        <v>0</v>
      </c>
      <c r="H182" s="870">
        <v>0</v>
      </c>
    </row>
    <row r="183" spans="1:8" ht="26.25" customHeight="1">
      <c r="A183" s="715" t="s">
        <v>1072</v>
      </c>
      <c r="B183" s="712"/>
      <c r="C183" s="728"/>
      <c r="D183" s="729">
        <v>0</v>
      </c>
      <c r="E183" s="729">
        <v>0</v>
      </c>
      <c r="F183" s="729">
        <v>0</v>
      </c>
      <c r="G183" s="729">
        <v>0</v>
      </c>
      <c r="H183" s="870">
        <v>0</v>
      </c>
    </row>
    <row r="184" spans="1:8">
      <c r="A184" s="871" t="s">
        <v>1073</v>
      </c>
      <c r="B184" s="864"/>
      <c r="C184" s="732"/>
      <c r="D184" s="741">
        <v>0</v>
      </c>
      <c r="E184" s="741">
        <v>0</v>
      </c>
      <c r="F184" s="741">
        <v>0</v>
      </c>
      <c r="G184" s="741">
        <v>0</v>
      </c>
      <c r="H184" s="872">
        <v>0</v>
      </c>
    </row>
    <row r="185" spans="1:8">
      <c r="A185" s="712"/>
      <c r="B185" s="712"/>
      <c r="C185" s="712"/>
      <c r="D185" s="712"/>
      <c r="E185" s="712"/>
      <c r="F185" s="712"/>
      <c r="G185" s="712"/>
      <c r="H185" s="712"/>
    </row>
    <row r="186" spans="1:8" ht="15" customHeight="1">
      <c r="A186" s="978" t="s">
        <v>896</v>
      </c>
      <c r="B186" s="978"/>
      <c r="C186" s="952"/>
      <c r="D186" s="402" t="s">
        <v>82</v>
      </c>
      <c r="E186" s="402" t="s">
        <v>83</v>
      </c>
      <c r="F186" s="402" t="s">
        <v>85</v>
      </c>
      <c r="G186" s="402" t="s">
        <v>87</v>
      </c>
      <c r="H186" s="1053" t="s">
        <v>859</v>
      </c>
    </row>
    <row r="187" spans="1:8">
      <c r="A187" s="979"/>
      <c r="B187" s="979"/>
      <c r="C187" s="1087"/>
      <c r="D187" s="724"/>
      <c r="E187" s="724" t="s">
        <v>478</v>
      </c>
      <c r="F187" s="724" t="s">
        <v>478</v>
      </c>
      <c r="G187" s="724" t="s">
        <v>478</v>
      </c>
      <c r="H187" s="1086"/>
    </row>
    <row r="188" spans="1:8">
      <c r="A188" s="1080"/>
      <c r="B188" s="1080"/>
      <c r="C188" s="1085"/>
      <c r="D188" s="626" t="s">
        <v>593</v>
      </c>
      <c r="E188" s="626" t="s">
        <v>490</v>
      </c>
      <c r="F188" s="626" t="s">
        <v>491</v>
      </c>
      <c r="G188" s="626" t="s">
        <v>556</v>
      </c>
      <c r="H188" s="725" t="s">
        <v>492</v>
      </c>
    </row>
    <row r="189" spans="1:8">
      <c r="A189" s="717" t="s">
        <v>1074</v>
      </c>
      <c r="B189" s="717"/>
      <c r="C189" s="726"/>
      <c r="D189" s="727">
        <v>2153072096.5999999</v>
      </c>
      <c r="E189" s="727">
        <v>585129839.9000001</v>
      </c>
      <c r="F189" s="727">
        <v>516771073.89999986</v>
      </c>
      <c r="G189" s="727">
        <v>513614085.49999988</v>
      </c>
      <c r="H189" s="869">
        <v>68358766.000000238</v>
      </c>
    </row>
    <row r="190" spans="1:8">
      <c r="A190" s="711" t="s">
        <v>1075</v>
      </c>
      <c r="B190" s="712"/>
      <c r="C190" s="728"/>
      <c r="D190" s="729">
        <v>2093710484.6399999</v>
      </c>
      <c r="E190" s="729">
        <v>568742723.94000006</v>
      </c>
      <c r="F190" s="729">
        <v>515912026.59999985</v>
      </c>
      <c r="G190" s="729">
        <v>513100400.43999988</v>
      </c>
      <c r="H190" s="870">
        <v>52830697.340000212</v>
      </c>
    </row>
    <row r="191" spans="1:8">
      <c r="A191" s="715" t="s">
        <v>1076</v>
      </c>
      <c r="B191" s="712"/>
      <c r="C191" s="728"/>
      <c r="D191" s="729">
        <v>1575714080</v>
      </c>
      <c r="E191" s="729">
        <v>479269003.23999983</v>
      </c>
      <c r="F191" s="729">
        <v>478990584.1699999</v>
      </c>
      <c r="G191" s="729">
        <v>476719075.04999983</v>
      </c>
      <c r="H191" s="870">
        <v>278419.06999993324</v>
      </c>
    </row>
    <row r="192" spans="1:8">
      <c r="A192" s="715" t="s">
        <v>1077</v>
      </c>
      <c r="B192" s="712"/>
      <c r="C192" s="728"/>
      <c r="D192" s="729">
        <v>0</v>
      </c>
      <c r="E192" s="729">
        <v>0</v>
      </c>
      <c r="F192" s="729">
        <v>0</v>
      </c>
      <c r="G192" s="729">
        <v>0</v>
      </c>
      <c r="H192" s="870">
        <v>0</v>
      </c>
    </row>
    <row r="193" spans="1:8">
      <c r="A193" s="715" t="s">
        <v>1078</v>
      </c>
      <c r="B193" s="712"/>
      <c r="C193" s="728"/>
      <c r="D193" s="729">
        <v>2342034.89</v>
      </c>
      <c r="E193" s="729">
        <v>723797.89</v>
      </c>
      <c r="F193" s="729">
        <v>0</v>
      </c>
      <c r="G193" s="729">
        <v>0</v>
      </c>
      <c r="H193" s="870">
        <v>723797.89</v>
      </c>
    </row>
    <row r="194" spans="1:8">
      <c r="A194" s="715" t="s">
        <v>1079</v>
      </c>
      <c r="B194" s="712"/>
      <c r="C194" s="728"/>
      <c r="D194" s="729">
        <v>515654369.74999976</v>
      </c>
      <c r="E194" s="729">
        <v>88749922.810000241</v>
      </c>
      <c r="F194" s="729">
        <v>36921442.429999948</v>
      </c>
      <c r="G194" s="729">
        <v>36381325.390000045</v>
      </c>
      <c r="H194" s="870">
        <v>51828480.380000293</v>
      </c>
    </row>
    <row r="195" spans="1:8">
      <c r="A195" s="711" t="s">
        <v>1080</v>
      </c>
      <c r="B195" s="712"/>
      <c r="C195" s="728"/>
      <c r="D195" s="729">
        <v>59361611.960000001</v>
      </c>
      <c r="E195" s="729">
        <v>16387115.960000001</v>
      </c>
      <c r="F195" s="729">
        <v>859047.29999999993</v>
      </c>
      <c r="G195" s="729">
        <v>513685.06</v>
      </c>
      <c r="H195" s="870">
        <v>15528068.66</v>
      </c>
    </row>
    <row r="196" spans="1:8">
      <c r="A196" s="715" t="s">
        <v>1081</v>
      </c>
      <c r="B196" s="712"/>
      <c r="C196" s="728"/>
      <c r="D196" s="729">
        <v>0</v>
      </c>
      <c r="E196" s="729">
        <v>0</v>
      </c>
      <c r="F196" s="729">
        <v>0</v>
      </c>
      <c r="G196" s="729">
        <v>0</v>
      </c>
      <c r="H196" s="870">
        <v>0</v>
      </c>
    </row>
    <row r="197" spans="1:8">
      <c r="A197" s="871" t="s">
        <v>1082</v>
      </c>
      <c r="B197" s="864"/>
      <c r="C197" s="732"/>
      <c r="D197" s="741">
        <v>59361611.960000001</v>
      </c>
      <c r="E197" s="741">
        <v>16387115.960000001</v>
      </c>
      <c r="F197" s="741">
        <v>859047.29999999993</v>
      </c>
      <c r="G197" s="741">
        <v>513685.06</v>
      </c>
      <c r="H197" s="872">
        <v>15528068.66</v>
      </c>
    </row>
    <row r="198" spans="1:8">
      <c r="A198" s="712"/>
      <c r="B198" s="712"/>
      <c r="C198" s="712"/>
      <c r="D198" s="895">
        <f>ROUNDDOWN(D189-D190-D195,2)</f>
        <v>0</v>
      </c>
      <c r="E198" s="895">
        <f t="shared" ref="E198:G198" si="3">ROUNDDOWN(E189-E190-E195,2)</f>
        <v>0</v>
      </c>
      <c r="F198" s="895">
        <f t="shared" si="3"/>
        <v>0</v>
      </c>
      <c r="G198" s="895">
        <f t="shared" si="3"/>
        <v>0</v>
      </c>
      <c r="H198" s="896"/>
    </row>
    <row r="199" spans="1:8">
      <c r="A199" s="978" t="s">
        <v>897</v>
      </c>
      <c r="B199" s="978"/>
      <c r="C199" s="978"/>
      <c r="D199" s="109"/>
      <c r="E199" s="1081" t="s">
        <v>77</v>
      </c>
      <c r="F199" s="952"/>
      <c r="G199" s="1082" t="s">
        <v>497</v>
      </c>
      <c r="H199" s="1083"/>
    </row>
    <row r="200" spans="1:8">
      <c r="A200" s="1080"/>
      <c r="B200" s="1080"/>
      <c r="C200" s="1080"/>
      <c r="D200" s="620"/>
      <c r="E200" s="1084" t="s">
        <v>1083</v>
      </c>
      <c r="F200" s="1085"/>
      <c r="G200" s="1032" t="s">
        <v>1084</v>
      </c>
      <c r="H200" s="1033"/>
    </row>
    <row r="201" spans="1:8">
      <c r="A201" s="387" t="e">
        <f>CONCATENATE("34 - SALDO FINANCEIRO EM 31 DE DEZEMBRO DE ",#REF!-1)</f>
        <v>#REF!</v>
      </c>
      <c r="B201" s="387"/>
      <c r="C201" s="398"/>
      <c r="D201" s="399"/>
      <c r="E201" s="293"/>
      <c r="F201" s="294">
        <v>43242691.200000003</v>
      </c>
      <c r="G201" s="293"/>
      <c r="H201" s="294">
        <v>11770455.51</v>
      </c>
    </row>
    <row r="202" spans="1:8">
      <c r="A202" s="35" t="s">
        <v>1085</v>
      </c>
      <c r="B202" s="35"/>
      <c r="C202" s="35"/>
      <c r="D202" s="400"/>
      <c r="E202" s="757"/>
      <c r="F202" s="153">
        <v>288681070.36000001</v>
      </c>
      <c r="G202" s="757"/>
      <c r="H202" s="153">
        <v>21754834.460000001</v>
      </c>
    </row>
    <row r="203" spans="1:8">
      <c r="A203" s="35" t="s">
        <v>1086</v>
      </c>
      <c r="B203" s="35"/>
      <c r="C203" s="35"/>
      <c r="D203" s="400"/>
      <c r="E203" s="757"/>
      <c r="F203" s="153">
        <v>294114555.02999991</v>
      </c>
      <c r="G203" s="757"/>
      <c r="H203" s="153">
        <v>20187767.539999999</v>
      </c>
    </row>
    <row r="204" spans="1:8">
      <c r="A204" s="35" t="s">
        <v>1087</v>
      </c>
      <c r="B204" s="35"/>
      <c r="C204" s="35"/>
      <c r="D204" s="400"/>
      <c r="E204" s="624"/>
      <c r="F204" s="397">
        <v>37809206.530000091</v>
      </c>
      <c r="G204" s="624"/>
      <c r="H204" s="397">
        <v>13337522.43</v>
      </c>
    </row>
    <row r="205" spans="1:8">
      <c r="A205" s="35" t="s">
        <v>1088</v>
      </c>
      <c r="B205" s="35"/>
      <c r="C205" s="35"/>
      <c r="D205" s="400"/>
      <c r="E205" s="624"/>
      <c r="F205" s="397">
        <v>13061333.80999992</v>
      </c>
      <c r="G205" s="624"/>
      <c r="H205" s="397">
        <v>0</v>
      </c>
    </row>
    <row r="206" spans="1:8">
      <c r="A206" s="35" t="s">
        <v>1089</v>
      </c>
      <c r="B206" s="35"/>
      <c r="C206" s="35"/>
      <c r="D206" s="400"/>
      <c r="E206" s="624"/>
      <c r="F206" s="397">
        <v>0</v>
      </c>
      <c r="G206" s="624"/>
      <c r="H206" s="397">
        <v>0</v>
      </c>
    </row>
    <row r="207" spans="1:8">
      <c r="A207" s="897" t="s">
        <v>1090</v>
      </c>
      <c r="B207" s="897"/>
      <c r="C207" s="897"/>
      <c r="D207" s="898"/>
      <c r="E207" s="758"/>
      <c r="F207" s="899">
        <v>50870540.340000011</v>
      </c>
      <c r="G207" s="758"/>
      <c r="H207" s="899">
        <v>13337522.43</v>
      </c>
    </row>
    <row r="208" spans="1:8">
      <c r="A208" s="35" t="s">
        <v>498</v>
      </c>
      <c r="B208" s="26"/>
      <c r="C208" s="26"/>
      <c r="D208" s="26"/>
      <c r="E208" s="26"/>
      <c r="F208" s="900"/>
      <c r="G208" s="26"/>
      <c r="H208" s="759"/>
    </row>
    <row r="209" spans="1:8">
      <c r="A209" s="35" t="s">
        <v>499</v>
      </c>
      <c r="B209" s="26"/>
      <c r="C209" s="26"/>
      <c r="D209" s="26"/>
      <c r="E209" s="26"/>
      <c r="H209" s="330"/>
    </row>
    <row r="210" spans="1:8">
      <c r="A210" s="152" t="s">
        <v>900</v>
      </c>
      <c r="B210" s="152"/>
      <c r="C210" s="152"/>
      <c r="D210" s="152"/>
      <c r="E210" s="152"/>
    </row>
    <row r="211" spans="1:8">
      <c r="A211" s="1078" t="s">
        <v>901</v>
      </c>
      <c r="B211" s="1078"/>
      <c r="C211" s="1078"/>
      <c r="D211" s="1078"/>
      <c r="E211" s="1078"/>
      <c r="F211" s="1078"/>
      <c r="G211" s="1078"/>
      <c r="H211" s="1078"/>
    </row>
    <row r="212" spans="1:8" ht="30" customHeight="1">
      <c r="A212" s="1079" t="s">
        <v>902</v>
      </c>
      <c r="B212" s="1079"/>
      <c r="C212" s="1079"/>
      <c r="D212" s="1079"/>
      <c r="E212" s="1079"/>
      <c r="F212" s="1079"/>
      <c r="G212" s="1079"/>
      <c r="H212" s="1079"/>
    </row>
    <row r="213" spans="1:8">
      <c r="A213" s="152" t="s">
        <v>1091</v>
      </c>
      <c r="B213" s="152"/>
      <c r="C213" s="152"/>
      <c r="D213" s="152"/>
      <c r="E213" s="152"/>
      <c r="F213" s="152"/>
      <c r="H213" s="152"/>
    </row>
    <row r="214" spans="1:8">
      <c r="A214" s="152" t="s">
        <v>1092</v>
      </c>
      <c r="B214" s="152"/>
      <c r="C214" s="152"/>
      <c r="D214" s="152"/>
      <c r="E214" s="152"/>
      <c r="F214" s="152"/>
      <c r="G214" s="152"/>
      <c r="H214" s="794">
        <v>0.17627569683811098</v>
      </c>
    </row>
    <row r="215" spans="1:8">
      <c r="A215" s="1079" t="s">
        <v>903</v>
      </c>
      <c r="B215" s="1079"/>
      <c r="C215" s="1079"/>
      <c r="D215" s="1079"/>
      <c r="E215" s="1079"/>
      <c r="F215" s="1079"/>
      <c r="G215" s="1079"/>
      <c r="H215" s="1079"/>
    </row>
    <row r="216" spans="1:8">
      <c r="A216" s="152" t="s">
        <v>904</v>
      </c>
      <c r="C216" s="401"/>
      <c r="E216" s="152"/>
      <c r="F216" s="152"/>
      <c r="G216" s="152"/>
      <c r="H216" s="152"/>
    </row>
    <row r="217" spans="1:8">
      <c r="A217" s="152" t="s">
        <v>905</v>
      </c>
    </row>
    <row r="220" spans="1:8">
      <c r="H220" s="901"/>
    </row>
    <row r="221" spans="1:8">
      <c r="A221" s="332" t="str">
        <f>'RREO - Anexo 7 - RP'!A28</f>
        <v>Prefeito Municipal: RAFAEL VALDOMIRO GRECA DE MACEDO</v>
      </c>
      <c r="H221" s="901"/>
    </row>
    <row r="222" spans="1:8">
      <c r="A222" s="332" t="str">
        <f>'RREO - Anexo 7 - RP'!A29</f>
        <v>Sec. Mun. de Planejamento, Finanças e Orçamento: CRISTIANO HOTZ</v>
      </c>
      <c r="H222" s="901"/>
    </row>
    <row r="223" spans="1:8">
      <c r="A223" s="332" t="str">
        <f>'RREO - Anexo 7 - RP'!A30</f>
        <v>Contador: CLAUDINEI NOGUEIRA - CRC Nº 042.556/O-2</v>
      </c>
    </row>
    <row r="224" spans="1:8">
      <c r="A224" s="332" t="str">
        <f>'RREO - Anexo 7 - RP'!A31</f>
        <v>Controlador Geral do Município: DANIEL CONDE FALCÃO RIBEIRO</v>
      </c>
      <c r="H224" s="359"/>
    </row>
  </sheetData>
  <mergeCells count="65">
    <mergeCell ref="A126:H126"/>
    <mergeCell ref="A127:C127"/>
    <mergeCell ref="A150:C151"/>
    <mergeCell ref="A6:H6"/>
    <mergeCell ref="A8:H9"/>
    <mergeCell ref="E10:F11"/>
    <mergeCell ref="G10:H10"/>
    <mergeCell ref="G11:H11"/>
    <mergeCell ref="A1:H1"/>
    <mergeCell ref="A2:H2"/>
    <mergeCell ref="A3:H3"/>
    <mergeCell ref="A4:H4"/>
    <mergeCell ref="A5:H5"/>
    <mergeCell ref="A32:D32"/>
    <mergeCell ref="A34:H34"/>
    <mergeCell ref="E35:F36"/>
    <mergeCell ref="G35:H35"/>
    <mergeCell ref="G36:H36"/>
    <mergeCell ref="E37:F37"/>
    <mergeCell ref="G37:H37"/>
    <mergeCell ref="E56:H56"/>
    <mergeCell ref="H63:H64"/>
    <mergeCell ref="E12:F12"/>
    <mergeCell ref="G12:H12"/>
    <mergeCell ref="A95:A96"/>
    <mergeCell ref="A101:A102"/>
    <mergeCell ref="A82:H82"/>
    <mergeCell ref="A83:A85"/>
    <mergeCell ref="G83:G84"/>
    <mergeCell ref="H83:H84"/>
    <mergeCell ref="A105:B106"/>
    <mergeCell ref="A113:H113"/>
    <mergeCell ref="A114:C114"/>
    <mergeCell ref="H114:H115"/>
    <mergeCell ref="A115:C115"/>
    <mergeCell ref="H127:H128"/>
    <mergeCell ref="A128:C128"/>
    <mergeCell ref="A137:F137"/>
    <mergeCell ref="G137:H137"/>
    <mergeCell ref="A146:B147"/>
    <mergeCell ref="C146:D146"/>
    <mergeCell ref="E146:F146"/>
    <mergeCell ref="G146:H146"/>
    <mergeCell ref="C147:D147"/>
    <mergeCell ref="E147:F147"/>
    <mergeCell ref="G147:H147"/>
    <mergeCell ref="A157:H157"/>
    <mergeCell ref="E158:F159"/>
    <mergeCell ref="G158:H158"/>
    <mergeCell ref="G159:H159"/>
    <mergeCell ref="E160:F160"/>
    <mergeCell ref="G160:H160"/>
    <mergeCell ref="A173:C173"/>
    <mergeCell ref="H173:H174"/>
    <mergeCell ref="A174:C174"/>
    <mergeCell ref="A186:C188"/>
    <mergeCell ref="H186:H187"/>
    <mergeCell ref="A211:H211"/>
    <mergeCell ref="A212:H212"/>
    <mergeCell ref="A215:H215"/>
    <mergeCell ref="A199:C200"/>
    <mergeCell ref="E199:F199"/>
    <mergeCell ref="G199:H199"/>
    <mergeCell ref="E200:F200"/>
    <mergeCell ref="G200:H200"/>
  </mergeCells>
  <conditionalFormatting sqref="E203:F203">
    <cfRule type="expression" dxfId="0" priority="1">
      <formula>#REF!&lt;&gt;(#REF!+#REF!)</formula>
    </cfRule>
  </conditionalFormatting>
  <conditionalFormatting sqref="G203:H203">
    <cfRule type="expression" priority="2">
      <formula>#REF!&lt;&gt;(#REF!+#REF!)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B76A3-CA7B-470A-838F-3175B2E24044}">
  <sheetPr codeName="Planilha8"/>
  <dimension ref="A1:F34"/>
  <sheetViews>
    <sheetView workbookViewId="0">
      <selection activeCell="B12" sqref="B12"/>
    </sheetView>
  </sheetViews>
  <sheetFormatPr defaultRowHeight="11.25"/>
  <cols>
    <col min="1" max="1" width="50.42578125" style="2" customWidth="1"/>
    <col min="2" max="2" width="21.7109375" style="375" customWidth="1"/>
    <col min="3" max="3" width="6.85546875" style="375" customWidth="1"/>
    <col min="4" max="4" width="16" style="375" customWidth="1"/>
    <col min="5" max="5" width="9.42578125" style="375" customWidth="1"/>
    <col min="6" max="6" width="14.140625" style="2" customWidth="1"/>
    <col min="7" max="16384" width="9.140625" style="2"/>
  </cols>
  <sheetData>
    <row r="1" spans="1:6">
      <c r="A1" s="939" t="s">
        <v>0</v>
      </c>
      <c r="B1" s="939"/>
      <c r="C1" s="939"/>
      <c r="D1" s="939"/>
      <c r="E1" s="939"/>
    </row>
    <row r="2" spans="1:6">
      <c r="A2" s="940" t="s">
        <v>1</v>
      </c>
      <c r="B2" s="940"/>
      <c r="C2" s="940"/>
      <c r="D2" s="940"/>
      <c r="E2" s="940"/>
    </row>
    <row r="3" spans="1:6">
      <c r="A3" s="939" t="s">
        <v>500</v>
      </c>
      <c r="B3" s="939"/>
      <c r="C3" s="939"/>
      <c r="D3" s="939"/>
      <c r="E3" s="939"/>
    </row>
    <row r="4" spans="1:6">
      <c r="A4" s="940" t="s">
        <v>406</v>
      </c>
      <c r="B4" s="940"/>
      <c r="C4" s="940"/>
      <c r="D4" s="940"/>
      <c r="E4" s="940"/>
    </row>
    <row r="5" spans="1:6">
      <c r="A5" s="940" t="s">
        <v>1099</v>
      </c>
      <c r="B5" s="940"/>
      <c r="C5" s="940"/>
      <c r="D5" s="940"/>
      <c r="E5" s="940"/>
    </row>
    <row r="6" spans="1:6">
      <c r="A6" s="1"/>
      <c r="B6" s="1"/>
      <c r="C6" s="1"/>
      <c r="D6" s="1"/>
      <c r="E6" s="1"/>
    </row>
    <row r="7" spans="1:6">
      <c r="A7" s="1"/>
      <c r="B7" s="1"/>
      <c r="C7" s="1"/>
      <c r="D7" s="1"/>
      <c r="E7" s="1"/>
    </row>
    <row r="8" spans="1:6">
      <c r="A8" s="2" t="s">
        <v>501</v>
      </c>
      <c r="F8" s="5">
        <v>1</v>
      </c>
    </row>
    <row r="9" spans="1:6">
      <c r="A9" s="110" t="s">
        <v>502</v>
      </c>
      <c r="B9" s="402" t="s">
        <v>410</v>
      </c>
      <c r="C9" s="1053" t="s">
        <v>8</v>
      </c>
      <c r="D9" s="1055"/>
      <c r="E9" s="1053" t="s">
        <v>503</v>
      </c>
      <c r="F9" s="1054"/>
    </row>
    <row r="10" spans="1:6">
      <c r="A10" s="403"/>
      <c r="B10" s="404" t="s">
        <v>439</v>
      </c>
      <c r="C10" s="1106" t="s">
        <v>440</v>
      </c>
      <c r="D10" s="1058"/>
      <c r="E10" s="1106" t="s">
        <v>504</v>
      </c>
      <c r="F10" s="1107"/>
    </row>
    <row r="11" spans="1:6">
      <c r="A11" s="166"/>
      <c r="B11" s="405"/>
      <c r="C11" s="406"/>
      <c r="D11" s="407"/>
      <c r="E11" s="408"/>
      <c r="F11" s="375"/>
    </row>
    <row r="12" spans="1:6">
      <c r="A12" s="65" t="s">
        <v>505</v>
      </c>
      <c r="B12" s="409">
        <v>397486167.38</v>
      </c>
      <c r="C12" s="410"/>
      <c r="D12" s="411">
        <v>26000000</v>
      </c>
      <c r="E12" s="408"/>
      <c r="F12" s="412">
        <f>B12-D12</f>
        <v>371486167.38</v>
      </c>
    </row>
    <row r="13" spans="1:6">
      <c r="A13" s="385"/>
      <c r="B13" s="413"/>
      <c r="C13" s="414"/>
      <c r="D13" s="415"/>
      <c r="E13" s="414"/>
      <c r="F13" s="416"/>
    </row>
    <row r="15" spans="1:6">
      <c r="A15" s="109" t="s">
        <v>80</v>
      </c>
      <c r="B15" s="402" t="s">
        <v>82</v>
      </c>
      <c r="C15" s="1108" t="s">
        <v>83</v>
      </c>
      <c r="D15" s="1109"/>
      <c r="E15" s="1053" t="s">
        <v>506</v>
      </c>
      <c r="F15" s="1054"/>
    </row>
    <row r="16" spans="1:6">
      <c r="A16" s="417"/>
      <c r="B16" s="404" t="s">
        <v>490</v>
      </c>
      <c r="C16" s="1106" t="s">
        <v>491</v>
      </c>
      <c r="D16" s="1058"/>
      <c r="E16" s="1106" t="s">
        <v>507</v>
      </c>
      <c r="F16" s="1107"/>
    </row>
    <row r="17" spans="1:6">
      <c r="A17" s="166" t="s">
        <v>103</v>
      </c>
      <c r="B17" s="418">
        <v>2069286144.8400002</v>
      </c>
      <c r="C17" s="406"/>
      <c r="D17" s="419">
        <v>535579310.94999999</v>
      </c>
      <c r="E17" s="420"/>
      <c r="F17" s="421">
        <f>B17-D17</f>
        <v>1533706833.8900001</v>
      </c>
    </row>
    <row r="18" spans="1:6">
      <c r="A18" s="66" t="s">
        <v>508</v>
      </c>
      <c r="B18" s="409">
        <v>1578018144.8400002</v>
      </c>
      <c r="C18" s="408"/>
      <c r="D18" s="422">
        <v>377430790.88999993</v>
      </c>
      <c r="E18" s="410"/>
      <c r="F18" s="423">
        <f t="shared" ref="F18:F20" si="0">B18-D18</f>
        <v>1200587353.9500003</v>
      </c>
    </row>
    <row r="19" spans="1:6">
      <c r="A19" s="66" t="s">
        <v>509</v>
      </c>
      <c r="B19" s="409">
        <v>232089000</v>
      </c>
      <c r="C19" s="408"/>
      <c r="D19" s="422">
        <v>79341919.109999999</v>
      </c>
      <c r="E19" s="410"/>
      <c r="F19" s="423">
        <f t="shared" si="0"/>
        <v>152747080.88999999</v>
      </c>
    </row>
    <row r="20" spans="1:6">
      <c r="A20" s="66" t="s">
        <v>510</v>
      </c>
      <c r="B20" s="409">
        <v>259179000</v>
      </c>
      <c r="C20" s="408"/>
      <c r="D20" s="422">
        <v>78806600.950000003</v>
      </c>
      <c r="E20" s="410"/>
      <c r="F20" s="423">
        <f t="shared" si="0"/>
        <v>180372399.05000001</v>
      </c>
    </row>
    <row r="21" spans="1:6">
      <c r="A21" s="36" t="s">
        <v>511</v>
      </c>
      <c r="B21" s="424">
        <v>0</v>
      </c>
      <c r="C21" s="408"/>
      <c r="D21" s="425">
        <v>0</v>
      </c>
      <c r="E21" s="426"/>
      <c r="F21" s="423">
        <f>B21-D21</f>
        <v>0</v>
      </c>
    </row>
    <row r="22" spans="1:6">
      <c r="A22" s="36" t="s">
        <v>512</v>
      </c>
      <c r="B22" s="424">
        <v>0</v>
      </c>
      <c r="C22" s="408"/>
      <c r="D22" s="425">
        <v>0</v>
      </c>
      <c r="E22" s="426"/>
      <c r="F22" s="423">
        <f>B22-D22</f>
        <v>0</v>
      </c>
    </row>
    <row r="23" spans="1:6">
      <c r="A23" s="385"/>
      <c r="B23" s="427"/>
      <c r="C23" s="414"/>
      <c r="D23" s="428"/>
      <c r="E23" s="429"/>
      <c r="F23" s="430"/>
    </row>
    <row r="24" spans="1:6" s="55" customFormat="1">
      <c r="A24" s="431" t="s">
        <v>513</v>
      </c>
      <c r="B24" s="432">
        <f>B17-B21-B22</f>
        <v>2069286144.8400002</v>
      </c>
      <c r="C24" s="433"/>
      <c r="D24" s="434">
        <f>D17-D21-D22</f>
        <v>535579310.94999999</v>
      </c>
      <c r="E24" s="433"/>
      <c r="F24" s="435">
        <f>F17-F21-F22</f>
        <v>1533706833.8900001</v>
      </c>
    </row>
    <row r="25" spans="1:6">
      <c r="B25" s="436"/>
      <c r="C25" s="436"/>
      <c r="D25" s="436"/>
      <c r="E25" s="436"/>
      <c r="F25" s="436"/>
    </row>
    <row r="26" spans="1:6" s="55" customFormat="1">
      <c r="A26" s="431" t="s">
        <v>514</v>
      </c>
      <c r="B26" s="437">
        <f>B24-B12</f>
        <v>1671799977.46</v>
      </c>
      <c r="C26" s="438"/>
      <c r="D26" s="434">
        <f>D24-D12</f>
        <v>509579310.94999999</v>
      </c>
      <c r="E26" s="435"/>
      <c r="F26" s="435">
        <f>F24-F12</f>
        <v>1162220666.5100002</v>
      </c>
    </row>
    <row r="27" spans="1:6">
      <c r="A27" s="368" t="s">
        <v>115</v>
      </c>
    </row>
    <row r="28" spans="1:6">
      <c r="A28" s="2" t="s">
        <v>323</v>
      </c>
    </row>
    <row r="29" spans="1:6">
      <c r="A29" s="1105" t="s">
        <v>515</v>
      </c>
      <c r="B29" s="1105"/>
      <c r="C29" s="1105"/>
      <c r="D29" s="1105"/>
      <c r="E29" s="1105"/>
    </row>
    <row r="30" spans="1:6">
      <c r="A30" s="329"/>
    </row>
    <row r="31" spans="1:6">
      <c r="A31" s="2" t="s">
        <v>1102</v>
      </c>
    </row>
    <row r="32" spans="1:6">
      <c r="A32" s="2" t="s">
        <v>1103</v>
      </c>
    </row>
    <row r="33" spans="1:1">
      <c r="A33" s="2" t="s">
        <v>1104</v>
      </c>
    </row>
    <row r="34" spans="1:1">
      <c r="A34" s="2" t="s">
        <v>1105</v>
      </c>
    </row>
  </sheetData>
  <mergeCells count="14">
    <mergeCell ref="A29:E29"/>
    <mergeCell ref="C10:D10"/>
    <mergeCell ref="E10:F10"/>
    <mergeCell ref="C15:D15"/>
    <mergeCell ref="E15:F15"/>
    <mergeCell ref="C16:D16"/>
    <mergeCell ref="E16:F16"/>
    <mergeCell ref="C9:D9"/>
    <mergeCell ref="E9:F9"/>
    <mergeCell ref="A1:E1"/>
    <mergeCell ref="A2:E2"/>
    <mergeCell ref="A3:E3"/>
    <mergeCell ref="A4:E4"/>
    <mergeCell ref="A5:E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CFE87-D650-487B-B566-0505BC8C028D}">
  <sheetPr codeName="Planilha9"/>
  <dimension ref="A1:I117"/>
  <sheetViews>
    <sheetView zoomScale="130" zoomScaleNormal="130" workbookViewId="0">
      <selection sqref="A1:XFD1048576"/>
    </sheetView>
  </sheetViews>
  <sheetFormatPr defaultRowHeight="11.25"/>
  <cols>
    <col min="1" max="1" width="40.7109375" style="2" customWidth="1"/>
    <col min="2" max="2" width="6.7109375" style="2" customWidth="1"/>
    <col min="3" max="3" width="7.5703125" style="2" customWidth="1"/>
    <col min="4" max="4" width="6.7109375" style="2" customWidth="1"/>
    <col min="5" max="5" width="7.42578125" style="2" customWidth="1"/>
    <col min="6" max="6" width="7.140625" style="2" customWidth="1"/>
    <col min="7" max="7" width="7.28515625" style="2" customWidth="1"/>
    <col min="8" max="8" width="7.85546875" style="2" customWidth="1"/>
    <col min="9" max="9" width="8.85546875" style="2" customWidth="1"/>
    <col min="10" max="16384" width="9.140625" style="2"/>
  </cols>
  <sheetData>
    <row r="1" spans="1:9">
      <c r="A1" s="939" t="s">
        <v>0</v>
      </c>
      <c r="B1" s="939"/>
      <c r="C1" s="939"/>
      <c r="D1" s="939"/>
      <c r="E1" s="939"/>
      <c r="F1" s="939"/>
      <c r="G1" s="939"/>
      <c r="H1" s="939"/>
      <c r="I1" s="939"/>
    </row>
    <row r="2" spans="1:9">
      <c r="A2" s="940" t="s">
        <v>1</v>
      </c>
      <c r="B2" s="940"/>
      <c r="C2" s="940"/>
      <c r="D2" s="940"/>
      <c r="E2" s="940"/>
      <c r="F2" s="940"/>
      <c r="G2" s="940"/>
      <c r="H2" s="940"/>
      <c r="I2" s="940"/>
    </row>
    <row r="3" spans="1:9">
      <c r="A3" s="939" t="s">
        <v>516</v>
      </c>
      <c r="B3" s="939"/>
      <c r="C3" s="939"/>
      <c r="D3" s="939"/>
      <c r="E3" s="939"/>
      <c r="F3" s="939"/>
      <c r="G3" s="939"/>
      <c r="H3" s="939"/>
      <c r="I3" s="939"/>
    </row>
    <row r="4" spans="1:9">
      <c r="A4" s="940" t="s">
        <v>365</v>
      </c>
      <c r="B4" s="940"/>
      <c r="C4" s="940"/>
      <c r="D4" s="940"/>
      <c r="E4" s="940"/>
      <c r="F4" s="940"/>
      <c r="G4" s="940"/>
      <c r="H4" s="940"/>
      <c r="I4" s="940"/>
    </row>
    <row r="5" spans="1:9">
      <c r="A5" s="940" t="s">
        <v>1134</v>
      </c>
      <c r="B5" s="940"/>
      <c r="C5" s="940"/>
      <c r="D5" s="940"/>
      <c r="E5" s="940"/>
      <c r="F5" s="940"/>
      <c r="G5" s="940"/>
      <c r="H5" s="940"/>
      <c r="I5" s="940"/>
    </row>
    <row r="7" spans="1:9">
      <c r="A7" s="2" t="s">
        <v>517</v>
      </c>
      <c r="I7" s="5">
        <v>1</v>
      </c>
    </row>
    <row r="8" spans="1:9" ht="18.75" customHeight="1">
      <c r="A8" s="1110" t="s">
        <v>518</v>
      </c>
      <c r="B8" s="1110"/>
      <c r="C8" s="1110"/>
      <c r="D8" s="1110"/>
      <c r="E8" s="1110"/>
      <c r="F8" s="1110"/>
      <c r="G8" s="1110"/>
      <c r="H8" s="1110"/>
      <c r="I8" s="1110"/>
    </row>
    <row r="9" spans="1:9" s="368" customFormat="1" ht="24" customHeight="1">
      <c r="A9" s="1114" t="s">
        <v>519</v>
      </c>
      <c r="B9" s="1116" t="s">
        <v>520</v>
      </c>
      <c r="C9" s="1117"/>
      <c r="D9" s="1116" t="s">
        <v>521</v>
      </c>
      <c r="E9" s="1117"/>
      <c r="F9" s="1116" t="s">
        <v>522</v>
      </c>
      <c r="G9" s="1118"/>
      <c r="H9" s="1119" t="s">
        <v>523</v>
      </c>
      <c r="I9" s="1120"/>
    </row>
    <row r="10" spans="1:9" ht="23.25" customHeight="1">
      <c r="A10" s="1115"/>
      <c r="B10" s="986" t="s">
        <v>439</v>
      </c>
      <c r="C10" s="1104"/>
      <c r="D10" s="986" t="s">
        <v>440</v>
      </c>
      <c r="E10" s="1104"/>
      <c r="F10" s="986" t="s">
        <v>524</v>
      </c>
      <c r="G10" s="1121"/>
      <c r="H10" s="986" t="s">
        <v>525</v>
      </c>
      <c r="I10" s="1121"/>
    </row>
    <row r="11" spans="1:9">
      <c r="A11" s="376"/>
      <c r="B11" s="264"/>
      <c r="C11" s="166"/>
      <c r="D11" s="264"/>
      <c r="E11" s="166"/>
      <c r="F11" s="264"/>
      <c r="G11" s="376"/>
      <c r="H11" s="264"/>
      <c r="I11" s="376"/>
    </row>
    <row r="12" spans="1:9">
      <c r="A12" s="1">
        <v>2021</v>
      </c>
      <c r="B12" s="1111">
        <v>0</v>
      </c>
      <c r="C12" s="1112">
        <v>0</v>
      </c>
      <c r="D12" s="1111">
        <v>0</v>
      </c>
      <c r="E12" s="1112">
        <v>0</v>
      </c>
      <c r="F12" s="1111">
        <v>0</v>
      </c>
      <c r="G12" s="1112">
        <v>0</v>
      </c>
      <c r="H12" s="1111">
        <v>2204186082.5299993</v>
      </c>
      <c r="I12" s="1113">
        <v>0</v>
      </c>
    </row>
    <row r="13" spans="1:9">
      <c r="A13" s="1">
        <v>2022</v>
      </c>
      <c r="B13" s="1111">
        <v>1183632688.8100004</v>
      </c>
      <c r="C13" s="1112">
        <v>0</v>
      </c>
      <c r="D13" s="1111">
        <v>1733250661.7299998</v>
      </c>
      <c r="E13" s="1112">
        <v>0</v>
      </c>
      <c r="F13" s="1111">
        <v>-549617972.91999936</v>
      </c>
      <c r="G13" s="1112">
        <v>0</v>
      </c>
      <c r="H13" s="1111">
        <v>1654568109.6099999</v>
      </c>
      <c r="I13" s="1113">
        <v>0</v>
      </c>
    </row>
    <row r="14" spans="1:9">
      <c r="A14" s="1">
        <v>2023</v>
      </c>
      <c r="B14" s="1122" t="s">
        <v>1135</v>
      </c>
      <c r="C14" s="1123">
        <v>0</v>
      </c>
      <c r="D14" s="1122" t="s">
        <v>1136</v>
      </c>
      <c r="E14" s="1123">
        <v>0</v>
      </c>
      <c r="F14" s="1122" t="s">
        <v>1137</v>
      </c>
      <c r="G14" s="1123">
        <v>0</v>
      </c>
      <c r="H14" s="1122" t="s">
        <v>1138</v>
      </c>
      <c r="I14" s="1124">
        <v>0</v>
      </c>
    </row>
    <row r="15" spans="1:9">
      <c r="A15" s="1">
        <v>2024</v>
      </c>
      <c r="B15" s="1122" t="s">
        <v>1139</v>
      </c>
      <c r="C15" s="1123">
        <v>0</v>
      </c>
      <c r="D15" s="1122" t="s">
        <v>1140</v>
      </c>
      <c r="E15" s="1123">
        <v>0</v>
      </c>
      <c r="F15" s="1122" t="s">
        <v>1141</v>
      </c>
      <c r="G15" s="1123">
        <v>0</v>
      </c>
      <c r="H15" s="1122" t="s">
        <v>1142</v>
      </c>
      <c r="I15" s="1124">
        <v>0</v>
      </c>
    </row>
    <row r="16" spans="1:9">
      <c r="A16" s="1">
        <v>2025</v>
      </c>
      <c r="B16" s="1122" t="s">
        <v>1143</v>
      </c>
      <c r="C16" s="1123">
        <v>0</v>
      </c>
      <c r="D16" s="1122" t="s">
        <v>1144</v>
      </c>
      <c r="E16" s="1123">
        <v>0</v>
      </c>
      <c r="F16" s="1122" t="s">
        <v>1145</v>
      </c>
      <c r="G16" s="1123">
        <v>0</v>
      </c>
      <c r="H16" s="1122" t="s">
        <v>1146</v>
      </c>
      <c r="I16" s="1124">
        <v>0</v>
      </c>
    </row>
    <row r="17" spans="1:9">
      <c r="A17" s="1">
        <v>2026</v>
      </c>
      <c r="B17" s="1122" t="s">
        <v>1147</v>
      </c>
      <c r="C17" s="1123">
        <v>0</v>
      </c>
      <c r="D17" s="1122" t="s">
        <v>1148</v>
      </c>
      <c r="E17" s="1123">
        <v>0</v>
      </c>
      <c r="F17" s="1122" t="s">
        <v>1149</v>
      </c>
      <c r="G17" s="1123">
        <v>0</v>
      </c>
      <c r="H17" s="1122" t="s">
        <v>1150</v>
      </c>
      <c r="I17" s="1124">
        <v>0</v>
      </c>
    </row>
    <row r="18" spans="1:9">
      <c r="A18" s="1">
        <v>2027</v>
      </c>
      <c r="B18" s="1122" t="s">
        <v>1151</v>
      </c>
      <c r="C18" s="1123">
        <v>0</v>
      </c>
      <c r="D18" s="1122" t="s">
        <v>1152</v>
      </c>
      <c r="E18" s="1123">
        <v>0</v>
      </c>
      <c r="F18" s="1122" t="s">
        <v>1153</v>
      </c>
      <c r="G18" s="1123">
        <v>0</v>
      </c>
      <c r="H18" s="1122" t="s">
        <v>1154</v>
      </c>
      <c r="I18" s="1124">
        <v>0</v>
      </c>
    </row>
    <row r="19" spans="1:9">
      <c r="A19" s="1">
        <v>2028</v>
      </c>
      <c r="B19" s="1122" t="s">
        <v>1155</v>
      </c>
      <c r="C19" s="1123">
        <v>0</v>
      </c>
      <c r="D19" s="1122" t="s">
        <v>1156</v>
      </c>
      <c r="E19" s="1123">
        <v>0</v>
      </c>
      <c r="F19" s="1122" t="s">
        <v>1157</v>
      </c>
      <c r="G19" s="1123">
        <v>0</v>
      </c>
      <c r="H19" s="1122" t="s">
        <v>1158</v>
      </c>
      <c r="I19" s="1124">
        <v>0</v>
      </c>
    </row>
    <row r="20" spans="1:9">
      <c r="A20" s="1">
        <v>2029</v>
      </c>
      <c r="B20" s="1122" t="s">
        <v>1159</v>
      </c>
      <c r="C20" s="1123">
        <v>0</v>
      </c>
      <c r="D20" s="1122" t="s">
        <v>1160</v>
      </c>
      <c r="E20" s="1123">
        <v>0</v>
      </c>
      <c r="F20" s="1122" t="s">
        <v>1161</v>
      </c>
      <c r="G20" s="1123">
        <v>0</v>
      </c>
      <c r="H20" s="1122" t="s">
        <v>1162</v>
      </c>
      <c r="I20" s="1124">
        <v>0</v>
      </c>
    </row>
    <row r="21" spans="1:9">
      <c r="A21" s="1">
        <v>2030</v>
      </c>
      <c r="B21" s="1122" t="s">
        <v>1163</v>
      </c>
      <c r="C21" s="1123">
        <v>0</v>
      </c>
      <c r="D21" s="1122" t="s">
        <v>1164</v>
      </c>
      <c r="E21" s="1123">
        <v>0</v>
      </c>
      <c r="F21" s="1122" t="s">
        <v>1165</v>
      </c>
      <c r="G21" s="1123">
        <v>0</v>
      </c>
      <c r="H21" s="1122" t="s">
        <v>1166</v>
      </c>
      <c r="I21" s="1124">
        <v>0</v>
      </c>
    </row>
    <row r="22" spans="1:9">
      <c r="A22" s="1">
        <v>2031</v>
      </c>
      <c r="B22" s="1122" t="s">
        <v>1167</v>
      </c>
      <c r="C22" s="1123">
        <v>0</v>
      </c>
      <c r="D22" s="1122" t="s">
        <v>1168</v>
      </c>
      <c r="E22" s="1123">
        <v>0</v>
      </c>
      <c r="F22" s="1122" t="s">
        <v>1169</v>
      </c>
      <c r="G22" s="1123">
        <v>0</v>
      </c>
      <c r="H22" s="1122" t="s">
        <v>1170</v>
      </c>
      <c r="I22" s="1124">
        <v>0</v>
      </c>
    </row>
    <row r="23" spans="1:9">
      <c r="A23" s="1">
        <v>2032</v>
      </c>
      <c r="B23" s="1122" t="s">
        <v>1128</v>
      </c>
      <c r="C23" s="1123">
        <v>0</v>
      </c>
      <c r="D23" s="1122" t="s">
        <v>1131</v>
      </c>
      <c r="E23" s="1123">
        <v>0</v>
      </c>
      <c r="F23" s="1122" t="s">
        <v>1171</v>
      </c>
      <c r="G23" s="1123">
        <v>0</v>
      </c>
      <c r="H23" s="1122" t="s">
        <v>1170</v>
      </c>
      <c r="I23" s="1124">
        <v>0</v>
      </c>
    </row>
    <row r="24" spans="1:9">
      <c r="A24" s="1">
        <v>2033</v>
      </c>
      <c r="B24" s="1122" t="s">
        <v>1172</v>
      </c>
      <c r="C24" s="1123">
        <v>0</v>
      </c>
      <c r="D24" s="1122" t="s">
        <v>1173</v>
      </c>
      <c r="E24" s="1123">
        <v>0</v>
      </c>
      <c r="F24" s="1122" t="s">
        <v>1174</v>
      </c>
      <c r="G24" s="1123">
        <v>0</v>
      </c>
      <c r="H24" s="1122" t="s">
        <v>1170</v>
      </c>
      <c r="I24" s="1124">
        <v>0</v>
      </c>
    </row>
    <row r="25" spans="1:9">
      <c r="A25" s="1">
        <v>2034</v>
      </c>
      <c r="B25" s="1122" t="s">
        <v>1175</v>
      </c>
      <c r="C25" s="1123">
        <v>0</v>
      </c>
      <c r="D25" s="1122" t="s">
        <v>1176</v>
      </c>
      <c r="E25" s="1123">
        <v>0</v>
      </c>
      <c r="F25" s="1122" t="s">
        <v>1177</v>
      </c>
      <c r="G25" s="1123">
        <v>0</v>
      </c>
      <c r="H25" s="1122" t="s">
        <v>1170</v>
      </c>
      <c r="I25" s="1124">
        <v>0</v>
      </c>
    </row>
    <row r="26" spans="1:9">
      <c r="A26" s="1">
        <v>2035</v>
      </c>
      <c r="B26" s="1122" t="s">
        <v>1178</v>
      </c>
      <c r="C26" s="1123">
        <v>0</v>
      </c>
      <c r="D26" s="1122" t="s">
        <v>1179</v>
      </c>
      <c r="E26" s="1123">
        <v>0</v>
      </c>
      <c r="F26" s="1122" t="s">
        <v>1180</v>
      </c>
      <c r="G26" s="1123">
        <v>0</v>
      </c>
      <c r="H26" s="1122" t="s">
        <v>1170</v>
      </c>
      <c r="I26" s="1124">
        <v>0</v>
      </c>
    </row>
    <row r="27" spans="1:9">
      <c r="A27" s="1">
        <v>2036</v>
      </c>
      <c r="B27" s="1122" t="s">
        <v>1181</v>
      </c>
      <c r="C27" s="1123">
        <v>0</v>
      </c>
      <c r="D27" s="1122" t="s">
        <v>1182</v>
      </c>
      <c r="E27" s="1123">
        <v>0</v>
      </c>
      <c r="F27" s="1122" t="s">
        <v>1183</v>
      </c>
      <c r="G27" s="1123">
        <v>0</v>
      </c>
      <c r="H27" s="1122" t="s">
        <v>1170</v>
      </c>
      <c r="I27" s="1124">
        <v>0</v>
      </c>
    </row>
    <row r="28" spans="1:9">
      <c r="A28" s="1">
        <v>2037</v>
      </c>
      <c r="B28" s="1122" t="s">
        <v>1184</v>
      </c>
      <c r="C28" s="1123">
        <v>0</v>
      </c>
      <c r="D28" s="1122" t="s">
        <v>1185</v>
      </c>
      <c r="E28" s="1123">
        <v>0</v>
      </c>
      <c r="F28" s="1122" t="s">
        <v>1186</v>
      </c>
      <c r="G28" s="1123">
        <v>0</v>
      </c>
      <c r="H28" s="1122" t="s">
        <v>1170</v>
      </c>
      <c r="I28" s="1124">
        <v>0</v>
      </c>
    </row>
    <row r="29" spans="1:9">
      <c r="A29" s="1">
        <v>2038</v>
      </c>
      <c r="B29" s="1122" t="s">
        <v>1187</v>
      </c>
      <c r="C29" s="1123">
        <v>0</v>
      </c>
      <c r="D29" s="1122" t="s">
        <v>1188</v>
      </c>
      <c r="E29" s="1123">
        <v>0</v>
      </c>
      <c r="F29" s="1122" t="s">
        <v>1189</v>
      </c>
      <c r="G29" s="1123">
        <v>0</v>
      </c>
      <c r="H29" s="1122" t="s">
        <v>1170</v>
      </c>
      <c r="I29" s="1124">
        <v>0</v>
      </c>
    </row>
    <row r="30" spans="1:9">
      <c r="A30" s="1">
        <v>2039</v>
      </c>
      <c r="B30" s="1122" t="s">
        <v>1190</v>
      </c>
      <c r="C30" s="1123">
        <v>0</v>
      </c>
      <c r="D30" s="1122" t="s">
        <v>1191</v>
      </c>
      <c r="E30" s="1123">
        <v>0</v>
      </c>
      <c r="F30" s="1122" t="s">
        <v>1192</v>
      </c>
      <c r="G30" s="1123">
        <v>0</v>
      </c>
      <c r="H30" s="1122" t="s">
        <v>1170</v>
      </c>
      <c r="I30" s="1124">
        <v>0</v>
      </c>
    </row>
    <row r="31" spans="1:9">
      <c r="A31" s="1">
        <v>2040</v>
      </c>
      <c r="B31" s="1122" t="s">
        <v>1193</v>
      </c>
      <c r="C31" s="1123">
        <v>0</v>
      </c>
      <c r="D31" s="1122" t="s">
        <v>1194</v>
      </c>
      <c r="E31" s="1123">
        <v>0</v>
      </c>
      <c r="F31" s="1122" t="s">
        <v>1195</v>
      </c>
      <c r="G31" s="1123">
        <v>0</v>
      </c>
      <c r="H31" s="1122" t="s">
        <v>1170</v>
      </c>
      <c r="I31" s="1124">
        <v>0</v>
      </c>
    </row>
    <row r="32" spans="1:9">
      <c r="A32" s="1">
        <v>2041</v>
      </c>
      <c r="B32" s="1122" t="s">
        <v>1196</v>
      </c>
      <c r="C32" s="1123">
        <v>0</v>
      </c>
      <c r="D32" s="1122" t="s">
        <v>1197</v>
      </c>
      <c r="E32" s="1123">
        <v>0</v>
      </c>
      <c r="F32" s="1122" t="s">
        <v>1198</v>
      </c>
      <c r="G32" s="1123">
        <v>0</v>
      </c>
      <c r="H32" s="1122" t="s">
        <v>1170</v>
      </c>
      <c r="I32" s="1124">
        <v>0</v>
      </c>
    </row>
    <row r="33" spans="1:9">
      <c r="A33" s="1">
        <v>2042</v>
      </c>
      <c r="B33" s="1122" t="s">
        <v>1129</v>
      </c>
      <c r="C33" s="1123">
        <v>0</v>
      </c>
      <c r="D33" s="1122" t="s">
        <v>1132</v>
      </c>
      <c r="E33" s="1123">
        <v>0</v>
      </c>
      <c r="F33" s="1122" t="s">
        <v>1199</v>
      </c>
      <c r="G33" s="1123">
        <v>0</v>
      </c>
      <c r="H33" s="1122" t="s">
        <v>1170</v>
      </c>
      <c r="I33" s="1124">
        <v>0</v>
      </c>
    </row>
    <row r="34" spans="1:9">
      <c r="A34" s="1">
        <v>2043</v>
      </c>
      <c r="B34" s="1122" t="s">
        <v>1200</v>
      </c>
      <c r="C34" s="1123">
        <v>0</v>
      </c>
      <c r="D34" s="1122" t="s">
        <v>1201</v>
      </c>
      <c r="E34" s="1123">
        <v>0</v>
      </c>
      <c r="F34" s="1122" t="s">
        <v>1202</v>
      </c>
      <c r="G34" s="1123">
        <v>0</v>
      </c>
      <c r="H34" s="1122" t="s">
        <v>1170</v>
      </c>
      <c r="I34" s="1124">
        <v>0</v>
      </c>
    </row>
    <row r="35" spans="1:9">
      <c r="A35" s="1">
        <v>2044</v>
      </c>
      <c r="B35" s="1122" t="s">
        <v>1203</v>
      </c>
      <c r="C35" s="1123">
        <v>0</v>
      </c>
      <c r="D35" s="1122" t="s">
        <v>1204</v>
      </c>
      <c r="E35" s="1123">
        <v>0</v>
      </c>
      <c r="F35" s="1122" t="s">
        <v>1205</v>
      </c>
      <c r="G35" s="1123">
        <v>0</v>
      </c>
      <c r="H35" s="1122" t="s">
        <v>1170</v>
      </c>
      <c r="I35" s="1124">
        <v>0</v>
      </c>
    </row>
    <row r="36" spans="1:9">
      <c r="A36" s="1">
        <v>2045</v>
      </c>
      <c r="B36" s="1122" t="s">
        <v>1206</v>
      </c>
      <c r="C36" s="1123">
        <v>0</v>
      </c>
      <c r="D36" s="1122" t="s">
        <v>1207</v>
      </c>
      <c r="E36" s="1123">
        <v>0</v>
      </c>
      <c r="F36" s="1122" t="s">
        <v>1208</v>
      </c>
      <c r="G36" s="1123">
        <v>0</v>
      </c>
      <c r="H36" s="1122" t="s">
        <v>1170</v>
      </c>
      <c r="I36" s="1124">
        <v>0</v>
      </c>
    </row>
    <row r="37" spans="1:9">
      <c r="A37" s="1">
        <v>2046</v>
      </c>
      <c r="B37" s="1122" t="s">
        <v>1209</v>
      </c>
      <c r="C37" s="1123">
        <v>0</v>
      </c>
      <c r="D37" s="1122" t="s">
        <v>1210</v>
      </c>
      <c r="E37" s="1123">
        <v>0</v>
      </c>
      <c r="F37" s="1122" t="s">
        <v>1211</v>
      </c>
      <c r="G37" s="1123">
        <v>0</v>
      </c>
      <c r="H37" s="1122" t="s">
        <v>1170</v>
      </c>
      <c r="I37" s="1124">
        <v>0</v>
      </c>
    </row>
    <row r="38" spans="1:9">
      <c r="A38" s="1">
        <v>2047</v>
      </c>
      <c r="B38" s="1122" t="s">
        <v>1212</v>
      </c>
      <c r="C38" s="1123">
        <v>0</v>
      </c>
      <c r="D38" s="1122" t="s">
        <v>1213</v>
      </c>
      <c r="E38" s="1123">
        <v>0</v>
      </c>
      <c r="F38" s="1122" t="s">
        <v>1214</v>
      </c>
      <c r="G38" s="1123">
        <v>0</v>
      </c>
      <c r="H38" s="1122" t="s">
        <v>1170</v>
      </c>
      <c r="I38" s="1124">
        <v>0</v>
      </c>
    </row>
    <row r="39" spans="1:9">
      <c r="A39" s="1">
        <v>2048</v>
      </c>
      <c r="B39" s="1122" t="s">
        <v>1215</v>
      </c>
      <c r="C39" s="1123">
        <v>0</v>
      </c>
      <c r="D39" s="1122" t="s">
        <v>1216</v>
      </c>
      <c r="E39" s="1123">
        <v>0</v>
      </c>
      <c r="F39" s="1122" t="s">
        <v>1217</v>
      </c>
      <c r="G39" s="1123">
        <v>0</v>
      </c>
      <c r="H39" s="1122" t="s">
        <v>1170</v>
      </c>
      <c r="I39" s="1124">
        <v>0</v>
      </c>
    </row>
    <row r="40" spans="1:9">
      <c r="A40" s="1">
        <v>2049</v>
      </c>
      <c r="B40" s="1122" t="s">
        <v>1218</v>
      </c>
      <c r="C40" s="1123">
        <v>0</v>
      </c>
      <c r="D40" s="1122" t="s">
        <v>1219</v>
      </c>
      <c r="E40" s="1123">
        <v>0</v>
      </c>
      <c r="F40" s="1122" t="s">
        <v>1220</v>
      </c>
      <c r="G40" s="1123">
        <v>0</v>
      </c>
      <c r="H40" s="1122" t="s">
        <v>1170</v>
      </c>
      <c r="I40" s="1124">
        <v>0</v>
      </c>
    </row>
    <row r="41" spans="1:9">
      <c r="A41" s="1">
        <v>2050</v>
      </c>
      <c r="B41" s="1122" t="s">
        <v>1221</v>
      </c>
      <c r="C41" s="1123">
        <v>0</v>
      </c>
      <c r="D41" s="1122" t="s">
        <v>1222</v>
      </c>
      <c r="E41" s="1123">
        <v>0</v>
      </c>
      <c r="F41" s="1122" t="s">
        <v>1223</v>
      </c>
      <c r="G41" s="1123">
        <v>0</v>
      </c>
      <c r="H41" s="1122" t="s">
        <v>1170</v>
      </c>
      <c r="I41" s="1124">
        <v>0</v>
      </c>
    </row>
    <row r="42" spans="1:9">
      <c r="A42" s="1">
        <v>2051</v>
      </c>
      <c r="B42" s="1122" t="s">
        <v>1224</v>
      </c>
      <c r="C42" s="1123">
        <v>0</v>
      </c>
      <c r="D42" s="1122" t="s">
        <v>1225</v>
      </c>
      <c r="E42" s="1123">
        <v>0</v>
      </c>
      <c r="F42" s="1122" t="s">
        <v>1226</v>
      </c>
      <c r="G42" s="1123">
        <v>0</v>
      </c>
      <c r="H42" s="1122" t="s">
        <v>1170</v>
      </c>
      <c r="I42" s="1124">
        <v>0</v>
      </c>
    </row>
    <row r="43" spans="1:9">
      <c r="A43" s="1">
        <v>2052</v>
      </c>
      <c r="B43" s="1122" t="s">
        <v>1227</v>
      </c>
      <c r="C43" s="1123">
        <v>0</v>
      </c>
      <c r="D43" s="1122" t="s">
        <v>1228</v>
      </c>
      <c r="E43" s="1123">
        <v>0</v>
      </c>
      <c r="F43" s="1122" t="s">
        <v>1229</v>
      </c>
      <c r="G43" s="1123">
        <v>0</v>
      </c>
      <c r="H43" s="1122" t="s">
        <v>1170</v>
      </c>
      <c r="I43" s="1124">
        <v>0</v>
      </c>
    </row>
    <row r="44" spans="1:9">
      <c r="A44" s="1">
        <v>2053</v>
      </c>
      <c r="B44" s="1122" t="s">
        <v>1230</v>
      </c>
      <c r="C44" s="1123">
        <v>0</v>
      </c>
      <c r="D44" s="1122" t="s">
        <v>1231</v>
      </c>
      <c r="E44" s="1123">
        <v>0</v>
      </c>
      <c r="F44" s="1122" t="s">
        <v>1232</v>
      </c>
      <c r="G44" s="1123">
        <v>0</v>
      </c>
      <c r="H44" s="1122" t="s">
        <v>1170</v>
      </c>
      <c r="I44" s="1124">
        <v>0</v>
      </c>
    </row>
    <row r="45" spans="1:9">
      <c r="A45" s="1">
        <v>2054</v>
      </c>
      <c r="B45" s="1122" t="s">
        <v>1233</v>
      </c>
      <c r="C45" s="1123">
        <v>0</v>
      </c>
      <c r="D45" s="1122" t="s">
        <v>1234</v>
      </c>
      <c r="E45" s="1123">
        <v>0</v>
      </c>
      <c r="F45" s="1122" t="s">
        <v>1235</v>
      </c>
      <c r="G45" s="1123">
        <v>0</v>
      </c>
      <c r="H45" s="1122" t="s">
        <v>1170</v>
      </c>
      <c r="I45" s="1124">
        <v>0</v>
      </c>
    </row>
    <row r="46" spans="1:9">
      <c r="A46" s="1">
        <v>2055</v>
      </c>
      <c r="B46" s="1122" t="s">
        <v>1236</v>
      </c>
      <c r="C46" s="1123">
        <v>0</v>
      </c>
      <c r="D46" s="1122" t="s">
        <v>1237</v>
      </c>
      <c r="E46" s="1123">
        <v>0</v>
      </c>
      <c r="F46" s="1122" t="s">
        <v>1238</v>
      </c>
      <c r="G46" s="1123">
        <v>0</v>
      </c>
      <c r="H46" s="1122" t="s">
        <v>1238</v>
      </c>
      <c r="I46" s="1124">
        <v>0</v>
      </c>
    </row>
    <row r="47" spans="1:9">
      <c r="A47" s="1">
        <v>2056</v>
      </c>
      <c r="B47" s="1122" t="s">
        <v>1239</v>
      </c>
      <c r="C47" s="1123">
        <v>0</v>
      </c>
      <c r="D47" s="1122" t="s">
        <v>1240</v>
      </c>
      <c r="E47" s="1123">
        <v>0</v>
      </c>
      <c r="F47" s="1122" t="s">
        <v>1241</v>
      </c>
      <c r="G47" s="1123">
        <v>0</v>
      </c>
      <c r="H47" s="1122" t="s">
        <v>1170</v>
      </c>
      <c r="I47" s="1124">
        <v>0</v>
      </c>
    </row>
    <row r="48" spans="1:9">
      <c r="A48" s="1">
        <v>2057</v>
      </c>
      <c r="B48" s="1122" t="s">
        <v>1130</v>
      </c>
      <c r="C48" s="1123">
        <v>0</v>
      </c>
      <c r="D48" s="1122" t="s">
        <v>1133</v>
      </c>
      <c r="E48" s="1123">
        <v>0</v>
      </c>
      <c r="F48" s="1122" t="s">
        <v>1242</v>
      </c>
      <c r="G48" s="1123">
        <v>0</v>
      </c>
      <c r="H48" s="1122" t="s">
        <v>1170</v>
      </c>
      <c r="I48" s="1124">
        <v>0</v>
      </c>
    </row>
    <row r="49" spans="1:9">
      <c r="A49" s="1">
        <v>2058</v>
      </c>
      <c r="B49" s="1122" t="s">
        <v>1243</v>
      </c>
      <c r="C49" s="1123">
        <v>0</v>
      </c>
      <c r="D49" s="1122" t="s">
        <v>1244</v>
      </c>
      <c r="E49" s="1123">
        <v>0</v>
      </c>
      <c r="F49" s="1122" t="s">
        <v>1245</v>
      </c>
      <c r="G49" s="1123">
        <v>0</v>
      </c>
      <c r="H49" s="1122" t="s">
        <v>1170</v>
      </c>
      <c r="I49" s="1124">
        <v>0</v>
      </c>
    </row>
    <row r="50" spans="1:9">
      <c r="A50" s="1">
        <v>2059</v>
      </c>
      <c r="B50" s="1122" t="s">
        <v>1246</v>
      </c>
      <c r="C50" s="1123">
        <v>0</v>
      </c>
      <c r="D50" s="1122" t="s">
        <v>1247</v>
      </c>
      <c r="E50" s="1123">
        <v>0</v>
      </c>
      <c r="F50" s="1122" t="s">
        <v>1248</v>
      </c>
      <c r="G50" s="1123">
        <v>0</v>
      </c>
      <c r="H50" s="1122" t="s">
        <v>1170</v>
      </c>
      <c r="I50" s="1124">
        <v>0</v>
      </c>
    </row>
    <row r="51" spans="1:9">
      <c r="A51" s="1">
        <v>2060</v>
      </c>
      <c r="B51" s="1122" t="s">
        <v>1249</v>
      </c>
      <c r="C51" s="1123">
        <v>0</v>
      </c>
      <c r="D51" s="1122" t="s">
        <v>1250</v>
      </c>
      <c r="E51" s="1123">
        <v>0</v>
      </c>
      <c r="F51" s="1122" t="s">
        <v>1251</v>
      </c>
      <c r="G51" s="1123">
        <v>0</v>
      </c>
      <c r="H51" s="1122" t="s">
        <v>1170</v>
      </c>
      <c r="I51" s="1124">
        <v>0</v>
      </c>
    </row>
    <row r="52" spans="1:9">
      <c r="A52" s="1">
        <v>2061</v>
      </c>
      <c r="B52" s="1122" t="s">
        <v>1252</v>
      </c>
      <c r="C52" s="1123">
        <v>0</v>
      </c>
      <c r="D52" s="1122" t="s">
        <v>1253</v>
      </c>
      <c r="E52" s="1123">
        <v>0</v>
      </c>
      <c r="F52" s="1122" t="s">
        <v>1254</v>
      </c>
      <c r="G52" s="1123">
        <v>0</v>
      </c>
      <c r="H52" s="1122" t="s">
        <v>1170</v>
      </c>
      <c r="I52" s="1124">
        <v>0</v>
      </c>
    </row>
    <row r="53" spans="1:9">
      <c r="A53" s="1">
        <v>2062</v>
      </c>
      <c r="B53" s="1122" t="s">
        <v>1255</v>
      </c>
      <c r="C53" s="1123">
        <v>0</v>
      </c>
      <c r="D53" s="1122" t="s">
        <v>1256</v>
      </c>
      <c r="E53" s="1123">
        <v>0</v>
      </c>
      <c r="F53" s="1122" t="s">
        <v>1257</v>
      </c>
      <c r="G53" s="1123">
        <v>0</v>
      </c>
      <c r="H53" s="1122" t="s">
        <v>1170</v>
      </c>
      <c r="I53" s="1124">
        <v>0</v>
      </c>
    </row>
    <row r="54" spans="1:9">
      <c r="A54" s="1">
        <v>2063</v>
      </c>
      <c r="B54" s="1122" t="s">
        <v>1258</v>
      </c>
      <c r="C54" s="1123">
        <v>0</v>
      </c>
      <c r="D54" s="1122" t="s">
        <v>1259</v>
      </c>
      <c r="E54" s="1123">
        <v>0</v>
      </c>
      <c r="F54" s="1122" t="s">
        <v>1260</v>
      </c>
      <c r="G54" s="1123">
        <v>0</v>
      </c>
      <c r="H54" s="1122" t="s">
        <v>1170</v>
      </c>
      <c r="I54" s="1124">
        <v>0</v>
      </c>
    </row>
    <row r="55" spans="1:9">
      <c r="A55" s="1">
        <v>2064</v>
      </c>
      <c r="B55" s="1122" t="s">
        <v>1261</v>
      </c>
      <c r="C55" s="1123">
        <v>0</v>
      </c>
      <c r="D55" s="1122" t="s">
        <v>1262</v>
      </c>
      <c r="E55" s="1123">
        <v>0</v>
      </c>
      <c r="F55" s="1122" t="s">
        <v>1263</v>
      </c>
      <c r="G55" s="1123">
        <v>0</v>
      </c>
      <c r="H55" s="1122" t="s">
        <v>1170</v>
      </c>
      <c r="I55" s="1124">
        <v>0</v>
      </c>
    </row>
    <row r="56" spans="1:9">
      <c r="A56" s="1">
        <v>2065</v>
      </c>
      <c r="B56" s="1122" t="s">
        <v>1264</v>
      </c>
      <c r="C56" s="1123">
        <v>0</v>
      </c>
      <c r="D56" s="1122" t="s">
        <v>1265</v>
      </c>
      <c r="E56" s="1123">
        <v>0</v>
      </c>
      <c r="F56" s="1122" t="s">
        <v>1266</v>
      </c>
      <c r="G56" s="1123">
        <v>0</v>
      </c>
      <c r="H56" s="1122" t="s">
        <v>1170</v>
      </c>
      <c r="I56" s="1124">
        <v>0</v>
      </c>
    </row>
    <row r="57" spans="1:9">
      <c r="A57" s="1">
        <v>2066</v>
      </c>
      <c r="B57" s="1122" t="s">
        <v>1267</v>
      </c>
      <c r="C57" s="1123">
        <v>0</v>
      </c>
      <c r="D57" s="1122" t="s">
        <v>1268</v>
      </c>
      <c r="E57" s="1123">
        <v>0</v>
      </c>
      <c r="F57" s="1122" t="s">
        <v>1269</v>
      </c>
      <c r="G57" s="1123">
        <v>0</v>
      </c>
      <c r="H57" s="1122" t="s">
        <v>1170</v>
      </c>
      <c r="I57" s="1124">
        <v>0</v>
      </c>
    </row>
    <row r="58" spans="1:9">
      <c r="A58" s="1">
        <v>2067</v>
      </c>
      <c r="B58" s="1122" t="s">
        <v>1270</v>
      </c>
      <c r="C58" s="1123">
        <v>0</v>
      </c>
      <c r="D58" s="1122" t="s">
        <v>1271</v>
      </c>
      <c r="E58" s="1123">
        <v>0</v>
      </c>
      <c r="F58" s="1122" t="s">
        <v>1272</v>
      </c>
      <c r="G58" s="1123">
        <v>0</v>
      </c>
      <c r="H58" s="1122" t="s">
        <v>1170</v>
      </c>
      <c r="I58" s="1124">
        <v>0</v>
      </c>
    </row>
    <row r="59" spans="1:9">
      <c r="A59" s="1">
        <v>2068</v>
      </c>
      <c r="B59" s="1122" t="s">
        <v>1273</v>
      </c>
      <c r="C59" s="1123">
        <v>0</v>
      </c>
      <c r="D59" s="1122" t="s">
        <v>1274</v>
      </c>
      <c r="E59" s="1123">
        <v>0</v>
      </c>
      <c r="F59" s="1122" t="s">
        <v>1275</v>
      </c>
      <c r="G59" s="1123">
        <v>0</v>
      </c>
      <c r="H59" s="1122" t="s">
        <v>1170</v>
      </c>
      <c r="I59" s="1124">
        <v>0</v>
      </c>
    </row>
    <row r="60" spans="1:9">
      <c r="A60" s="1">
        <v>2069</v>
      </c>
      <c r="B60" s="1125" t="s">
        <v>1276</v>
      </c>
      <c r="C60" s="1126">
        <v>0</v>
      </c>
      <c r="D60" s="1125" t="s">
        <v>1277</v>
      </c>
      <c r="E60" s="1126">
        <v>0</v>
      </c>
      <c r="F60" s="1122" t="s">
        <v>1278</v>
      </c>
      <c r="G60" s="1123">
        <v>0</v>
      </c>
      <c r="H60" s="1122" t="s">
        <v>1170</v>
      </c>
      <c r="I60" s="1124">
        <v>0</v>
      </c>
    </row>
    <row r="61" spans="1:9">
      <c r="A61" s="439"/>
      <c r="B61" s="396"/>
      <c r="C61" s="396"/>
      <c r="D61" s="396"/>
      <c r="E61" s="396"/>
      <c r="F61" s="396"/>
      <c r="G61" s="396"/>
      <c r="H61" s="396"/>
      <c r="I61" s="396"/>
    </row>
    <row r="62" spans="1:9">
      <c r="A62" s="1"/>
      <c r="B62" s="378"/>
      <c r="C62" s="378"/>
      <c r="D62" s="378"/>
      <c r="E62" s="378"/>
      <c r="F62" s="378"/>
      <c r="G62" s="378"/>
      <c r="H62" s="378"/>
      <c r="I62" s="378" t="s">
        <v>392</v>
      </c>
    </row>
    <row r="63" spans="1:9">
      <c r="A63" s="1"/>
      <c r="B63" s="378"/>
      <c r="C63" s="378"/>
      <c r="D63" s="378"/>
      <c r="E63" s="378"/>
      <c r="F63" s="378"/>
      <c r="G63" s="378"/>
      <c r="H63" s="378"/>
      <c r="I63" s="378"/>
    </row>
    <row r="64" spans="1:9">
      <c r="A64" s="439">
        <v>2070</v>
      </c>
      <c r="B64" s="1127" t="s">
        <v>1279</v>
      </c>
      <c r="C64" s="1128">
        <v>0</v>
      </c>
      <c r="D64" s="1127" t="s">
        <v>1280</v>
      </c>
      <c r="E64" s="1128">
        <v>0</v>
      </c>
      <c r="F64" s="1127" t="s">
        <v>1281</v>
      </c>
      <c r="G64" s="1128">
        <v>0</v>
      </c>
      <c r="H64" s="1127" t="s">
        <v>1170</v>
      </c>
      <c r="I64" s="1129">
        <v>0</v>
      </c>
    </row>
    <row r="65" spans="1:9">
      <c r="A65" s="1">
        <v>2071</v>
      </c>
      <c r="B65" s="1122" t="s">
        <v>1282</v>
      </c>
      <c r="C65" s="1123">
        <v>0</v>
      </c>
      <c r="D65" s="1122" t="s">
        <v>1283</v>
      </c>
      <c r="E65" s="1123">
        <v>0</v>
      </c>
      <c r="F65" s="1122" t="s">
        <v>1284</v>
      </c>
      <c r="G65" s="1123">
        <v>0</v>
      </c>
      <c r="H65" s="1122" t="s">
        <v>1170</v>
      </c>
      <c r="I65" s="1124">
        <v>0</v>
      </c>
    </row>
    <row r="66" spans="1:9">
      <c r="A66" s="1">
        <v>2072</v>
      </c>
      <c r="B66" s="1122" t="s">
        <v>1285</v>
      </c>
      <c r="C66" s="1123">
        <v>0</v>
      </c>
      <c r="D66" s="1122" t="s">
        <v>1286</v>
      </c>
      <c r="E66" s="1123">
        <v>0</v>
      </c>
      <c r="F66" s="1122" t="s">
        <v>1287</v>
      </c>
      <c r="G66" s="1123">
        <v>0</v>
      </c>
      <c r="H66" s="1122" t="s">
        <v>1170</v>
      </c>
      <c r="I66" s="1124">
        <v>0</v>
      </c>
    </row>
    <row r="67" spans="1:9">
      <c r="A67" s="1">
        <v>2073</v>
      </c>
      <c r="B67" s="1122" t="s">
        <v>1288</v>
      </c>
      <c r="C67" s="1123">
        <v>0</v>
      </c>
      <c r="D67" s="1122" t="s">
        <v>1289</v>
      </c>
      <c r="E67" s="1123">
        <v>0</v>
      </c>
      <c r="F67" s="1122" t="s">
        <v>1290</v>
      </c>
      <c r="G67" s="1123">
        <v>0</v>
      </c>
      <c r="H67" s="1122" t="s">
        <v>1170</v>
      </c>
      <c r="I67" s="1124">
        <v>0</v>
      </c>
    </row>
    <row r="68" spans="1:9">
      <c r="A68" s="1">
        <v>2074</v>
      </c>
      <c r="B68" s="1122" t="s">
        <v>1291</v>
      </c>
      <c r="C68" s="1123">
        <v>0</v>
      </c>
      <c r="D68" s="1122" t="s">
        <v>1292</v>
      </c>
      <c r="E68" s="1123">
        <v>0</v>
      </c>
      <c r="F68" s="1122" t="s">
        <v>1293</v>
      </c>
      <c r="G68" s="1123">
        <v>0</v>
      </c>
      <c r="H68" s="1122" t="s">
        <v>1170</v>
      </c>
      <c r="I68" s="1124">
        <v>0</v>
      </c>
    </row>
    <row r="69" spans="1:9">
      <c r="A69" s="1">
        <v>2075</v>
      </c>
      <c r="B69" s="1122" t="s">
        <v>1294</v>
      </c>
      <c r="C69" s="1123">
        <v>0</v>
      </c>
      <c r="D69" s="1122" t="s">
        <v>1295</v>
      </c>
      <c r="E69" s="1123">
        <v>0</v>
      </c>
      <c r="F69" s="1122" t="s">
        <v>1296</v>
      </c>
      <c r="G69" s="1123">
        <v>0</v>
      </c>
      <c r="H69" s="1122" t="s">
        <v>1170</v>
      </c>
      <c r="I69" s="1124">
        <v>0</v>
      </c>
    </row>
    <row r="70" spans="1:9">
      <c r="A70" s="1">
        <v>2076</v>
      </c>
      <c r="B70" s="1122" t="s">
        <v>1297</v>
      </c>
      <c r="C70" s="1123">
        <v>0</v>
      </c>
      <c r="D70" s="1122" t="s">
        <v>1298</v>
      </c>
      <c r="E70" s="1123">
        <v>0</v>
      </c>
      <c r="F70" s="1122" t="s">
        <v>1299</v>
      </c>
      <c r="G70" s="1123">
        <v>0</v>
      </c>
      <c r="H70" s="1122" t="s">
        <v>1170</v>
      </c>
      <c r="I70" s="1124">
        <v>0</v>
      </c>
    </row>
    <row r="71" spans="1:9">
      <c r="A71" s="1">
        <v>2077</v>
      </c>
      <c r="B71" s="1122" t="s">
        <v>1300</v>
      </c>
      <c r="C71" s="1123">
        <v>0</v>
      </c>
      <c r="D71" s="1122" t="s">
        <v>1301</v>
      </c>
      <c r="E71" s="1123">
        <v>0</v>
      </c>
      <c r="F71" s="1122" t="s">
        <v>1302</v>
      </c>
      <c r="G71" s="1123">
        <v>0</v>
      </c>
      <c r="H71" s="1122" t="s">
        <v>1170</v>
      </c>
      <c r="I71" s="1124">
        <v>0</v>
      </c>
    </row>
    <row r="72" spans="1:9">
      <c r="A72" s="1">
        <v>2078</v>
      </c>
      <c r="B72" s="1122" t="s">
        <v>1303</v>
      </c>
      <c r="C72" s="1123">
        <v>0</v>
      </c>
      <c r="D72" s="1122" t="s">
        <v>1304</v>
      </c>
      <c r="E72" s="1123">
        <v>0</v>
      </c>
      <c r="F72" s="1122" t="s">
        <v>1305</v>
      </c>
      <c r="G72" s="1123">
        <v>0</v>
      </c>
      <c r="H72" s="1122" t="s">
        <v>1170</v>
      </c>
      <c r="I72" s="1124">
        <v>0</v>
      </c>
    </row>
    <row r="73" spans="1:9">
      <c r="A73" s="1">
        <v>2079</v>
      </c>
      <c r="B73" s="1122" t="s">
        <v>1306</v>
      </c>
      <c r="C73" s="1123">
        <v>0</v>
      </c>
      <c r="D73" s="1122" t="s">
        <v>1307</v>
      </c>
      <c r="E73" s="1123">
        <v>0</v>
      </c>
      <c r="F73" s="1122" t="s">
        <v>1308</v>
      </c>
      <c r="G73" s="1123">
        <v>0</v>
      </c>
      <c r="H73" s="1122" t="s">
        <v>1170</v>
      </c>
      <c r="I73" s="1124">
        <v>0</v>
      </c>
    </row>
    <row r="74" spans="1:9">
      <c r="A74" s="1">
        <v>2080</v>
      </c>
      <c r="B74" s="1122" t="s">
        <v>1309</v>
      </c>
      <c r="C74" s="1123">
        <v>0</v>
      </c>
      <c r="D74" s="1122" t="s">
        <v>1310</v>
      </c>
      <c r="E74" s="1123">
        <v>0</v>
      </c>
      <c r="F74" s="1122" t="s">
        <v>1311</v>
      </c>
      <c r="G74" s="1123">
        <v>0</v>
      </c>
      <c r="H74" s="1122" t="s">
        <v>1170</v>
      </c>
      <c r="I74" s="1124">
        <v>0</v>
      </c>
    </row>
    <row r="75" spans="1:9">
      <c r="A75" s="1">
        <v>2081</v>
      </c>
      <c r="B75" s="1122" t="s">
        <v>1312</v>
      </c>
      <c r="C75" s="1123">
        <v>0</v>
      </c>
      <c r="D75" s="1122" t="s">
        <v>1313</v>
      </c>
      <c r="E75" s="1123">
        <v>0</v>
      </c>
      <c r="F75" s="1122" t="s">
        <v>1314</v>
      </c>
      <c r="G75" s="1123">
        <v>0</v>
      </c>
      <c r="H75" s="1122" t="s">
        <v>1170</v>
      </c>
      <c r="I75" s="1124">
        <v>0</v>
      </c>
    </row>
    <row r="76" spans="1:9">
      <c r="A76" s="1">
        <v>2082</v>
      </c>
      <c r="B76" s="1122" t="s">
        <v>1315</v>
      </c>
      <c r="C76" s="1123">
        <v>0</v>
      </c>
      <c r="D76" s="1122" t="s">
        <v>1316</v>
      </c>
      <c r="E76" s="1123">
        <v>0</v>
      </c>
      <c r="F76" s="1122" t="s">
        <v>1317</v>
      </c>
      <c r="G76" s="1123">
        <v>0</v>
      </c>
      <c r="H76" s="1122" t="s">
        <v>1170</v>
      </c>
      <c r="I76" s="1124">
        <v>0</v>
      </c>
    </row>
    <row r="77" spans="1:9">
      <c r="A77" s="1">
        <v>2083</v>
      </c>
      <c r="B77" s="1122" t="s">
        <v>1318</v>
      </c>
      <c r="C77" s="1123">
        <v>0</v>
      </c>
      <c r="D77" s="1122" t="s">
        <v>1319</v>
      </c>
      <c r="E77" s="1123">
        <v>0</v>
      </c>
      <c r="F77" s="1122" t="s">
        <v>1320</v>
      </c>
      <c r="G77" s="1123">
        <v>0</v>
      </c>
      <c r="H77" s="1122" t="s">
        <v>1170</v>
      </c>
      <c r="I77" s="1124">
        <v>0</v>
      </c>
    </row>
    <row r="78" spans="1:9">
      <c r="A78" s="1">
        <v>2084</v>
      </c>
      <c r="B78" s="1122" t="s">
        <v>1321</v>
      </c>
      <c r="C78" s="1123">
        <v>0</v>
      </c>
      <c r="D78" s="1122" t="s">
        <v>1322</v>
      </c>
      <c r="E78" s="1123">
        <v>0</v>
      </c>
      <c r="F78" s="1122" t="s">
        <v>1323</v>
      </c>
      <c r="G78" s="1123">
        <v>0</v>
      </c>
      <c r="H78" s="1122" t="s">
        <v>1170</v>
      </c>
      <c r="I78" s="1124">
        <v>0</v>
      </c>
    </row>
    <row r="79" spans="1:9">
      <c r="A79" s="1">
        <v>2085</v>
      </c>
      <c r="B79" s="1122" t="s">
        <v>1324</v>
      </c>
      <c r="C79" s="1123">
        <v>0</v>
      </c>
      <c r="D79" s="1122" t="s">
        <v>1325</v>
      </c>
      <c r="E79" s="1123">
        <v>0</v>
      </c>
      <c r="F79" s="1122" t="s">
        <v>1326</v>
      </c>
      <c r="G79" s="1123">
        <v>0</v>
      </c>
      <c r="H79" s="1122" t="s">
        <v>1170</v>
      </c>
      <c r="I79" s="1124">
        <v>0</v>
      </c>
    </row>
    <row r="80" spans="1:9">
      <c r="A80" s="1">
        <v>2086</v>
      </c>
      <c r="B80" s="1122" t="s">
        <v>1327</v>
      </c>
      <c r="C80" s="1123">
        <v>0</v>
      </c>
      <c r="D80" s="1122" t="s">
        <v>1328</v>
      </c>
      <c r="E80" s="1123">
        <v>0</v>
      </c>
      <c r="F80" s="1122" t="s">
        <v>1329</v>
      </c>
      <c r="G80" s="1123">
        <v>0</v>
      </c>
      <c r="H80" s="1122" t="s">
        <v>1170</v>
      </c>
      <c r="I80" s="1124">
        <v>0</v>
      </c>
    </row>
    <row r="81" spans="1:9">
      <c r="A81" s="1">
        <v>2087</v>
      </c>
      <c r="B81" s="1122" t="s">
        <v>1330</v>
      </c>
      <c r="C81" s="1123">
        <v>0</v>
      </c>
      <c r="D81" s="1122" t="s">
        <v>1331</v>
      </c>
      <c r="E81" s="1123">
        <v>0</v>
      </c>
      <c r="F81" s="1122" t="s">
        <v>1332</v>
      </c>
      <c r="G81" s="1123">
        <v>0</v>
      </c>
      <c r="H81" s="1122" t="s">
        <v>1170</v>
      </c>
      <c r="I81" s="1124">
        <v>0</v>
      </c>
    </row>
    <row r="82" spans="1:9">
      <c r="A82" s="1">
        <v>2088</v>
      </c>
      <c r="B82" s="1122" t="s">
        <v>1333</v>
      </c>
      <c r="C82" s="1123">
        <v>0</v>
      </c>
      <c r="D82" s="1122" t="s">
        <v>1334</v>
      </c>
      <c r="E82" s="1123">
        <v>0</v>
      </c>
      <c r="F82" s="1122" t="s">
        <v>1335</v>
      </c>
      <c r="G82" s="1123">
        <v>0</v>
      </c>
      <c r="H82" s="1122" t="s">
        <v>1170</v>
      </c>
      <c r="I82" s="1124">
        <v>0</v>
      </c>
    </row>
    <row r="83" spans="1:9">
      <c r="A83" s="1">
        <v>2089</v>
      </c>
      <c r="B83" s="1122" t="s">
        <v>1336</v>
      </c>
      <c r="C83" s="1123">
        <v>0</v>
      </c>
      <c r="D83" s="1122" t="s">
        <v>1337</v>
      </c>
      <c r="E83" s="1123">
        <v>0</v>
      </c>
      <c r="F83" s="1122" t="s">
        <v>1338</v>
      </c>
      <c r="G83" s="1123">
        <v>0</v>
      </c>
      <c r="H83" s="1122" t="s">
        <v>1170</v>
      </c>
      <c r="I83" s="1124">
        <v>0</v>
      </c>
    </row>
    <row r="84" spans="1:9">
      <c r="A84" s="1">
        <v>2090</v>
      </c>
      <c r="B84" s="1122" t="s">
        <v>1339</v>
      </c>
      <c r="C84" s="1123">
        <v>0</v>
      </c>
      <c r="D84" s="1122" t="s">
        <v>1340</v>
      </c>
      <c r="E84" s="1123">
        <v>0</v>
      </c>
      <c r="F84" s="1122" t="s">
        <v>1341</v>
      </c>
      <c r="G84" s="1123">
        <v>0</v>
      </c>
      <c r="H84" s="1122" t="s">
        <v>1170</v>
      </c>
      <c r="I84" s="1124">
        <v>0</v>
      </c>
    </row>
    <row r="85" spans="1:9">
      <c r="A85" s="1">
        <v>2091</v>
      </c>
      <c r="B85" s="1122" t="s">
        <v>1342</v>
      </c>
      <c r="C85" s="1123">
        <v>0</v>
      </c>
      <c r="D85" s="1122" t="s">
        <v>1343</v>
      </c>
      <c r="E85" s="1123">
        <v>0</v>
      </c>
      <c r="F85" s="1122" t="s">
        <v>1344</v>
      </c>
      <c r="G85" s="1123">
        <v>0</v>
      </c>
      <c r="H85" s="1122" t="s">
        <v>1170</v>
      </c>
      <c r="I85" s="1124">
        <v>0</v>
      </c>
    </row>
    <row r="86" spans="1:9">
      <c r="A86" s="1">
        <v>2092</v>
      </c>
      <c r="B86" s="1122" t="s">
        <v>1345</v>
      </c>
      <c r="C86" s="1123">
        <v>0</v>
      </c>
      <c r="D86" s="1122" t="s">
        <v>1346</v>
      </c>
      <c r="E86" s="1123">
        <v>0</v>
      </c>
      <c r="F86" s="1122" t="s">
        <v>1347</v>
      </c>
      <c r="G86" s="1123">
        <v>0</v>
      </c>
      <c r="H86" s="1122" t="s">
        <v>1170</v>
      </c>
      <c r="I86" s="1124">
        <v>0</v>
      </c>
    </row>
    <row r="87" spans="1:9">
      <c r="A87" s="1">
        <v>2093</v>
      </c>
      <c r="B87" s="1122" t="s">
        <v>1348</v>
      </c>
      <c r="C87" s="1123">
        <v>0</v>
      </c>
      <c r="D87" s="1122" t="s">
        <v>1349</v>
      </c>
      <c r="E87" s="1123">
        <v>0</v>
      </c>
      <c r="F87" s="1122" t="s">
        <v>1350</v>
      </c>
      <c r="G87" s="1123">
        <v>0</v>
      </c>
      <c r="H87" s="1122" t="s">
        <v>1170</v>
      </c>
      <c r="I87" s="1124">
        <v>0</v>
      </c>
    </row>
    <row r="88" spans="1:9">
      <c r="A88" s="1">
        <v>2094</v>
      </c>
      <c r="B88" s="1122" t="s">
        <v>1351</v>
      </c>
      <c r="C88" s="1123">
        <v>0</v>
      </c>
      <c r="D88" s="1122" t="s">
        <v>1352</v>
      </c>
      <c r="E88" s="1123">
        <v>0</v>
      </c>
      <c r="F88" s="1122" t="s">
        <v>1353</v>
      </c>
      <c r="G88" s="1123">
        <v>0</v>
      </c>
      <c r="H88" s="1122" t="s">
        <v>1170</v>
      </c>
      <c r="I88" s="1124">
        <v>0</v>
      </c>
    </row>
    <row r="89" spans="1:9">
      <c r="A89" s="1">
        <v>2095</v>
      </c>
      <c r="B89" s="1122" t="s">
        <v>1354</v>
      </c>
      <c r="C89" s="1123">
        <v>0</v>
      </c>
      <c r="D89" s="1122" t="s">
        <v>1355</v>
      </c>
      <c r="E89" s="1123">
        <v>0</v>
      </c>
      <c r="F89" s="1122" t="s">
        <v>1356</v>
      </c>
      <c r="G89" s="1123">
        <v>0</v>
      </c>
      <c r="H89" s="1122" t="s">
        <v>1170</v>
      </c>
      <c r="I89" s="1124">
        <v>0</v>
      </c>
    </row>
    <row r="90" spans="1:9">
      <c r="A90" s="1">
        <v>2096</v>
      </c>
      <c r="B90" s="1122" t="s">
        <v>1357</v>
      </c>
      <c r="C90" s="1123">
        <v>0</v>
      </c>
      <c r="D90" s="1122" t="s">
        <v>1358</v>
      </c>
      <c r="E90" s="1123">
        <v>0</v>
      </c>
      <c r="F90" s="1122" t="s">
        <v>1359</v>
      </c>
      <c r="G90" s="1123">
        <v>0</v>
      </c>
      <c r="H90" s="1122" t="s">
        <v>1170</v>
      </c>
      <c r="I90" s="1124">
        <v>0</v>
      </c>
    </row>
    <row r="91" spans="1:9">
      <c r="A91" s="385"/>
      <c r="B91" s="143"/>
      <c r="C91" s="440"/>
      <c r="D91" s="143"/>
      <c r="E91" s="440"/>
      <c r="F91" s="143"/>
      <c r="G91" s="393"/>
      <c r="H91" s="143"/>
      <c r="I91" s="393"/>
    </row>
    <row r="92" spans="1:9" ht="18.75" customHeight="1">
      <c r="A92" s="1130" t="s">
        <v>1360</v>
      </c>
      <c r="B92" s="1130">
        <v>0</v>
      </c>
      <c r="C92" s="1130">
        <v>0</v>
      </c>
      <c r="D92" s="1130">
        <v>0</v>
      </c>
      <c r="E92" s="1130">
        <v>0</v>
      </c>
      <c r="F92" s="1130">
        <v>0</v>
      </c>
      <c r="G92" s="1130">
        <v>0</v>
      </c>
      <c r="H92" s="1130">
        <v>0</v>
      </c>
      <c r="I92" s="1130">
        <v>0</v>
      </c>
    </row>
    <row r="93" spans="1:9">
      <c r="A93" s="441" t="s">
        <v>1361</v>
      </c>
      <c r="B93" s="441"/>
      <c r="C93" s="441"/>
      <c r="D93" s="441"/>
      <c r="E93" s="441"/>
      <c r="F93" s="441"/>
      <c r="G93" s="441"/>
      <c r="H93" s="441"/>
      <c r="I93" s="441"/>
    </row>
    <row r="94" spans="1:9">
      <c r="A94" s="441"/>
      <c r="B94" s="441"/>
      <c r="C94" s="441"/>
      <c r="D94" s="441"/>
      <c r="E94" s="441"/>
      <c r="F94" s="441"/>
      <c r="G94" s="441"/>
      <c r="H94" s="441"/>
      <c r="I94" s="441"/>
    </row>
    <row r="95" spans="1:9">
      <c r="A95" s="1131" t="s">
        <v>1362</v>
      </c>
      <c r="B95" s="1131">
        <v>0</v>
      </c>
      <c r="C95" s="1131">
        <v>0</v>
      </c>
      <c r="D95" s="1131">
        <v>0</v>
      </c>
      <c r="E95" s="1131">
        <v>0</v>
      </c>
      <c r="F95" s="1131">
        <v>0</v>
      </c>
      <c r="G95" s="1131">
        <v>0</v>
      </c>
      <c r="H95" s="1131">
        <v>0</v>
      </c>
      <c r="I95" s="1131">
        <v>0</v>
      </c>
    </row>
    <row r="96" spans="1:9">
      <c r="A96" s="2" t="s">
        <v>1363</v>
      </c>
    </row>
    <row r="97" spans="1:9">
      <c r="A97" s="951"/>
      <c r="B97" s="951"/>
      <c r="C97" s="951"/>
      <c r="D97" s="951"/>
      <c r="E97" s="951"/>
      <c r="F97" s="951"/>
      <c r="G97" s="951"/>
      <c r="H97" s="951"/>
      <c r="I97" s="951"/>
    </row>
    <row r="98" spans="1:9" s="152" customFormat="1">
      <c r="A98" s="442" t="s">
        <v>526</v>
      </c>
      <c r="B98" s="442"/>
      <c r="C98" s="443"/>
      <c r="D98" s="444"/>
      <c r="E98" s="210"/>
      <c r="F98" s="1132">
        <v>44926</v>
      </c>
      <c r="G98" s="1132">
        <v>0</v>
      </c>
      <c r="H98" s="1132">
        <v>0</v>
      </c>
      <c r="I98" s="210"/>
    </row>
    <row r="99" spans="1:9" s="152" customFormat="1">
      <c r="A99" s="152" t="s">
        <v>527</v>
      </c>
      <c r="C99" s="445"/>
      <c r="D99" s="446"/>
      <c r="E99" s="205"/>
      <c r="F99" s="1133">
        <v>25883</v>
      </c>
      <c r="G99" s="1133">
        <v>0</v>
      </c>
      <c r="H99" s="1133">
        <v>0</v>
      </c>
      <c r="I99" s="205"/>
    </row>
    <row r="100" spans="1:9" s="152" customFormat="1">
      <c r="A100" s="152" t="s">
        <v>528</v>
      </c>
      <c r="C100" s="445"/>
      <c r="D100" s="446"/>
      <c r="E100" s="205"/>
      <c r="F100" s="1134">
        <v>147071349.81</v>
      </c>
      <c r="G100" s="1134">
        <v>0</v>
      </c>
      <c r="H100" s="1134">
        <v>0</v>
      </c>
      <c r="I100" s="205"/>
    </row>
    <row r="101" spans="1:9" s="152" customFormat="1">
      <c r="A101" s="152" t="s">
        <v>529</v>
      </c>
      <c r="C101" s="445"/>
      <c r="D101" s="446"/>
      <c r="E101" s="205"/>
      <c r="F101" s="1135" t="s">
        <v>1364</v>
      </c>
      <c r="G101" s="1135">
        <v>0</v>
      </c>
      <c r="H101" s="1135">
        <v>0</v>
      </c>
      <c r="I101" s="205"/>
    </row>
    <row r="102" spans="1:9" s="152" customFormat="1">
      <c r="A102" s="152" t="s">
        <v>530</v>
      </c>
      <c r="C102" s="445"/>
      <c r="D102" s="446"/>
      <c r="E102" s="205"/>
      <c r="F102" s="1133">
        <v>19791</v>
      </c>
      <c r="G102" s="1133">
        <v>0</v>
      </c>
      <c r="H102" s="1133">
        <v>0</v>
      </c>
      <c r="I102" s="205"/>
    </row>
    <row r="103" spans="1:9" s="152" customFormat="1">
      <c r="A103" s="152" t="s">
        <v>531</v>
      </c>
      <c r="C103" s="445"/>
      <c r="D103" s="446"/>
      <c r="E103" s="205"/>
      <c r="F103" s="1134">
        <v>128189462.08</v>
      </c>
      <c r="G103" s="1134">
        <v>0</v>
      </c>
      <c r="H103" s="1134">
        <v>0</v>
      </c>
      <c r="I103" s="205"/>
    </row>
    <row r="104" spans="1:9" s="152" customFormat="1">
      <c r="A104" s="152" t="s">
        <v>532</v>
      </c>
      <c r="C104" s="445"/>
      <c r="D104" s="446"/>
      <c r="E104" s="205"/>
      <c r="F104" s="1135" t="s">
        <v>1365</v>
      </c>
      <c r="G104" s="1135">
        <v>0</v>
      </c>
      <c r="H104" s="1135">
        <v>0</v>
      </c>
      <c r="I104" s="205"/>
    </row>
    <row r="105" spans="1:9" s="152" customFormat="1">
      <c r="A105" s="152" t="s">
        <v>533</v>
      </c>
      <c r="C105" s="445"/>
      <c r="D105" s="446"/>
      <c r="E105" s="205"/>
      <c r="F105" s="1137" t="s">
        <v>1366</v>
      </c>
      <c r="G105" s="1137">
        <v>0</v>
      </c>
      <c r="H105" s="1137">
        <v>0</v>
      </c>
      <c r="I105" s="205"/>
    </row>
    <row r="106" spans="1:9" s="152" customFormat="1">
      <c r="A106" s="152" t="s">
        <v>534</v>
      </c>
      <c r="C106" s="445"/>
      <c r="D106" s="446"/>
      <c r="E106" s="205"/>
      <c r="F106" s="1137" t="s">
        <v>1367</v>
      </c>
      <c r="G106" s="1137">
        <v>0</v>
      </c>
      <c r="H106" s="1137">
        <v>0</v>
      </c>
      <c r="I106" s="205"/>
    </row>
    <row r="107" spans="1:9" s="152" customFormat="1">
      <c r="A107" s="152" t="s">
        <v>535</v>
      </c>
      <c r="C107" s="445"/>
      <c r="D107" s="446"/>
      <c r="E107" s="205"/>
      <c r="F107" s="1135" t="s">
        <v>1368</v>
      </c>
      <c r="G107" s="1135">
        <v>0</v>
      </c>
      <c r="H107" s="1135">
        <v>0</v>
      </c>
      <c r="I107" s="205"/>
    </row>
    <row r="108" spans="1:9" s="152" customFormat="1">
      <c r="A108" s="152" t="s">
        <v>536</v>
      </c>
      <c r="C108" s="445"/>
      <c r="D108" s="446"/>
      <c r="E108" s="205"/>
      <c r="F108" s="1135" t="s">
        <v>1369</v>
      </c>
      <c r="G108" s="1135">
        <v>0</v>
      </c>
      <c r="H108" s="1135">
        <v>0</v>
      </c>
      <c r="I108" s="205"/>
    </row>
    <row r="109" spans="1:9" s="152" customFormat="1">
      <c r="A109" s="152" t="s">
        <v>537</v>
      </c>
      <c r="C109" s="445"/>
      <c r="D109" s="446"/>
      <c r="E109" s="205"/>
      <c r="F109" s="1135" t="s">
        <v>1370</v>
      </c>
      <c r="G109" s="1135">
        <v>0</v>
      </c>
      <c r="H109" s="1135">
        <v>0</v>
      </c>
      <c r="I109" s="205"/>
    </row>
    <row r="110" spans="1:9" s="152" customFormat="1">
      <c r="A110" s="152" t="s">
        <v>538</v>
      </c>
      <c r="C110" s="445"/>
      <c r="D110" s="446"/>
      <c r="E110" s="205"/>
      <c r="F110" s="1135" t="s">
        <v>1371</v>
      </c>
      <c r="G110" s="1135">
        <v>0</v>
      </c>
      <c r="H110" s="1135">
        <v>0</v>
      </c>
      <c r="I110" s="205"/>
    </row>
    <row r="111" spans="1:9" s="152" customFormat="1">
      <c r="A111" s="152" t="s">
        <v>539</v>
      </c>
      <c r="C111" s="445"/>
      <c r="D111" s="446"/>
      <c r="E111" s="205"/>
      <c r="F111" s="1135" t="s">
        <v>1372</v>
      </c>
      <c r="G111" s="1135">
        <v>0</v>
      </c>
      <c r="H111" s="1135">
        <v>0</v>
      </c>
      <c r="I111" s="205"/>
    </row>
    <row r="112" spans="1:9" s="152" customFormat="1">
      <c r="A112" s="447" t="s">
        <v>540</v>
      </c>
      <c r="B112" s="447"/>
      <c r="C112" s="448"/>
      <c r="D112" s="449"/>
      <c r="E112" s="450"/>
      <c r="F112" s="1136" t="s">
        <v>1368</v>
      </c>
      <c r="G112" s="1136">
        <v>0</v>
      </c>
      <c r="H112" s="1136">
        <v>0</v>
      </c>
      <c r="I112" s="450"/>
    </row>
    <row r="114" spans="1:1">
      <c r="A114" s="2" t="s">
        <v>1102</v>
      </c>
    </row>
    <row r="115" spans="1:1">
      <c r="A115" s="2" t="s">
        <v>1103</v>
      </c>
    </row>
    <row r="116" spans="1:1">
      <c r="A116" s="2" t="s">
        <v>1104</v>
      </c>
    </row>
    <row r="117" spans="1:1">
      <c r="A117" s="2" t="s">
        <v>1105</v>
      </c>
    </row>
  </sheetData>
  <mergeCells count="337">
    <mergeCell ref="F107:H107"/>
    <mergeCell ref="F108:H108"/>
    <mergeCell ref="F109:H109"/>
    <mergeCell ref="F110:H110"/>
    <mergeCell ref="F111:H111"/>
    <mergeCell ref="F112:H112"/>
    <mergeCell ref="F101:H101"/>
    <mergeCell ref="F102:H102"/>
    <mergeCell ref="F103:H103"/>
    <mergeCell ref="F104:H104"/>
    <mergeCell ref="F105:H105"/>
    <mergeCell ref="F106:H106"/>
    <mergeCell ref="A92:I92"/>
    <mergeCell ref="A95:I95"/>
    <mergeCell ref="A97:I97"/>
    <mergeCell ref="F98:H98"/>
    <mergeCell ref="F99:H99"/>
    <mergeCell ref="F100:H100"/>
    <mergeCell ref="B89:C89"/>
    <mergeCell ref="D89:E89"/>
    <mergeCell ref="F89:G89"/>
    <mergeCell ref="H89:I89"/>
    <mergeCell ref="B90:C90"/>
    <mergeCell ref="D90:E90"/>
    <mergeCell ref="F90:G90"/>
    <mergeCell ref="H90:I90"/>
    <mergeCell ref="B87:C87"/>
    <mergeCell ref="D87:E87"/>
    <mergeCell ref="F87:G87"/>
    <mergeCell ref="H87:I87"/>
    <mergeCell ref="B88:C88"/>
    <mergeCell ref="D88:E88"/>
    <mergeCell ref="F88:G88"/>
    <mergeCell ref="H88:I88"/>
    <mergeCell ref="B85:C85"/>
    <mergeCell ref="D85:E85"/>
    <mergeCell ref="F85:G85"/>
    <mergeCell ref="H85:I85"/>
    <mergeCell ref="B86:C86"/>
    <mergeCell ref="D86:E86"/>
    <mergeCell ref="F86:G86"/>
    <mergeCell ref="H86:I86"/>
    <mergeCell ref="B83:C83"/>
    <mergeCell ref="D83:E83"/>
    <mergeCell ref="F83:G83"/>
    <mergeCell ref="H83:I83"/>
    <mergeCell ref="B84:C84"/>
    <mergeCell ref="D84:E84"/>
    <mergeCell ref="F84:G84"/>
    <mergeCell ref="H84:I84"/>
    <mergeCell ref="B81:C81"/>
    <mergeCell ref="D81:E81"/>
    <mergeCell ref="F81:G81"/>
    <mergeCell ref="H81:I81"/>
    <mergeCell ref="B82:C82"/>
    <mergeCell ref="D82:E82"/>
    <mergeCell ref="F82:G82"/>
    <mergeCell ref="H82:I82"/>
    <mergeCell ref="B79:C79"/>
    <mergeCell ref="D79:E79"/>
    <mergeCell ref="F79:G79"/>
    <mergeCell ref="H79:I79"/>
    <mergeCell ref="B80:C80"/>
    <mergeCell ref="D80:E80"/>
    <mergeCell ref="F80:G80"/>
    <mergeCell ref="H80:I80"/>
    <mergeCell ref="B77:C77"/>
    <mergeCell ref="D77:E77"/>
    <mergeCell ref="F77:G77"/>
    <mergeCell ref="H77:I77"/>
    <mergeCell ref="B78:C78"/>
    <mergeCell ref="D78:E78"/>
    <mergeCell ref="F78:G78"/>
    <mergeCell ref="H78:I78"/>
    <mergeCell ref="B75:C75"/>
    <mergeCell ref="D75:E75"/>
    <mergeCell ref="F75:G75"/>
    <mergeCell ref="H75:I75"/>
    <mergeCell ref="B76:C76"/>
    <mergeCell ref="D76:E76"/>
    <mergeCell ref="F76:G76"/>
    <mergeCell ref="H76:I76"/>
    <mergeCell ref="B73:C73"/>
    <mergeCell ref="D73:E73"/>
    <mergeCell ref="F73:G73"/>
    <mergeCell ref="H73:I73"/>
    <mergeCell ref="B74:C74"/>
    <mergeCell ref="D74:E74"/>
    <mergeCell ref="F74:G74"/>
    <mergeCell ref="H74:I74"/>
    <mergeCell ref="B71:C71"/>
    <mergeCell ref="D71:E71"/>
    <mergeCell ref="F71:G71"/>
    <mergeCell ref="H71:I71"/>
    <mergeCell ref="B72:C72"/>
    <mergeCell ref="D72:E72"/>
    <mergeCell ref="F72:G72"/>
    <mergeCell ref="H72:I72"/>
    <mergeCell ref="B69:C69"/>
    <mergeCell ref="D69:E69"/>
    <mergeCell ref="F69:G69"/>
    <mergeCell ref="H69:I69"/>
    <mergeCell ref="B70:C70"/>
    <mergeCell ref="D70:E70"/>
    <mergeCell ref="F70:G70"/>
    <mergeCell ref="H70:I70"/>
    <mergeCell ref="B67:C67"/>
    <mergeCell ref="D67:E67"/>
    <mergeCell ref="F67:G67"/>
    <mergeCell ref="H67:I67"/>
    <mergeCell ref="B68:C68"/>
    <mergeCell ref="D68:E68"/>
    <mergeCell ref="F68:G68"/>
    <mergeCell ref="H68:I68"/>
    <mergeCell ref="B65:C65"/>
    <mergeCell ref="D65:E65"/>
    <mergeCell ref="F65:G65"/>
    <mergeCell ref="H65:I65"/>
    <mergeCell ref="B66:C66"/>
    <mergeCell ref="D66:E66"/>
    <mergeCell ref="F66:G66"/>
    <mergeCell ref="H66:I66"/>
    <mergeCell ref="B60:C60"/>
    <mergeCell ref="D60:E60"/>
    <mergeCell ref="F60:G60"/>
    <mergeCell ref="H60:I60"/>
    <mergeCell ref="B64:C64"/>
    <mergeCell ref="D64:E64"/>
    <mergeCell ref="F64:G64"/>
    <mergeCell ref="H64:I64"/>
    <mergeCell ref="B58:C58"/>
    <mergeCell ref="D58:E58"/>
    <mergeCell ref="F58:G58"/>
    <mergeCell ref="H58:I58"/>
    <mergeCell ref="B59:C59"/>
    <mergeCell ref="D59:E59"/>
    <mergeCell ref="F59:G59"/>
    <mergeCell ref="H59:I59"/>
    <mergeCell ref="B56:C56"/>
    <mergeCell ref="D56:E56"/>
    <mergeCell ref="F56:G56"/>
    <mergeCell ref="H56:I56"/>
    <mergeCell ref="B57:C57"/>
    <mergeCell ref="D57:E57"/>
    <mergeCell ref="F57:G57"/>
    <mergeCell ref="H57:I57"/>
    <mergeCell ref="B54:C54"/>
    <mergeCell ref="D54:E54"/>
    <mergeCell ref="F54:G54"/>
    <mergeCell ref="H54:I54"/>
    <mergeCell ref="B55:C55"/>
    <mergeCell ref="D55:E55"/>
    <mergeCell ref="F55:G55"/>
    <mergeCell ref="H55:I55"/>
    <mergeCell ref="B52:C52"/>
    <mergeCell ref="D52:E52"/>
    <mergeCell ref="F52:G52"/>
    <mergeCell ref="H52:I52"/>
    <mergeCell ref="B53:C53"/>
    <mergeCell ref="D53:E53"/>
    <mergeCell ref="F53:G53"/>
    <mergeCell ref="H53:I53"/>
    <mergeCell ref="B50:C50"/>
    <mergeCell ref="D50:E50"/>
    <mergeCell ref="F50:G50"/>
    <mergeCell ref="H50:I50"/>
    <mergeCell ref="B51:C51"/>
    <mergeCell ref="D51:E51"/>
    <mergeCell ref="F51:G51"/>
    <mergeCell ref="H51:I51"/>
    <mergeCell ref="B48:C48"/>
    <mergeCell ref="D48:E48"/>
    <mergeCell ref="F48:G48"/>
    <mergeCell ref="H48:I48"/>
    <mergeCell ref="B49:C49"/>
    <mergeCell ref="D49:E49"/>
    <mergeCell ref="F49:G49"/>
    <mergeCell ref="H49:I49"/>
    <mergeCell ref="B46:C46"/>
    <mergeCell ref="D46:E46"/>
    <mergeCell ref="F46:G46"/>
    <mergeCell ref="H46:I46"/>
    <mergeCell ref="B47:C47"/>
    <mergeCell ref="D47:E47"/>
    <mergeCell ref="F47:G47"/>
    <mergeCell ref="H47:I47"/>
    <mergeCell ref="B44:C44"/>
    <mergeCell ref="D44:E44"/>
    <mergeCell ref="F44:G44"/>
    <mergeCell ref="H44:I44"/>
    <mergeCell ref="B45:C45"/>
    <mergeCell ref="D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3:C13"/>
    <mergeCell ref="D13:E13"/>
    <mergeCell ref="F13:G13"/>
    <mergeCell ref="H13:I13"/>
    <mergeCell ref="A9:A10"/>
    <mergeCell ref="B9:C9"/>
    <mergeCell ref="D9:E9"/>
    <mergeCell ref="F9:G9"/>
    <mergeCell ref="H9:I9"/>
    <mergeCell ref="B10:C10"/>
    <mergeCell ref="D10:E10"/>
    <mergeCell ref="F10:G10"/>
    <mergeCell ref="H10:I10"/>
    <mergeCell ref="A1:I1"/>
    <mergeCell ref="A2:I2"/>
    <mergeCell ref="A3:I3"/>
    <mergeCell ref="A4:I4"/>
    <mergeCell ref="A5:I5"/>
    <mergeCell ref="A8:I8"/>
    <mergeCell ref="B12:C12"/>
    <mergeCell ref="D12:E12"/>
    <mergeCell ref="F12:G12"/>
    <mergeCell ref="H12:I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RREO - Anexo 1 - Bal_Orç</vt:lpstr>
      <vt:lpstr>RREO - Anexo 2 - Função</vt:lpstr>
      <vt:lpstr>RREO - Anexo 3 - RCL</vt:lpstr>
      <vt:lpstr>RREO - Anexo 4 - RPPS</vt:lpstr>
      <vt:lpstr>RREO - Anexo 6 - Nom-Prim</vt:lpstr>
      <vt:lpstr>RREO - Anexo 7 - RP</vt:lpstr>
      <vt:lpstr>RREO - Anexo 8 - MDE</vt:lpstr>
      <vt:lpstr>RREO - Anexo 9 - OP</vt:lpstr>
      <vt:lpstr>RREO - Anexo 10 - Proj Atuarial</vt:lpstr>
      <vt:lpstr>RREO - Anexo 11 - Alienações</vt:lpstr>
      <vt:lpstr>RREO - Anexo 12 - Saúde</vt:lpstr>
      <vt:lpstr>RREO - Anexo 13 - PPP</vt:lpstr>
      <vt:lpstr>RREO - Anexo 14 - Simplificado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Nogueira</dc:creator>
  <cp:lastModifiedBy>Claudinei Nogueira</cp:lastModifiedBy>
  <cp:lastPrinted>2021-07-29T20:04:09Z</cp:lastPrinted>
  <dcterms:created xsi:type="dcterms:W3CDTF">2021-02-23T16:51:47Z</dcterms:created>
  <dcterms:modified xsi:type="dcterms:W3CDTF">2023-05-24T21:01:22Z</dcterms:modified>
</cp:coreProperties>
</file>