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EstaPastaDeTrabalho" defaultThemeVersion="166925"/>
  <mc:AlternateContent xmlns:mc="http://schemas.openxmlformats.org/markup-compatibility/2006">
    <mc:Choice Requires="x15">
      <x15ac:absPath xmlns:x15ac="http://schemas.microsoft.com/office/spreadsheetml/2010/11/ac" url="T:\02 - Gerência Técnica e de Controle - FC-2G\Acompanhamento 2023\Relatórios\"/>
    </mc:Choice>
  </mc:AlternateContent>
  <xr:revisionPtr revIDLastSave="0" documentId="13_ncr:1_{97374D03-0E0C-4B9A-BD41-D346E142BEDB}" xr6:coauthVersionLast="47" xr6:coauthVersionMax="47" xr10:uidLastSave="{00000000-0000-0000-0000-000000000000}"/>
  <bookViews>
    <workbookView xWindow="-120" yWindow="-120" windowWidth="29040" windowHeight="15840" xr2:uid="{017874F1-1675-4843-ABFA-06B23558314A}"/>
  </bookViews>
  <sheets>
    <sheet name="RREO - Anexo 1 - Bal_Orç" sheetId="1" r:id="rId1"/>
    <sheet name="RREO - Anexo 2 - Função" sheetId="2" r:id="rId2"/>
    <sheet name="RREO - Anexo 3 - RCL" sheetId="3" r:id="rId3"/>
    <sheet name="RREO - Anexo 4 - RPPS" sheetId="4" r:id="rId4"/>
    <sheet name="RREO - Anexo 6 - Nom-Prim" sheetId="5" r:id="rId5"/>
    <sheet name="RREO - Anexo 7 - RP" sheetId="6" r:id="rId6"/>
    <sheet name="RREO - Anexo 8 - MDE" sheetId="7" r:id="rId7"/>
    <sheet name="RREO - Anexo 9 - OP" sheetId="8" r:id="rId8"/>
    <sheet name="RREO - Anexo 10 - Proj Atuarial" sheetId="9" r:id="rId9"/>
    <sheet name="RREO - Anexo 11 - Alienações" sheetId="10" r:id="rId10"/>
    <sheet name="RREO - Anexo 12 - Saúde" sheetId="11" r:id="rId11"/>
    <sheet name="RREO - Anexo 13 - PPP" sheetId="12" r:id="rId12"/>
    <sheet name="RREO - Anexo 14 - Simplificado" sheetId="13" r:id="rId13"/>
  </sheets>
  <calcPr calcId="181029"/>
  <pivotCaches>
    <pivotCache cacheId="419" r:id="rId14"/>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12" l="1"/>
  <c r="G31" i="12" s="1"/>
  <c r="H31" i="12" s="1"/>
  <c r="I31" i="12" s="1"/>
  <c r="J31" i="12" s="1"/>
  <c r="K31" i="12" s="1"/>
  <c r="L31" i="12" s="1"/>
  <c r="M31" i="12" s="1"/>
  <c r="C48" i="12"/>
  <c r="C49" i="12" s="1"/>
  <c r="M40" i="12"/>
  <c r="L40" i="12"/>
  <c r="K40" i="12"/>
  <c r="J40" i="12"/>
  <c r="I40" i="12"/>
  <c r="H40" i="12"/>
  <c r="G40" i="12"/>
  <c r="F40" i="12"/>
  <c r="E40" i="12"/>
  <c r="D40" i="12"/>
  <c r="C40" i="12"/>
  <c r="E29" i="12"/>
  <c r="E48" i="12" s="1"/>
  <c r="A222" i="7"/>
  <c r="A151" i="11"/>
  <c r="I135" i="11"/>
  <c r="G135" i="11"/>
  <c r="G109" i="11"/>
  <c r="I109" i="11" s="1"/>
  <c r="G26" i="11"/>
  <c r="I26" i="11" s="1"/>
  <c r="D134" i="7"/>
  <c r="A201" i="7"/>
  <c r="A224" i="7"/>
  <c r="A223" i="7"/>
  <c r="A221" i="7"/>
  <c r="C123" i="5"/>
  <c r="C59" i="5"/>
  <c r="G96" i="5" s="1"/>
  <c r="F374" i="2"/>
  <c r="H223" i="2"/>
  <c r="H211" i="2"/>
  <c r="H199" i="2"/>
  <c r="L162" i="2"/>
  <c r="H148" i="2"/>
  <c r="H145" i="2"/>
  <c r="J248" i="2"/>
  <c r="K248" i="2" s="1"/>
  <c r="F248" i="2"/>
  <c r="G225" i="2" s="1"/>
  <c r="C248" i="2"/>
  <c r="K115" i="2"/>
  <c r="K118" i="2"/>
  <c r="G117" i="2"/>
  <c r="D374" i="2"/>
  <c r="C374" i="2"/>
  <c r="A260" i="2"/>
  <c r="L160" i="2"/>
  <c r="L144" i="2"/>
  <c r="I248" i="2"/>
  <c r="E248" i="2"/>
  <c r="D248" i="2"/>
  <c r="I374" i="2"/>
  <c r="F29" i="12" l="1"/>
  <c r="F48" i="12" s="1"/>
  <c r="F78" i="12" s="1"/>
  <c r="E78" i="12"/>
  <c r="E49" i="12"/>
  <c r="G29" i="12"/>
  <c r="L112" i="2"/>
  <c r="K120" i="2"/>
  <c r="L247" i="2"/>
  <c r="H150" i="2"/>
  <c r="D198" i="7"/>
  <c r="F198" i="7"/>
  <c r="H57" i="7"/>
  <c r="G198" i="7"/>
  <c r="D131" i="7"/>
  <c r="D130" i="7" s="1"/>
  <c r="G125" i="5"/>
  <c r="F117" i="5"/>
  <c r="H108" i="2"/>
  <c r="H118" i="2"/>
  <c r="L248" i="2"/>
  <c r="H174" i="2"/>
  <c r="H186" i="2"/>
  <c r="H198" i="2"/>
  <c r="H210" i="2"/>
  <c r="H222" i="2"/>
  <c r="H234" i="2"/>
  <c r="H246" i="2"/>
  <c r="G374" i="2"/>
  <c r="K161" i="2"/>
  <c r="J374" i="2"/>
  <c r="K374" i="2" s="1"/>
  <c r="L111" i="2"/>
  <c r="L149" i="2"/>
  <c r="L163" i="2"/>
  <c r="H147" i="2"/>
  <c r="L157" i="2"/>
  <c r="G165" i="2"/>
  <c r="K154" i="2"/>
  <c r="L168" i="2"/>
  <c r="L174" i="2"/>
  <c r="H162" i="2"/>
  <c r="H164" i="2"/>
  <c r="H170" i="2"/>
  <c r="H176" i="2"/>
  <c r="H182" i="2"/>
  <c r="H188" i="2"/>
  <c r="H194" i="2"/>
  <c r="H200" i="2"/>
  <c r="H206" i="2"/>
  <c r="H212" i="2"/>
  <c r="H218" i="2"/>
  <c r="H224" i="2"/>
  <c r="H230" i="2"/>
  <c r="H236" i="2"/>
  <c r="H242" i="2"/>
  <c r="E374" i="2"/>
  <c r="H111" i="2"/>
  <c r="K147" i="2"/>
  <c r="H374" i="2"/>
  <c r="L150" i="2"/>
  <c r="K151" i="2"/>
  <c r="K157" i="2"/>
  <c r="G113" i="2"/>
  <c r="L127" i="2"/>
  <c r="H142" i="2"/>
  <c r="H146" i="2"/>
  <c r="K148" i="2"/>
  <c r="L156" i="2"/>
  <c r="G159" i="2"/>
  <c r="H165" i="2"/>
  <c r="H171" i="2"/>
  <c r="H177" i="2"/>
  <c r="K179" i="2"/>
  <c r="H183" i="2"/>
  <c r="H189" i="2"/>
  <c r="H195" i="2"/>
  <c r="H201" i="2"/>
  <c r="H207" i="2"/>
  <c r="H213" i="2"/>
  <c r="H219" i="2"/>
  <c r="H225" i="2"/>
  <c r="H231" i="2"/>
  <c r="H237" i="2"/>
  <c r="H243" i="2"/>
  <c r="L122" i="2"/>
  <c r="H126" i="2"/>
  <c r="K144" i="2"/>
  <c r="K153" i="2"/>
  <c r="K158" i="2"/>
  <c r="L166" i="2"/>
  <c r="L172" i="2"/>
  <c r="L178" i="2"/>
  <c r="L190" i="2"/>
  <c r="L202" i="2"/>
  <c r="L214" i="2"/>
  <c r="L220" i="2"/>
  <c r="L226" i="2"/>
  <c r="L232" i="2"/>
  <c r="L238" i="2"/>
  <c r="L244" i="2"/>
  <c r="H152" i="2"/>
  <c r="H167" i="2"/>
  <c r="H179" i="2"/>
  <c r="H185" i="2"/>
  <c r="L187" i="2"/>
  <c r="H191" i="2"/>
  <c r="H197" i="2"/>
  <c r="L199" i="2"/>
  <c r="H203" i="2"/>
  <c r="H209" i="2"/>
  <c r="L211" i="2"/>
  <c r="H215" i="2"/>
  <c r="H221" i="2"/>
  <c r="L223" i="2"/>
  <c r="H227" i="2"/>
  <c r="H233" i="2"/>
  <c r="L235" i="2"/>
  <c r="H239" i="2"/>
  <c r="H245" i="2"/>
  <c r="G111" i="2"/>
  <c r="G122" i="2"/>
  <c r="K145" i="2"/>
  <c r="H149" i="2"/>
  <c r="H153" i="2"/>
  <c r="H158" i="2"/>
  <c r="K170" i="2"/>
  <c r="L180" i="2"/>
  <c r="L186" i="2"/>
  <c r="L192" i="2"/>
  <c r="L198" i="2"/>
  <c r="L204" i="2"/>
  <c r="L210" i="2"/>
  <c r="L216" i="2"/>
  <c r="L222" i="2"/>
  <c r="L228" i="2"/>
  <c r="L234" i="2"/>
  <c r="L240" i="2"/>
  <c r="L246" i="2"/>
  <c r="H107" i="2"/>
  <c r="K108" i="2"/>
  <c r="L117" i="2"/>
  <c r="G145" i="2"/>
  <c r="H155" i="2"/>
  <c r="L155" i="2"/>
  <c r="H159" i="2"/>
  <c r="K160" i="2"/>
  <c r="G162" i="2"/>
  <c r="H163" i="2"/>
  <c r="K164" i="2"/>
  <c r="K173" i="2"/>
  <c r="H187" i="2"/>
  <c r="K200" i="2"/>
  <c r="G201" i="2"/>
  <c r="L205" i="2"/>
  <c r="K205" i="2"/>
  <c r="K227" i="2"/>
  <c r="G235" i="2"/>
  <c r="K238" i="2"/>
  <c r="H240" i="2"/>
  <c r="G240" i="2"/>
  <c r="K244" i="2"/>
  <c r="G246" i="2"/>
  <c r="H247" i="2"/>
  <c r="H143" i="2"/>
  <c r="L143" i="2"/>
  <c r="G151" i="2"/>
  <c r="L169" i="2"/>
  <c r="K169" i="2"/>
  <c r="G175" i="2"/>
  <c r="K178" i="2"/>
  <c r="H180" i="2"/>
  <c r="G180" i="2"/>
  <c r="K184" i="2"/>
  <c r="K212" i="2"/>
  <c r="G213" i="2"/>
  <c r="L217" i="2"/>
  <c r="K217" i="2"/>
  <c r="K239" i="2"/>
  <c r="G163" i="2"/>
  <c r="G171" i="2"/>
  <c r="H173" i="2"/>
  <c r="L173" i="2"/>
  <c r="G187" i="2"/>
  <c r="K190" i="2"/>
  <c r="H192" i="2"/>
  <c r="G192" i="2"/>
  <c r="K196" i="2"/>
  <c r="K224" i="2"/>
  <c r="L229" i="2"/>
  <c r="K229" i="2"/>
  <c r="G247" i="2"/>
  <c r="L109" i="2"/>
  <c r="L114" i="2"/>
  <c r="L123" i="2"/>
  <c r="L128" i="2"/>
  <c r="K124" i="2"/>
  <c r="G231" i="2"/>
  <c r="G219" i="2"/>
  <c r="G207" i="2"/>
  <c r="G195" i="2"/>
  <c r="G183" i="2"/>
  <c r="G143" i="2"/>
  <c r="L148" i="2"/>
  <c r="L154" i="2"/>
  <c r="G156" i="2"/>
  <c r="H161" i="2"/>
  <c r="L161" i="2"/>
  <c r="K166" i="2"/>
  <c r="L175" i="2"/>
  <c r="K175" i="2"/>
  <c r="L184" i="2"/>
  <c r="K191" i="2"/>
  <c r="G199" i="2"/>
  <c r="K202" i="2"/>
  <c r="H204" i="2"/>
  <c r="G204" i="2"/>
  <c r="K208" i="2"/>
  <c r="K236" i="2"/>
  <c r="G237" i="2"/>
  <c r="L241" i="2"/>
  <c r="K241" i="2"/>
  <c r="G243" i="2"/>
  <c r="L115" i="2"/>
  <c r="L120" i="2"/>
  <c r="H120" i="2"/>
  <c r="L124" i="2"/>
  <c r="H127" i="2"/>
  <c r="G144" i="2"/>
  <c r="L145" i="2"/>
  <c r="K149" i="2"/>
  <c r="L151" i="2"/>
  <c r="K155" i="2"/>
  <c r="H156" i="2"/>
  <c r="K163" i="2"/>
  <c r="H168" i="2"/>
  <c r="G168" i="2"/>
  <c r="K171" i="2"/>
  <c r="K176" i="2"/>
  <c r="G177" i="2"/>
  <c r="L181" i="2"/>
  <c r="K181" i="2"/>
  <c r="L196" i="2"/>
  <c r="K203" i="2"/>
  <c r="G211" i="2"/>
  <c r="K214" i="2"/>
  <c r="H216" i="2"/>
  <c r="G216" i="2"/>
  <c r="K220" i="2"/>
  <c r="H235" i="2"/>
  <c r="K247" i="2"/>
  <c r="H109" i="2"/>
  <c r="L116" i="2"/>
  <c r="H125" i="2"/>
  <c r="K126" i="2"/>
  <c r="K143" i="2"/>
  <c r="H144" i="2"/>
  <c r="K146" i="2"/>
  <c r="G147" i="2"/>
  <c r="G150" i="2"/>
  <c r="H151" i="2"/>
  <c r="K152" i="2"/>
  <c r="G153" i="2"/>
  <c r="G157" i="2"/>
  <c r="H157" i="2"/>
  <c r="K159" i="2"/>
  <c r="K167" i="2"/>
  <c r="G169" i="2"/>
  <c r="H169" i="2"/>
  <c r="K172" i="2"/>
  <c r="G174" i="2"/>
  <c r="H175" i="2"/>
  <c r="K188" i="2"/>
  <c r="G189" i="2"/>
  <c r="L193" i="2"/>
  <c r="K193" i="2"/>
  <c r="L208" i="2"/>
  <c r="K215" i="2"/>
  <c r="G223" i="2"/>
  <c r="K226" i="2"/>
  <c r="H228" i="2"/>
  <c r="G228" i="2"/>
  <c r="K232" i="2"/>
  <c r="L118" i="2"/>
  <c r="L121" i="2"/>
  <c r="H124" i="2"/>
  <c r="G128" i="2"/>
  <c r="G146" i="2"/>
  <c r="G149" i="2"/>
  <c r="K150" i="2"/>
  <c r="H154" i="2"/>
  <c r="G158" i="2"/>
  <c r="G161" i="2"/>
  <c r="K162" i="2"/>
  <c r="H166" i="2"/>
  <c r="L167" i="2"/>
  <c r="G170" i="2"/>
  <c r="G173" i="2"/>
  <c r="K174" i="2"/>
  <c r="H178" i="2"/>
  <c r="L179" i="2"/>
  <c r="G182" i="2"/>
  <c r="G185" i="2"/>
  <c r="K186" i="2"/>
  <c r="H190" i="2"/>
  <c r="L191" i="2"/>
  <c r="G194" i="2"/>
  <c r="G197" i="2"/>
  <c r="K198" i="2"/>
  <c r="H202" i="2"/>
  <c r="L203" i="2"/>
  <c r="G206" i="2"/>
  <c r="G209" i="2"/>
  <c r="K210" i="2"/>
  <c r="H214" i="2"/>
  <c r="L215" i="2"/>
  <c r="G218" i="2"/>
  <c r="G221" i="2"/>
  <c r="K222" i="2"/>
  <c r="H226" i="2"/>
  <c r="L227" i="2"/>
  <c r="G230" i="2"/>
  <c r="G233" i="2"/>
  <c r="K234" i="2"/>
  <c r="H238" i="2"/>
  <c r="L239" i="2"/>
  <c r="G242" i="2"/>
  <c r="G245" i="2"/>
  <c r="K246" i="2"/>
  <c r="K165" i="2"/>
  <c r="K177" i="2"/>
  <c r="K189" i="2"/>
  <c r="K201" i="2"/>
  <c r="K213" i="2"/>
  <c r="K225" i="2"/>
  <c r="K237" i="2"/>
  <c r="G181" i="2"/>
  <c r="K182" i="2"/>
  <c r="K185" i="2"/>
  <c r="G193" i="2"/>
  <c r="K194" i="2"/>
  <c r="K197" i="2"/>
  <c r="G205" i="2"/>
  <c r="K206" i="2"/>
  <c r="K209" i="2"/>
  <c r="G217" i="2"/>
  <c r="K218" i="2"/>
  <c r="K221" i="2"/>
  <c r="G229" i="2"/>
  <c r="K230" i="2"/>
  <c r="K233" i="2"/>
  <c r="G241" i="2"/>
  <c r="K242" i="2"/>
  <c r="K245" i="2"/>
  <c r="G152" i="2"/>
  <c r="G155" i="2"/>
  <c r="K156" i="2"/>
  <c r="H160" i="2"/>
  <c r="G164" i="2"/>
  <c r="G167" i="2"/>
  <c r="K168" i="2"/>
  <c r="H172" i="2"/>
  <c r="G176" i="2"/>
  <c r="G179" i="2"/>
  <c r="K180" i="2"/>
  <c r="H181" i="2"/>
  <c r="H184" i="2"/>
  <c r="L185" i="2"/>
  <c r="G186" i="2"/>
  <c r="K187" i="2"/>
  <c r="G188" i="2"/>
  <c r="G191" i="2"/>
  <c r="K192" i="2"/>
  <c r="H193" i="2"/>
  <c r="H196" i="2"/>
  <c r="L197" i="2"/>
  <c r="G198" i="2"/>
  <c r="K199" i="2"/>
  <c r="G200" i="2"/>
  <c r="G203" i="2"/>
  <c r="K204" i="2"/>
  <c r="H205" i="2"/>
  <c r="H208" i="2"/>
  <c r="L209" i="2"/>
  <c r="G210" i="2"/>
  <c r="K211" i="2"/>
  <c r="G212" i="2"/>
  <c r="G215" i="2"/>
  <c r="K216" i="2"/>
  <c r="H217" i="2"/>
  <c r="H220" i="2"/>
  <c r="L221" i="2"/>
  <c r="G222" i="2"/>
  <c r="K223" i="2"/>
  <c r="G224" i="2"/>
  <c r="G227" i="2"/>
  <c r="K228" i="2"/>
  <c r="H229" i="2"/>
  <c r="H232" i="2"/>
  <c r="L233" i="2"/>
  <c r="G234" i="2"/>
  <c r="K235" i="2"/>
  <c r="G236" i="2"/>
  <c r="G239" i="2"/>
  <c r="K240" i="2"/>
  <c r="H241" i="2"/>
  <c r="H244" i="2"/>
  <c r="L245" i="2"/>
  <c r="K183" i="2"/>
  <c r="K195" i="2"/>
  <c r="K207" i="2"/>
  <c r="K219" i="2"/>
  <c r="K231" i="2"/>
  <c r="K243" i="2"/>
  <c r="L147" i="2"/>
  <c r="G148" i="2"/>
  <c r="L153" i="2"/>
  <c r="G154" i="2"/>
  <c r="L159" i="2"/>
  <c r="G160" i="2"/>
  <c r="L165" i="2"/>
  <c r="G166" i="2"/>
  <c r="L171" i="2"/>
  <c r="G172" i="2"/>
  <c r="L177" i="2"/>
  <c r="G178" i="2"/>
  <c r="L183" i="2"/>
  <c r="G184" i="2"/>
  <c r="L189" i="2"/>
  <c r="G190" i="2"/>
  <c r="L195" i="2"/>
  <c r="G196" i="2"/>
  <c r="L201" i="2"/>
  <c r="G202" i="2"/>
  <c r="L207" i="2"/>
  <c r="G208" i="2"/>
  <c r="L213" i="2"/>
  <c r="G214" i="2"/>
  <c r="L219" i="2"/>
  <c r="G220" i="2"/>
  <c r="L225" i="2"/>
  <c r="G226" i="2"/>
  <c r="L231" i="2"/>
  <c r="G232" i="2"/>
  <c r="L237" i="2"/>
  <c r="G238" i="2"/>
  <c r="L243" i="2"/>
  <c r="G244" i="2"/>
  <c r="L146" i="2"/>
  <c r="L152" i="2"/>
  <c r="L158" i="2"/>
  <c r="L164" i="2"/>
  <c r="L170" i="2"/>
  <c r="L176" i="2"/>
  <c r="L182" i="2"/>
  <c r="L188" i="2"/>
  <c r="L194" i="2"/>
  <c r="L200" i="2"/>
  <c r="L206" i="2"/>
  <c r="L212" i="2"/>
  <c r="L218" i="2"/>
  <c r="L224" i="2"/>
  <c r="L230" i="2"/>
  <c r="L236" i="2"/>
  <c r="L242" i="2"/>
  <c r="G248" i="2"/>
  <c r="L108" i="2"/>
  <c r="L110" i="2"/>
  <c r="K113" i="2"/>
  <c r="H114" i="2"/>
  <c r="K116" i="2"/>
  <c r="K123" i="2"/>
  <c r="L126" i="2"/>
  <c r="G107" i="2"/>
  <c r="H112" i="2"/>
  <c r="H113" i="2"/>
  <c r="H115" i="2"/>
  <c r="H117" i="2"/>
  <c r="K119" i="2"/>
  <c r="G120" i="2"/>
  <c r="K121" i="2"/>
  <c r="K109" i="2"/>
  <c r="K111" i="2"/>
  <c r="K107" i="2"/>
  <c r="H119" i="2"/>
  <c r="K125" i="2"/>
  <c r="K128" i="2"/>
  <c r="H121" i="2"/>
  <c r="K122" i="2"/>
  <c r="H123" i="2"/>
  <c r="K110" i="2"/>
  <c r="K112" i="2"/>
  <c r="K114" i="2"/>
  <c r="K127" i="2"/>
  <c r="K117" i="2"/>
  <c r="G108" i="2"/>
  <c r="G114" i="2"/>
  <c r="G125" i="2"/>
  <c r="G110" i="2"/>
  <c r="G116" i="2"/>
  <c r="G123" i="2"/>
  <c r="G119" i="2"/>
  <c r="G126" i="2"/>
  <c r="G109" i="2"/>
  <c r="H110" i="2"/>
  <c r="G115" i="2"/>
  <c r="H116" i="2"/>
  <c r="G121" i="2"/>
  <c r="H122" i="2"/>
  <c r="G127" i="2"/>
  <c r="H128" i="2"/>
  <c r="L107" i="2"/>
  <c r="L113" i="2"/>
  <c r="L119" i="2"/>
  <c r="L125" i="2"/>
  <c r="G112" i="2"/>
  <c r="G118" i="2"/>
  <c r="G124" i="2"/>
  <c r="H19" i="6"/>
  <c r="G19" i="6"/>
  <c r="B19" i="6"/>
  <c r="F49" i="12" l="1"/>
  <c r="H29" i="12"/>
  <c r="D48" i="12"/>
  <c r="D135" i="7"/>
  <c r="H61" i="7"/>
  <c r="G118" i="5"/>
  <c r="G131" i="5" s="1"/>
  <c r="G133" i="5" s="1"/>
  <c r="L374" i="2"/>
  <c r="I19" i="6"/>
  <c r="C19" i="6"/>
  <c r="J19" i="6"/>
  <c r="D19" i="6"/>
  <c r="E19" i="6"/>
  <c r="K19" i="6"/>
  <c r="F19" i="6"/>
  <c r="I29" i="12" l="1"/>
  <c r="G48" i="12"/>
  <c r="D78" i="12"/>
  <c r="D49" i="12"/>
  <c r="E198" i="7"/>
  <c r="I111" i="1"/>
  <c r="G49" i="12" l="1"/>
  <c r="G78" i="12"/>
  <c r="J29" i="12"/>
  <c r="H48" i="12"/>
  <c r="I98" i="1"/>
  <c r="F98" i="1"/>
  <c r="I107" i="1"/>
  <c r="F107" i="1"/>
  <c r="I96" i="1"/>
  <c r="F96" i="1"/>
  <c r="I105" i="1"/>
  <c r="F105" i="1"/>
  <c r="F111" i="1"/>
  <c r="I48" i="12" l="1"/>
  <c r="K29" i="12"/>
  <c r="H49" i="12"/>
  <c r="H78" i="12"/>
  <c r="J48" i="12" l="1"/>
  <c r="L29" i="12"/>
  <c r="I49" i="12"/>
  <c r="I78" i="12"/>
  <c r="F22" i="8"/>
  <c r="F21" i="8"/>
  <c r="B204" i="2"/>
  <c r="B198" i="2"/>
  <c r="A198" i="2"/>
  <c r="B197" i="2"/>
  <c r="A197" i="2"/>
  <c r="B196" i="2"/>
  <c r="A196" i="2"/>
  <c r="C289" i="2" s="1"/>
  <c r="B195" i="2"/>
  <c r="A195" i="2"/>
  <c r="B194" i="2"/>
  <c r="A194" i="2"/>
  <c r="F138" i="2"/>
  <c r="A117" i="1"/>
  <c r="K48" i="12" l="1"/>
  <c r="J78" i="12"/>
  <c r="J49" i="12"/>
  <c r="M29" i="12"/>
  <c r="C291" i="2"/>
  <c r="C366" i="2"/>
  <c r="C325" i="2"/>
  <c r="J138" i="2"/>
  <c r="C338" i="2"/>
  <c r="D309" i="2"/>
  <c r="D283" i="2"/>
  <c r="C284" i="2"/>
  <c r="C288" i="2"/>
  <c r="C294" i="2"/>
  <c r="D281" i="2"/>
  <c r="D285" i="2"/>
  <c r="D303" i="2"/>
  <c r="D330" i="2"/>
  <c r="C337" i="2"/>
  <c r="C342" i="2"/>
  <c r="C293" i="2"/>
  <c r="C300" i="2"/>
  <c r="D342" i="2"/>
  <c r="C346" i="2"/>
  <c r="C354" i="2"/>
  <c r="D312" i="2"/>
  <c r="C319" i="2"/>
  <c r="C339" i="2"/>
  <c r="C343" i="2"/>
  <c r="C344" i="2"/>
  <c r="D377" i="2"/>
  <c r="C283" i="2"/>
  <c r="C301" i="2"/>
  <c r="C321" i="2"/>
  <c r="C329" i="2"/>
  <c r="C345" i="2"/>
  <c r="D300" i="2"/>
  <c r="D301" i="2"/>
  <c r="D316" i="2"/>
  <c r="C318" i="2"/>
  <c r="D321" i="2"/>
  <c r="D324" i="2"/>
  <c r="D360" i="2"/>
  <c r="C287" i="2"/>
  <c r="C290" i="2"/>
  <c r="C304" i="2"/>
  <c r="F276" i="2"/>
  <c r="J276" i="2" s="1"/>
  <c r="F253" i="2"/>
  <c r="J253" i="2" s="1"/>
  <c r="C285" i="2"/>
  <c r="D304" i="2"/>
  <c r="D366" i="2"/>
  <c r="D372" i="2"/>
  <c r="C380" i="2"/>
  <c r="C383" i="2"/>
  <c r="D351" i="2"/>
  <c r="C359" i="2"/>
  <c r="C377" i="2"/>
  <c r="D380" i="2"/>
  <c r="C382" i="2"/>
  <c r="D383" i="2"/>
  <c r="D386" i="2"/>
  <c r="C326" i="2"/>
  <c r="D339" i="2"/>
  <c r="D354" i="2"/>
  <c r="C364" i="2"/>
  <c r="D382" i="2"/>
  <c r="C302" i="2"/>
  <c r="D326" i="2"/>
  <c r="C347" i="2"/>
  <c r="C363" i="2"/>
  <c r="D364" i="2"/>
  <c r="D391" i="2"/>
  <c r="D284" i="2"/>
  <c r="D363" i="2"/>
  <c r="C387" i="2"/>
  <c r="C303" i="2"/>
  <c r="D280" i="2"/>
  <c r="D289" i="2"/>
  <c r="C313" i="2"/>
  <c r="D302" i="2"/>
  <c r="D334" i="2"/>
  <c r="C331" i="2"/>
  <c r="C365" i="2"/>
  <c r="D346" i="2"/>
  <c r="C322" i="2"/>
  <c r="E392" i="2"/>
  <c r="J392" i="2"/>
  <c r="D392" i="2"/>
  <c r="I392" i="2"/>
  <c r="C392" i="2"/>
  <c r="I327" i="2"/>
  <c r="F392" i="2"/>
  <c r="C327" i="2"/>
  <c r="J327" i="2"/>
  <c r="F327" i="2"/>
  <c r="E327" i="2"/>
  <c r="D327" i="2"/>
  <c r="M48" i="12" l="1"/>
  <c r="L48" i="12"/>
  <c r="K78" i="12"/>
  <c r="K49" i="12"/>
  <c r="B33" i="10"/>
  <c r="C386" i="2"/>
  <c r="C349" i="2"/>
  <c r="D345" i="2"/>
  <c r="C375" i="2"/>
  <c r="C317" i="2"/>
  <c r="C381" i="2"/>
  <c r="D373" i="2"/>
  <c r="D368" i="2"/>
  <c r="D356" i="2"/>
  <c r="D379" i="2"/>
  <c r="D370" i="2"/>
  <c r="C351" i="2"/>
  <c r="C385" i="2"/>
  <c r="D375" i="2"/>
  <c r="C356" i="2"/>
  <c r="C355" i="2"/>
  <c r="C311" i="2"/>
  <c r="D290" i="2"/>
  <c r="C348" i="2"/>
  <c r="C308" i="2"/>
  <c r="D344" i="2"/>
  <c r="D333" i="2"/>
  <c r="C295" i="2"/>
  <c r="D329" i="2"/>
  <c r="D385" i="2"/>
  <c r="D359" i="2"/>
  <c r="D353" i="2"/>
  <c r="D355" i="2"/>
  <c r="D311" i="2"/>
  <c r="D348" i="2"/>
  <c r="C324" i="2"/>
  <c r="C309" i="2"/>
  <c r="C360" i="2"/>
  <c r="C353" i="2"/>
  <c r="C333" i="2"/>
  <c r="D315" i="2"/>
  <c r="D308" i="2"/>
  <c r="D337" i="2"/>
  <c r="D387" i="2"/>
  <c r="C368" i="2"/>
  <c r="D325" i="2"/>
  <c r="C307" i="2"/>
  <c r="D291" i="2"/>
  <c r="D295" i="2"/>
  <c r="C336" i="2"/>
  <c r="C330" i="2"/>
  <c r="D282" i="2"/>
  <c r="C286" i="2"/>
  <c r="D347" i="2"/>
  <c r="C388" i="2"/>
  <c r="D376" i="2"/>
  <c r="C372" i="2"/>
  <c r="C379" i="2"/>
  <c r="C373" i="2"/>
  <c r="D362" i="2"/>
  <c r="C361" i="2"/>
  <c r="C352" i="2"/>
  <c r="C362" i="2"/>
  <c r="C341" i="2"/>
  <c r="C335" i="2"/>
  <c r="C315" i="2"/>
  <c r="C296" i="2"/>
  <c r="C316" i="2"/>
  <c r="C305" i="2"/>
  <c r="D331" i="2"/>
  <c r="D313" i="2"/>
  <c r="H392" i="2"/>
  <c r="L392" i="2"/>
  <c r="H327" i="2"/>
  <c r="L327" i="2"/>
  <c r="C376" i="2"/>
  <c r="D338" i="2"/>
  <c r="C390" i="2"/>
  <c r="D381" i="2"/>
  <c r="D335" i="2"/>
  <c r="D318" i="2"/>
  <c r="D336" i="2"/>
  <c r="C358" i="2"/>
  <c r="D319" i="2"/>
  <c r="C282" i="2"/>
  <c r="D292" i="2"/>
  <c r="D349" i="2"/>
  <c r="C320" i="2"/>
  <c r="D307" i="2"/>
  <c r="D322" i="2"/>
  <c r="D365" i="2"/>
  <c r="D361" i="2"/>
  <c r="C334" i="2"/>
  <c r="D305" i="2"/>
  <c r="D388" i="2"/>
  <c r="C391" i="2"/>
  <c r="D390" i="2"/>
  <c r="C370" i="2"/>
  <c r="D341" i="2"/>
  <c r="D310" i="2"/>
  <c r="D294" i="2"/>
  <c r="D288" i="2"/>
  <c r="D358" i="2"/>
  <c r="D343" i="2"/>
  <c r="D352" i="2"/>
  <c r="D320" i="2"/>
  <c r="C310" i="2"/>
  <c r="D287" i="2"/>
  <c r="C312" i="2"/>
  <c r="D296" i="2"/>
  <c r="C292" i="2"/>
  <c r="D293" i="2"/>
  <c r="L78" i="12" l="1"/>
  <c r="L49" i="12"/>
  <c r="M49" i="12"/>
  <c r="M78" i="12"/>
  <c r="D340" i="2"/>
  <c r="C389" i="2"/>
  <c r="C328" i="2"/>
  <c r="C306" i="2"/>
  <c r="C332" i="2"/>
  <c r="C384" i="2"/>
  <c r="C350" i="2"/>
  <c r="D299" i="2"/>
  <c r="D371" i="2"/>
  <c r="D389" i="2"/>
  <c r="D317" i="2"/>
  <c r="D323" i="2"/>
  <c r="D314" i="2"/>
  <c r="C299" i="2"/>
  <c r="D350" i="2"/>
  <c r="D328" i="2"/>
  <c r="D367" i="2"/>
  <c r="C378" i="2"/>
  <c r="C371" i="2"/>
  <c r="C367" i="2"/>
  <c r="D369" i="2"/>
  <c r="D378" i="2"/>
  <c r="D306" i="2"/>
  <c r="C340" i="2"/>
  <c r="C323" i="2"/>
  <c r="D332" i="2"/>
  <c r="D357" i="2"/>
  <c r="C357" i="2"/>
  <c r="D384" i="2"/>
  <c r="D286" i="2"/>
  <c r="C369" i="2"/>
  <c r="C314" i="2"/>
  <c r="C256" i="2" l="1"/>
  <c r="D256" i="2"/>
  <c r="M19" i="6" l="1"/>
  <c r="L19" i="6"/>
  <c r="K14" i="6" l="1"/>
  <c r="K24" i="6" s="1"/>
  <c r="J14" i="6"/>
  <c r="J24" i="6" s="1"/>
  <c r="B14" i="6"/>
  <c r="B24" i="6" s="1"/>
  <c r="I14" i="6"/>
  <c r="I24" i="6" s="1"/>
  <c r="E14" i="6"/>
  <c r="E24" i="6" s="1"/>
  <c r="C14" i="6"/>
  <c r="C24" i="6" s="1"/>
  <c r="D14" i="6"/>
  <c r="D24" i="6" s="1"/>
  <c r="G14" i="6"/>
  <c r="G24" i="6" s="1"/>
  <c r="H14" i="6" l="1"/>
  <c r="H24" i="6" s="1"/>
  <c r="L14" i="6"/>
  <c r="L24" i="6" s="1"/>
  <c r="F14" i="6"/>
  <c r="F24" i="6" s="1"/>
  <c r="M24" i="6" l="1"/>
  <c r="M14" i="6" l="1"/>
  <c r="I382" i="2" l="1"/>
  <c r="I373" i="2"/>
  <c r="I296" i="2"/>
  <c r="I390" i="2"/>
  <c r="I360" i="2"/>
  <c r="I304" i="2"/>
  <c r="I368" i="2"/>
  <c r="I307" i="2"/>
  <c r="L42" i="2"/>
  <c r="I285" i="2"/>
  <c r="I318" i="2"/>
  <c r="I381" i="2"/>
  <c r="I292" i="2"/>
  <c r="L43" i="2"/>
  <c r="L58" i="2"/>
  <c r="I352" i="2"/>
  <c r="F103" i="1"/>
  <c r="I386" i="2"/>
  <c r="I380" i="2"/>
  <c r="I104" i="1"/>
  <c r="I341" i="2" l="1"/>
  <c r="I377" i="2"/>
  <c r="I312" i="2"/>
  <c r="I316" i="2"/>
  <c r="I358" i="2"/>
  <c r="J380" i="2"/>
  <c r="L380" i="2" s="1"/>
  <c r="L41" i="2"/>
  <c r="L34" i="2"/>
  <c r="L94" i="2"/>
  <c r="J379" i="2"/>
  <c r="L379" i="2" s="1"/>
  <c r="L105" i="2"/>
  <c r="J372" i="2"/>
  <c r="L372" i="2" s="1"/>
  <c r="L89" i="2"/>
  <c r="I283" i="2"/>
  <c r="I333" i="2"/>
  <c r="L40" i="2"/>
  <c r="J307" i="2"/>
  <c r="L307" i="2" s="1"/>
  <c r="J376" i="2"/>
  <c r="L376" i="2" s="1"/>
  <c r="L72" i="2"/>
  <c r="L88" i="2"/>
  <c r="I311" i="2"/>
  <c r="L66" i="2"/>
  <c r="J333" i="2"/>
  <c r="L333" i="2" s="1"/>
  <c r="L79" i="2"/>
  <c r="I103" i="1"/>
  <c r="J381" i="2"/>
  <c r="L381" i="2" s="1"/>
  <c r="L103" i="2"/>
  <c r="L74" i="2"/>
  <c r="J341" i="2"/>
  <c r="L341" i="2" s="1"/>
  <c r="L91" i="2"/>
  <c r="J358" i="2"/>
  <c r="L358" i="2" s="1"/>
  <c r="I324" i="2"/>
  <c r="L85" i="2"/>
  <c r="J352" i="2"/>
  <c r="L352" i="2" s="1"/>
  <c r="L95" i="2"/>
  <c r="J321" i="2"/>
  <c r="L321" i="2" s="1"/>
  <c r="L54" i="2"/>
  <c r="L17" i="2"/>
  <c r="J284" i="2"/>
  <c r="L284" i="2" s="1"/>
  <c r="L26" i="2"/>
  <c r="L67" i="2"/>
  <c r="L68" i="2"/>
  <c r="L60" i="2"/>
  <c r="L25" i="2"/>
  <c r="J292" i="2"/>
  <c r="L292" i="2" s="1"/>
  <c r="I101" i="1"/>
  <c r="I294" i="2"/>
  <c r="L80" i="2"/>
  <c r="J337" i="2"/>
  <c r="L337" i="2" s="1"/>
  <c r="L70" i="2"/>
  <c r="I367" i="2"/>
  <c r="I284" i="2"/>
  <c r="J304" i="2"/>
  <c r="L304" i="2" s="1"/>
  <c r="L37" i="2"/>
  <c r="L76" i="2"/>
  <c r="I90" i="1"/>
  <c r="J373" i="2"/>
  <c r="L373" i="2" s="1"/>
  <c r="L106" i="2"/>
  <c r="L33" i="2"/>
  <c r="J300" i="2"/>
  <c r="L300" i="2" s="1"/>
  <c r="L23" i="2"/>
  <c r="L20" i="2"/>
  <c r="L18" i="2"/>
  <c r="J285" i="2"/>
  <c r="L285" i="2" s="1"/>
  <c r="J283" i="2"/>
  <c r="L16" i="2"/>
  <c r="L51" i="2"/>
  <c r="J318" i="2"/>
  <c r="L318" i="2" s="1"/>
  <c r="J368" i="2"/>
  <c r="L368" i="2" s="1"/>
  <c r="L101" i="2"/>
  <c r="J360" i="2"/>
  <c r="L360" i="2" s="1"/>
  <c r="L93" i="2"/>
  <c r="L69" i="2"/>
  <c r="I94" i="1"/>
  <c r="I379" i="2"/>
  <c r="L44" i="2"/>
  <c r="J311" i="2"/>
  <c r="L311" i="2" s="1"/>
  <c r="I300" i="2"/>
  <c r="I95" i="1"/>
  <c r="L35" i="2"/>
  <c r="I372" i="2"/>
  <c r="L75" i="2"/>
  <c r="L78" i="2"/>
  <c r="I320" i="2"/>
  <c r="L52" i="2"/>
  <c r="J319" i="2"/>
  <c r="L319" i="2" s="1"/>
  <c r="I319" i="2"/>
  <c r="I337" i="2"/>
  <c r="I321" i="2"/>
  <c r="J296" i="2"/>
  <c r="L296" i="2" s="1"/>
  <c r="L29" i="2"/>
  <c r="L38" i="2"/>
  <c r="L28" i="2"/>
  <c r="L63" i="2"/>
  <c r="J330" i="2"/>
  <c r="L330" i="2" s="1"/>
  <c r="L45" i="2"/>
  <c r="J312" i="2"/>
  <c r="L312" i="2" s="1"/>
  <c r="J390" i="2"/>
  <c r="L390" i="2" s="1"/>
  <c r="L49" i="2"/>
  <c r="J316" i="2"/>
  <c r="L316" i="2" s="1"/>
  <c r="J386" i="2"/>
  <c r="L386" i="2" s="1"/>
  <c r="J377" i="2"/>
  <c r="L377" i="2" s="1"/>
  <c r="L21" i="2"/>
  <c r="J288" i="2"/>
  <c r="L288" i="2" s="1"/>
  <c r="L62" i="2"/>
  <c r="J329" i="2"/>
  <c r="L329" i="2" s="1"/>
  <c r="L96" i="2"/>
  <c r="L15" i="2"/>
  <c r="L82" i="2"/>
  <c r="J324" i="2"/>
  <c r="L324" i="2" s="1"/>
  <c r="L57" i="2"/>
  <c r="L87" i="2"/>
  <c r="J382" i="2"/>
  <c r="L382" i="2" s="1"/>
  <c r="I288" i="2"/>
  <c r="L81" i="2"/>
  <c r="I330" i="2"/>
  <c r="L92" i="2"/>
  <c r="L53" i="2"/>
  <c r="J320" i="2"/>
  <c r="L320" i="2" s="1"/>
  <c r="L24" i="2"/>
  <c r="I376" i="2"/>
  <c r="J294" i="2"/>
  <c r="L294" i="2" s="1"/>
  <c r="L27" i="2"/>
  <c r="I329" i="2"/>
  <c r="L22" i="2"/>
  <c r="L71" i="2" l="1"/>
  <c r="J367" i="2"/>
  <c r="L367" i="2" s="1"/>
  <c r="L100" i="2"/>
  <c r="L102" i="2"/>
  <c r="L19" i="2"/>
  <c r="L104" i="2"/>
  <c r="I282" i="2"/>
  <c r="L86" i="2"/>
  <c r="B24" i="8"/>
  <c r="L283" i="2"/>
  <c r="J282" i="2"/>
  <c r="L282" i="2" s="1"/>
  <c r="G33" i="10"/>
  <c r="L65" i="2"/>
  <c r="I100" i="1" l="1"/>
  <c r="I89" i="1"/>
  <c r="I93" i="1"/>
  <c r="I102" i="1"/>
  <c r="I92" i="1" l="1"/>
  <c r="I99" i="1"/>
  <c r="I91" i="1" l="1"/>
  <c r="I88" i="1" l="1"/>
  <c r="F101" i="1" l="1"/>
  <c r="F97" i="1"/>
  <c r="F95" i="1"/>
  <c r="I97" i="1"/>
  <c r="F104" i="1"/>
  <c r="F93" i="1" l="1"/>
  <c r="F100" i="1"/>
  <c r="F90" i="1"/>
  <c r="F91" i="1"/>
  <c r="F94" i="1"/>
  <c r="F102" i="1"/>
  <c r="F89" i="1"/>
  <c r="E281" i="2" l="1"/>
  <c r="F20" i="8"/>
  <c r="H14" i="2"/>
  <c r="F88" i="1"/>
  <c r="F92" i="1"/>
  <c r="L14" i="2"/>
  <c r="F99" i="1"/>
  <c r="F19" i="8" l="1"/>
  <c r="E280" i="2"/>
  <c r="F18" i="8"/>
  <c r="D33" i="10"/>
  <c r="L13" i="2"/>
  <c r="H13" i="2"/>
  <c r="C33" i="10" l="1"/>
  <c r="D24" i="8"/>
  <c r="F17" i="8"/>
  <c r="F24" i="8" s="1"/>
  <c r="E33" i="10"/>
  <c r="I87" i="1"/>
  <c r="F87" i="1" l="1"/>
  <c r="H33" i="10"/>
  <c r="F33" i="10"/>
  <c r="I106" i="1"/>
  <c r="F106" i="1" l="1"/>
  <c r="I108" i="1"/>
  <c r="F108" i="1" l="1"/>
  <c r="I290" i="2" l="1"/>
  <c r="E322" i="2" l="1"/>
  <c r="I295" i="2"/>
  <c r="I362" i="2"/>
  <c r="H31" i="2"/>
  <c r="H77" i="2"/>
  <c r="H59" i="2"/>
  <c r="I335" i="2"/>
  <c r="I289" i="2"/>
  <c r="I344" i="2"/>
  <c r="I287" i="2"/>
  <c r="I375" i="2"/>
  <c r="I354" i="2"/>
  <c r="I370" i="2"/>
  <c r="I339" i="2"/>
  <c r="E390" i="2"/>
  <c r="F325" i="2"/>
  <c r="E331" i="2"/>
  <c r="I291" i="2"/>
  <c r="I315" i="2"/>
  <c r="I359" i="2"/>
  <c r="E313" i="2"/>
  <c r="E325" i="2" l="1"/>
  <c r="H325" i="2"/>
  <c r="E365" i="2"/>
  <c r="J290" i="2"/>
  <c r="H64" i="2"/>
  <c r="F331" i="2"/>
  <c r="J339" i="2"/>
  <c r="I389" i="2"/>
  <c r="I391" i="2"/>
  <c r="I361" i="2"/>
  <c r="I301" i="2"/>
  <c r="I356" i="2"/>
  <c r="E366" i="2"/>
  <c r="I355" i="2"/>
  <c r="J370" i="2"/>
  <c r="F366" i="2"/>
  <c r="H99" i="2"/>
  <c r="E303" i="2"/>
  <c r="I349" i="2"/>
  <c r="L98" i="2"/>
  <c r="I343" i="2"/>
  <c r="E344" i="2"/>
  <c r="H22" i="2"/>
  <c r="F289" i="2"/>
  <c r="I298" i="2"/>
  <c r="I348" i="2"/>
  <c r="I302" i="2"/>
  <c r="J354" i="2"/>
  <c r="I305" i="2"/>
  <c r="E351" i="2"/>
  <c r="D298" i="2"/>
  <c r="H58" i="2"/>
  <c r="E315" i="2"/>
  <c r="I351" i="2"/>
  <c r="J387" i="2"/>
  <c r="I346" i="2"/>
  <c r="I366" i="2"/>
  <c r="I322" i="2"/>
  <c r="E289" i="2"/>
  <c r="H36" i="2"/>
  <c r="F303" i="2"/>
  <c r="J289" i="2"/>
  <c r="H84" i="2"/>
  <c r="F351" i="2"/>
  <c r="J366" i="2"/>
  <c r="I336" i="2"/>
  <c r="I383" i="2"/>
  <c r="E298" i="2"/>
  <c r="E290" i="2"/>
  <c r="L46" i="2"/>
  <c r="J313" i="2"/>
  <c r="F291" i="2"/>
  <c r="E291" i="2"/>
  <c r="H48" i="2"/>
  <c r="F315" i="2"/>
  <c r="H30" i="2"/>
  <c r="F344" i="2"/>
  <c r="J308" i="2"/>
  <c r="J287" i="2"/>
  <c r="I303" i="2"/>
  <c r="I347" i="2"/>
  <c r="E385" i="2"/>
  <c r="L84" i="2"/>
  <c r="J351" i="2"/>
  <c r="J391" i="2"/>
  <c r="L48" i="2"/>
  <c r="J315" i="2"/>
  <c r="F322" i="2"/>
  <c r="I308" i="2"/>
  <c r="L36" i="2"/>
  <c r="J303" i="2"/>
  <c r="I345" i="2"/>
  <c r="H98" i="2"/>
  <c r="F365" i="2"/>
  <c r="J385" i="2"/>
  <c r="F385" i="2"/>
  <c r="I385" i="2"/>
  <c r="I363" i="2"/>
  <c r="J365" i="2"/>
  <c r="L64" i="2"/>
  <c r="J331" i="2"/>
  <c r="I387" i="2"/>
  <c r="H24" i="2"/>
  <c r="F390" i="2"/>
  <c r="I326" i="2"/>
  <c r="I334" i="2"/>
  <c r="I342" i="2"/>
  <c r="I313" i="2"/>
  <c r="I331" i="2"/>
  <c r="I365" i="2"/>
  <c r="I325" i="2"/>
  <c r="L99" i="2"/>
  <c r="H23" i="2"/>
  <c r="F290" i="2"/>
  <c r="F313" i="2"/>
  <c r="H46" i="2"/>
  <c r="J359" i="2"/>
  <c r="I293" i="2"/>
  <c r="J335" i="2"/>
  <c r="F298" i="2"/>
  <c r="L365" i="2" l="1"/>
  <c r="I353" i="2"/>
  <c r="L303" i="2"/>
  <c r="L315" i="2"/>
  <c r="H315" i="2"/>
  <c r="J301" i="2"/>
  <c r="J356" i="2"/>
  <c r="J349" i="2"/>
  <c r="J305" i="2"/>
  <c r="J293" i="2"/>
  <c r="L290" i="2"/>
  <c r="L359" i="2"/>
  <c r="J375" i="2"/>
  <c r="J355" i="2"/>
  <c r="H365" i="2"/>
  <c r="L308" i="2"/>
  <c r="J334" i="2"/>
  <c r="L289" i="2"/>
  <c r="J326" i="2"/>
  <c r="H298" i="2"/>
  <c r="L77" i="2"/>
  <c r="J344" i="2"/>
  <c r="L31" i="2"/>
  <c r="D297" i="2"/>
  <c r="L335" i="2"/>
  <c r="J342" i="2"/>
  <c r="J346" i="2"/>
  <c r="J343" i="2"/>
  <c r="J325" i="2"/>
  <c r="L59" i="2"/>
  <c r="H289" i="2"/>
  <c r="H290" i="2"/>
  <c r="L331" i="2"/>
  <c r="J361" i="2"/>
  <c r="L55" i="2"/>
  <c r="H344" i="2"/>
  <c r="J347" i="2"/>
  <c r="H291" i="2"/>
  <c r="E297" i="2"/>
  <c r="J291" i="2"/>
  <c r="L387" i="2"/>
  <c r="J345" i="2"/>
  <c r="H55" i="2"/>
  <c r="L370" i="2"/>
  <c r="J295" i="2"/>
  <c r="J322" i="2"/>
  <c r="H331" i="2"/>
  <c r="I369" i="2"/>
  <c r="I338" i="2"/>
  <c r="L366" i="2"/>
  <c r="H385" i="2"/>
  <c r="L385" i="2"/>
  <c r="H322" i="2"/>
  <c r="L351" i="2"/>
  <c r="L287" i="2"/>
  <c r="J362" i="2"/>
  <c r="H303" i="2"/>
  <c r="J298" i="2"/>
  <c r="J348" i="2"/>
  <c r="J336" i="2"/>
  <c r="I297" i="2"/>
  <c r="L339" i="2"/>
  <c r="H313" i="2"/>
  <c r="H390" i="2"/>
  <c r="J302" i="2"/>
  <c r="L391" i="2"/>
  <c r="L313" i="2"/>
  <c r="H351" i="2"/>
  <c r="L354" i="2"/>
  <c r="J383" i="2"/>
  <c r="J363" i="2"/>
  <c r="H366" i="2"/>
  <c r="L325" i="2" l="1"/>
  <c r="L356" i="2"/>
  <c r="L363" i="2"/>
  <c r="L302" i="2"/>
  <c r="F297" i="2"/>
  <c r="H297" i="2" s="1"/>
  <c r="L344" i="2"/>
  <c r="L326" i="2"/>
  <c r="L336" i="2"/>
  <c r="L295" i="2"/>
  <c r="L291" i="2"/>
  <c r="L343" i="2"/>
  <c r="L342" i="2"/>
  <c r="J353" i="2"/>
  <c r="L355" i="2"/>
  <c r="L345" i="2"/>
  <c r="L375" i="2"/>
  <c r="L293" i="2"/>
  <c r="L349" i="2"/>
  <c r="L361" i="2"/>
  <c r="L305" i="2"/>
  <c r="L383" i="2"/>
  <c r="L362" i="2"/>
  <c r="J369" i="2"/>
  <c r="D393" i="2"/>
  <c r="D278" i="2"/>
  <c r="L30" i="2"/>
  <c r="J297" i="2"/>
  <c r="L298" i="2"/>
  <c r="J338" i="2"/>
  <c r="J389" i="2"/>
  <c r="L348" i="2"/>
  <c r="L322" i="2"/>
  <c r="L347" i="2"/>
  <c r="L346" i="2"/>
  <c r="L334" i="2"/>
  <c r="L301" i="2"/>
  <c r="L389" i="2" l="1"/>
  <c r="L297" i="2"/>
  <c r="L353" i="2"/>
  <c r="L369" i="2"/>
  <c r="L338" i="2"/>
  <c r="I332" i="2" l="1"/>
  <c r="I314" i="2"/>
  <c r="I371" i="2"/>
  <c r="I286" i="2"/>
  <c r="I350" i="2"/>
  <c r="I323" i="2"/>
  <c r="I328" i="2"/>
  <c r="I378" i="2"/>
  <c r="L56" i="2" l="1"/>
  <c r="J323" i="2"/>
  <c r="L32" i="2"/>
  <c r="J299" i="2"/>
  <c r="L73" i="2"/>
  <c r="J340" i="2"/>
  <c r="I299" i="2"/>
  <c r="L83" i="2"/>
  <c r="J350" i="2"/>
  <c r="L39" i="2"/>
  <c r="J371" i="2"/>
  <c r="J286" i="2"/>
  <c r="J332" i="2"/>
  <c r="I340" i="2"/>
  <c r="J378" i="2"/>
  <c r="L61" i="2"/>
  <c r="J328" i="2"/>
  <c r="L47" i="2"/>
  <c r="J314" i="2"/>
  <c r="J317" i="2"/>
  <c r="L50" i="2"/>
  <c r="I317" i="2"/>
  <c r="L314" i="2" l="1"/>
  <c r="L286" i="2"/>
  <c r="L299" i="2"/>
  <c r="L332" i="2"/>
  <c r="L350" i="2"/>
  <c r="L340" i="2"/>
  <c r="L317" i="2"/>
  <c r="L328" i="2"/>
  <c r="L371" i="2"/>
  <c r="L323" i="2"/>
  <c r="L378" i="2"/>
  <c r="E359" i="2" l="1"/>
  <c r="I364" i="2"/>
  <c r="E354" i="2"/>
  <c r="E349" i="2"/>
  <c r="E295" i="2"/>
  <c r="E370" i="2"/>
  <c r="E360" i="2"/>
  <c r="E373" i="2"/>
  <c r="E287" i="2"/>
  <c r="E334" i="2"/>
  <c r="E305" i="2"/>
  <c r="E356" i="2"/>
  <c r="I309" i="2"/>
  <c r="E335" i="2"/>
  <c r="E361" i="2"/>
  <c r="E382" i="2"/>
  <c r="I310" i="2"/>
  <c r="E343" i="2"/>
  <c r="I388" i="2"/>
  <c r="E339" i="2"/>
  <c r="E364" i="2"/>
  <c r="E363" i="2"/>
  <c r="E391" i="2"/>
  <c r="E380" i="2"/>
  <c r="E342" i="2"/>
  <c r="E355" i="2"/>
  <c r="E308" i="2"/>
  <c r="E302" i="2"/>
  <c r="E375" i="2"/>
  <c r="E348" i="2"/>
  <c r="E296" i="2"/>
  <c r="E293" i="2"/>
  <c r="E301" i="2"/>
  <c r="E324" i="2"/>
  <c r="H75" i="2" l="1"/>
  <c r="F342" i="2"/>
  <c r="H20" i="2"/>
  <c r="F287" i="2"/>
  <c r="F382" i="2"/>
  <c r="H54" i="2"/>
  <c r="F321" i="2"/>
  <c r="F283" i="2"/>
  <c r="H16" i="2"/>
  <c r="H41" i="2"/>
  <c r="F308" i="2"/>
  <c r="F335" i="2"/>
  <c r="H68" i="2"/>
  <c r="J364" i="2"/>
  <c r="L97" i="2"/>
  <c r="H94" i="2"/>
  <c r="F361" i="2"/>
  <c r="F381" i="2"/>
  <c r="J309" i="2"/>
  <c r="H60" i="2"/>
  <c r="F326" i="2"/>
  <c r="H95" i="2"/>
  <c r="F362" i="2"/>
  <c r="F359" i="2"/>
  <c r="H92" i="2"/>
  <c r="F346" i="2"/>
  <c r="H79" i="2"/>
  <c r="E292" i="2"/>
  <c r="H80" i="2"/>
  <c r="F347" i="2"/>
  <c r="H106" i="2"/>
  <c r="F373" i="2"/>
  <c r="F296" i="2"/>
  <c r="H29" i="2"/>
  <c r="H72" i="2"/>
  <c r="F339" i="2"/>
  <c r="H76" i="2"/>
  <c r="F343" i="2"/>
  <c r="H17" i="2"/>
  <c r="F284" i="2"/>
  <c r="F318" i="2"/>
  <c r="H51" i="2"/>
  <c r="J310" i="2"/>
  <c r="H21" i="2"/>
  <c r="F288" i="2"/>
  <c r="F334" i="2"/>
  <c r="H67" i="2"/>
  <c r="H91" i="2"/>
  <c r="H34" i="2"/>
  <c r="F301" i="2"/>
  <c r="F377" i="2"/>
  <c r="H93" i="2"/>
  <c r="F360" i="2"/>
  <c r="F324" i="2"/>
  <c r="H57" i="2"/>
  <c r="E376" i="2"/>
  <c r="J388" i="2"/>
  <c r="E388" i="2"/>
  <c r="E310" i="2"/>
  <c r="E294" i="2"/>
  <c r="H25" i="2"/>
  <c r="F292" i="2"/>
  <c r="E337" i="2"/>
  <c r="E283" i="2"/>
  <c r="E285" i="2"/>
  <c r="F295" i="2"/>
  <c r="H28" i="2"/>
  <c r="F380" i="2"/>
  <c r="E284" i="2"/>
  <c r="F391" i="2"/>
  <c r="F302" i="2"/>
  <c r="H35" i="2"/>
  <c r="F364" i="2"/>
  <c r="H97" i="2"/>
  <c r="H81" i="2"/>
  <c r="F348" i="2"/>
  <c r="H26" i="2"/>
  <c r="F293" i="2"/>
  <c r="F387" i="2"/>
  <c r="H87" i="2"/>
  <c r="F354" i="2"/>
  <c r="H103" i="2"/>
  <c r="F370" i="2"/>
  <c r="F305" i="2"/>
  <c r="H38" i="2"/>
  <c r="F375" i="2"/>
  <c r="F349" i="2"/>
  <c r="H82" i="2"/>
  <c r="E381" i="2"/>
  <c r="H40" i="2"/>
  <c r="F307" i="2"/>
  <c r="E318" i="2"/>
  <c r="E352" i="2"/>
  <c r="I281" i="2"/>
  <c r="E338" i="2"/>
  <c r="E345" i="2"/>
  <c r="E346" i="2"/>
  <c r="F358" i="2"/>
  <c r="E347" i="2"/>
  <c r="E309" i="2"/>
  <c r="E326" i="2"/>
  <c r="I306" i="2"/>
  <c r="E369" i="2"/>
  <c r="E387" i="2"/>
  <c r="E358" i="2"/>
  <c r="C281" i="2"/>
  <c r="C298" i="2"/>
  <c r="E353" i="2"/>
  <c r="E329" i="2"/>
  <c r="E333" i="2"/>
  <c r="E389" i="2"/>
  <c r="E307" i="2"/>
  <c r="E386" i="2"/>
  <c r="I384" i="2"/>
  <c r="E304" i="2"/>
  <c r="E300" i="2"/>
  <c r="E311" i="2"/>
  <c r="E368" i="2"/>
  <c r="I357" i="2"/>
  <c r="E383" i="2"/>
  <c r="E288" i="2"/>
  <c r="E282" i="2" l="1"/>
  <c r="H358" i="2"/>
  <c r="H42" i="2"/>
  <c r="F309" i="2"/>
  <c r="F337" i="2"/>
  <c r="H70" i="2"/>
  <c r="E377" i="2"/>
  <c r="H69" i="2"/>
  <c r="F336" i="2"/>
  <c r="F312" i="2"/>
  <c r="H45" i="2"/>
  <c r="H44" i="2"/>
  <c r="E316" i="2"/>
  <c r="H354" i="2"/>
  <c r="H302" i="2"/>
  <c r="H380" i="2"/>
  <c r="H292" i="2"/>
  <c r="H377" i="2"/>
  <c r="H334" i="2"/>
  <c r="H346" i="2"/>
  <c r="H381" i="2"/>
  <c r="H335" i="2"/>
  <c r="E341" i="2"/>
  <c r="E336" i="2"/>
  <c r="L310" i="2"/>
  <c r="H284" i="2"/>
  <c r="H361" i="2"/>
  <c r="L364" i="2"/>
  <c r="H102" i="2"/>
  <c r="F369" i="2"/>
  <c r="F333" i="2"/>
  <c r="H66" i="2"/>
  <c r="E362" i="2"/>
  <c r="F338" i="2"/>
  <c r="H71" i="2"/>
  <c r="F323" i="2"/>
  <c r="H56" i="2"/>
  <c r="H307" i="2"/>
  <c r="H375" i="2"/>
  <c r="H293" i="2"/>
  <c r="H391" i="2"/>
  <c r="H362" i="2"/>
  <c r="L309" i="2"/>
  <c r="E319" i="2"/>
  <c r="H283" i="2"/>
  <c r="H287" i="2"/>
  <c r="E372" i="2"/>
  <c r="H74" i="2"/>
  <c r="F341" i="2"/>
  <c r="F345" i="2"/>
  <c r="H78" i="2"/>
  <c r="F300" i="2"/>
  <c r="H33" i="2"/>
  <c r="H96" i="2"/>
  <c r="F363" i="2"/>
  <c r="F355" i="2"/>
  <c r="H88" i="2"/>
  <c r="E321" i="2"/>
  <c r="J384" i="2"/>
  <c r="F319" i="2"/>
  <c r="H52" i="2"/>
  <c r="E312" i="2"/>
  <c r="H370" i="2"/>
  <c r="H387" i="2"/>
  <c r="H364" i="2"/>
  <c r="H295" i="2"/>
  <c r="H360" i="2"/>
  <c r="H301" i="2"/>
  <c r="H288" i="2"/>
  <c r="H339" i="2"/>
  <c r="H296" i="2"/>
  <c r="F329" i="2"/>
  <c r="H62" i="2"/>
  <c r="J306" i="2"/>
  <c r="E379" i="2"/>
  <c r="F352" i="2"/>
  <c r="H85" i="2"/>
  <c r="H324" i="2"/>
  <c r="H343" i="2"/>
  <c r="H347" i="2"/>
  <c r="H308" i="2"/>
  <c r="H321" i="2"/>
  <c r="E330" i="2"/>
  <c r="F376" i="2"/>
  <c r="L90" i="2"/>
  <c r="J357" i="2"/>
  <c r="J281" i="2"/>
  <c r="F389" i="2"/>
  <c r="F330" i="2"/>
  <c r="H63" i="2"/>
  <c r="F368" i="2"/>
  <c r="H101" i="2"/>
  <c r="E320" i="2"/>
  <c r="F372" i="2"/>
  <c r="H105" i="2"/>
  <c r="H349" i="2"/>
  <c r="H305" i="2"/>
  <c r="H348" i="2"/>
  <c r="L388" i="2"/>
  <c r="H318" i="2"/>
  <c r="H373" i="2"/>
  <c r="H359" i="2"/>
  <c r="H326" i="2"/>
  <c r="H382" i="2"/>
  <c r="H342" i="2"/>
  <c r="C297" i="2"/>
  <c r="E299" i="2"/>
  <c r="C280" i="2"/>
  <c r="E367" i="2"/>
  <c r="E286" i="2"/>
  <c r="E384" i="2"/>
  <c r="H65" i="2" l="1"/>
  <c r="F332" i="2"/>
  <c r="I280" i="2"/>
  <c r="H73" i="2"/>
  <c r="F340" i="2"/>
  <c r="H90" i="2"/>
  <c r="F357" i="2"/>
  <c r="E314" i="2"/>
  <c r="E371" i="2"/>
  <c r="E357" i="2"/>
  <c r="L281" i="2"/>
  <c r="H352" i="2"/>
  <c r="H319" i="2"/>
  <c r="F388" i="2"/>
  <c r="F378" i="2"/>
  <c r="F304" i="2"/>
  <c r="H37" i="2"/>
  <c r="H309" i="2"/>
  <c r="F371" i="2"/>
  <c r="H104" i="2"/>
  <c r="H50" i="2"/>
  <c r="F317" i="2"/>
  <c r="H330" i="2"/>
  <c r="H376" i="2"/>
  <c r="H329" i="2"/>
  <c r="L384" i="2"/>
  <c r="F384" i="2"/>
  <c r="H341" i="2"/>
  <c r="H323" i="2"/>
  <c r="H53" i="2"/>
  <c r="F320" i="2"/>
  <c r="F311" i="2"/>
  <c r="H83" i="2"/>
  <c r="F350" i="2"/>
  <c r="F367" i="2"/>
  <c r="H100" i="2"/>
  <c r="K140" i="2"/>
  <c r="J257" i="2"/>
  <c r="F299" i="2"/>
  <c r="H32" i="2"/>
  <c r="L306" i="2"/>
  <c r="H43" i="2"/>
  <c r="F310" i="2"/>
  <c r="F379" i="2"/>
  <c r="H337" i="2"/>
  <c r="F285" i="2"/>
  <c r="H18" i="2"/>
  <c r="F328" i="2"/>
  <c r="H61" i="2"/>
  <c r="E328" i="2"/>
  <c r="C393" i="2"/>
  <c r="C278" i="2"/>
  <c r="E378" i="2"/>
  <c r="L142" i="2"/>
  <c r="J280" i="2"/>
  <c r="J278" i="2" s="1"/>
  <c r="L278" i="2" s="1"/>
  <c r="E306" i="2"/>
  <c r="H389" i="2"/>
  <c r="L357" i="2"/>
  <c r="H345" i="2"/>
  <c r="F294" i="2"/>
  <c r="H27" i="2"/>
  <c r="H333" i="2"/>
  <c r="E323" i="2"/>
  <c r="H15" i="2"/>
  <c r="E332" i="2"/>
  <c r="H86" i="2"/>
  <c r="F353" i="2"/>
  <c r="H368" i="2"/>
  <c r="F386" i="2"/>
  <c r="H355" i="2"/>
  <c r="H363" i="2"/>
  <c r="H300" i="2"/>
  <c r="F356" i="2"/>
  <c r="H89" i="2"/>
  <c r="H338" i="2"/>
  <c r="H19" i="2"/>
  <c r="F286" i="2"/>
  <c r="H312" i="2"/>
  <c r="H336" i="2"/>
  <c r="E317" i="2"/>
  <c r="H372" i="2"/>
  <c r="H49" i="2"/>
  <c r="F316" i="2"/>
  <c r="F281" i="2"/>
  <c r="F383" i="2"/>
  <c r="E350" i="2"/>
  <c r="H369" i="2"/>
  <c r="I256" i="2"/>
  <c r="K142" i="2" l="1"/>
  <c r="E340" i="2"/>
  <c r="E393" i="2" s="1"/>
  <c r="J393" i="2"/>
  <c r="L393" i="2" s="1"/>
  <c r="H310" i="2"/>
  <c r="J256" i="2"/>
  <c r="J259" i="2" s="1"/>
  <c r="K256" i="2" s="1"/>
  <c r="L11" i="2"/>
  <c r="L256" i="2" s="1"/>
  <c r="G140" i="2"/>
  <c r="F257" i="2"/>
  <c r="H285" i="2"/>
  <c r="F282" i="2"/>
  <c r="H317" i="2"/>
  <c r="H371" i="2"/>
  <c r="I278" i="2"/>
  <c r="I393" i="2"/>
  <c r="H299" i="2"/>
  <c r="H357" i="2"/>
  <c r="D257" i="2"/>
  <c r="L140" i="2"/>
  <c r="L257" i="2" s="1"/>
  <c r="H140" i="2"/>
  <c r="H248" i="2" s="1"/>
  <c r="E256" i="2"/>
  <c r="H281" i="2"/>
  <c r="F314" i="2"/>
  <c r="H314" i="2" s="1"/>
  <c r="H47" i="2"/>
  <c r="H311" i="2"/>
  <c r="F280" i="2"/>
  <c r="H388" i="2"/>
  <c r="E257" i="2"/>
  <c r="C257" i="2"/>
  <c r="C259" i="2" s="1"/>
  <c r="F306" i="2"/>
  <c r="H39" i="2"/>
  <c r="H286" i="2"/>
  <c r="H356" i="2"/>
  <c r="H379" i="2"/>
  <c r="H367" i="2"/>
  <c r="H304" i="2"/>
  <c r="H332" i="2"/>
  <c r="F256" i="2"/>
  <c r="H11" i="2"/>
  <c r="H386" i="2"/>
  <c r="H353" i="2"/>
  <c r="H320" i="2"/>
  <c r="H340" i="2"/>
  <c r="I257" i="2"/>
  <c r="I259" i="2" s="1"/>
  <c r="H383" i="2"/>
  <c r="H316" i="2"/>
  <c r="H294" i="2"/>
  <c r="L280" i="2"/>
  <c r="H328" i="2"/>
  <c r="H350" i="2"/>
  <c r="H384" i="2"/>
  <c r="H378" i="2"/>
  <c r="M256" i="2"/>
  <c r="M257" i="2"/>
  <c r="L259" i="2" l="1"/>
  <c r="K257" i="2"/>
  <c r="K259" i="2" s="1"/>
  <c r="E278" i="2"/>
  <c r="G142" i="2"/>
  <c r="D259" i="2"/>
  <c r="H257" i="2"/>
  <c r="F259" i="2"/>
  <c r="M259" i="2"/>
  <c r="H256" i="2"/>
  <c r="G256" i="2"/>
  <c r="F278" i="2"/>
  <c r="H282" i="2"/>
  <c r="E259" i="2"/>
  <c r="F393" i="2"/>
  <c r="H393" i="2" s="1"/>
  <c r="H306" i="2"/>
  <c r="H280" i="2"/>
  <c r="H259" i="2" l="1"/>
  <c r="G306" i="2"/>
  <c r="K278" i="2"/>
  <c r="K380" i="2"/>
  <c r="K318" i="2"/>
  <c r="K86" i="2"/>
  <c r="K28" i="2"/>
  <c r="K103" i="2"/>
  <c r="K40" i="2"/>
  <c r="K330" i="2"/>
  <c r="K37" i="2"/>
  <c r="K104" i="2"/>
  <c r="K377" i="2"/>
  <c r="K67" i="2"/>
  <c r="K327" i="2"/>
  <c r="K23" i="2"/>
  <c r="K66" i="2"/>
  <c r="K304" i="2"/>
  <c r="K60" i="2"/>
  <c r="K21" i="2"/>
  <c r="K42" i="2"/>
  <c r="K373" i="2"/>
  <c r="K78" i="2"/>
  <c r="K74" i="2"/>
  <c r="K329" i="2"/>
  <c r="K316" i="2"/>
  <c r="K94" i="2"/>
  <c r="K95" i="2"/>
  <c r="K49" i="2"/>
  <c r="K96" i="2"/>
  <c r="K79" i="2"/>
  <c r="K294" i="2"/>
  <c r="K284" i="2"/>
  <c r="K311" i="2"/>
  <c r="K13" i="2"/>
  <c r="K54" i="2"/>
  <c r="K292" i="2"/>
  <c r="K26" i="2"/>
  <c r="K62" i="2"/>
  <c r="K18" i="2"/>
  <c r="K320" i="2"/>
  <c r="K300" i="2"/>
  <c r="K352" i="2"/>
  <c r="K282" i="2"/>
  <c r="K386" i="2"/>
  <c r="K319" i="2"/>
  <c r="K63" i="2"/>
  <c r="K44" i="2"/>
  <c r="K102" i="2"/>
  <c r="K106" i="2"/>
  <c r="K69" i="2"/>
  <c r="K92" i="2"/>
  <c r="K367" i="2"/>
  <c r="K85" i="2"/>
  <c r="K75" i="2"/>
  <c r="K33" i="2"/>
  <c r="K65" i="2"/>
  <c r="K283" i="2"/>
  <c r="K22" i="2"/>
  <c r="K307" i="2"/>
  <c r="K382" i="2"/>
  <c r="K17" i="2"/>
  <c r="K358" i="2"/>
  <c r="K379" i="2"/>
  <c r="K76" i="2"/>
  <c r="K68" i="2"/>
  <c r="K24" i="2"/>
  <c r="K29" i="2"/>
  <c r="K321" i="2"/>
  <c r="K333" i="2"/>
  <c r="K57" i="2"/>
  <c r="K296" i="2"/>
  <c r="K324" i="2"/>
  <c r="K41" i="2"/>
  <c r="K52" i="2"/>
  <c r="K25" i="2"/>
  <c r="K70" i="2"/>
  <c r="K337" i="2"/>
  <c r="K80" i="2"/>
  <c r="K82" i="2"/>
  <c r="K89" i="2"/>
  <c r="K16" i="2"/>
  <c r="K381" i="2"/>
  <c r="K27" i="2"/>
  <c r="K35" i="2"/>
  <c r="K19" i="2"/>
  <c r="K93" i="2"/>
  <c r="K14" i="2"/>
  <c r="K58" i="2"/>
  <c r="K288" i="2"/>
  <c r="K72" i="2"/>
  <c r="K285" i="2"/>
  <c r="K87" i="2"/>
  <c r="K20" i="2"/>
  <c r="K88" i="2"/>
  <c r="K360" i="2"/>
  <c r="K100" i="2"/>
  <c r="K53" i="2"/>
  <c r="K341" i="2"/>
  <c r="K81" i="2"/>
  <c r="K38" i="2"/>
  <c r="K130" i="2"/>
  <c r="K101" i="2"/>
  <c r="K392" i="2"/>
  <c r="K312" i="2"/>
  <c r="K71" i="2"/>
  <c r="K91" i="2"/>
  <c r="K372" i="2"/>
  <c r="K105" i="2"/>
  <c r="K390" i="2"/>
  <c r="K51" i="2"/>
  <c r="K368" i="2"/>
  <c r="K43" i="2"/>
  <c r="K34" i="2"/>
  <c r="K376" i="2"/>
  <c r="K15" i="2"/>
  <c r="K45" i="2"/>
  <c r="K48" i="2"/>
  <c r="K36" i="2"/>
  <c r="K46" i="2"/>
  <c r="K84" i="2"/>
  <c r="K99" i="2"/>
  <c r="K98" i="2"/>
  <c r="K64" i="2"/>
  <c r="K303" i="2"/>
  <c r="K290" i="2"/>
  <c r="K359" i="2"/>
  <c r="K387" i="2"/>
  <c r="K365" i="2"/>
  <c r="K335" i="2"/>
  <c r="K59" i="2"/>
  <c r="K331" i="2"/>
  <c r="K370" i="2"/>
  <c r="K366" i="2"/>
  <c r="K391" i="2"/>
  <c r="K315" i="2"/>
  <c r="K55" i="2"/>
  <c r="K339" i="2"/>
  <c r="K313" i="2"/>
  <c r="K289" i="2"/>
  <c r="K31" i="2"/>
  <c r="K351" i="2"/>
  <c r="K308" i="2"/>
  <c r="K77" i="2"/>
  <c r="K385" i="2"/>
  <c r="K287" i="2"/>
  <c r="K354" i="2"/>
  <c r="K295" i="2"/>
  <c r="K342" i="2"/>
  <c r="K345" i="2"/>
  <c r="K349" i="2"/>
  <c r="K362" i="2"/>
  <c r="K325" i="2"/>
  <c r="K302" i="2"/>
  <c r="K326" i="2"/>
  <c r="K375" i="2"/>
  <c r="K361" i="2"/>
  <c r="K291" i="2"/>
  <c r="K356" i="2"/>
  <c r="K336" i="2"/>
  <c r="K30" i="2"/>
  <c r="K298" i="2"/>
  <c r="K343" i="2"/>
  <c r="K293" i="2"/>
  <c r="K305" i="2"/>
  <c r="K383" i="2"/>
  <c r="K347" i="2"/>
  <c r="K334" i="2"/>
  <c r="K363" i="2"/>
  <c r="K344" i="2"/>
  <c r="K355" i="2"/>
  <c r="K301" i="2"/>
  <c r="K348" i="2"/>
  <c r="K346" i="2"/>
  <c r="K322" i="2"/>
  <c r="K297" i="2"/>
  <c r="K338" i="2"/>
  <c r="K353" i="2"/>
  <c r="K369" i="2"/>
  <c r="K389" i="2"/>
  <c r="K56" i="2"/>
  <c r="K61" i="2"/>
  <c r="K39" i="2"/>
  <c r="K73" i="2"/>
  <c r="K83" i="2"/>
  <c r="K50" i="2"/>
  <c r="K32" i="2"/>
  <c r="K47" i="2"/>
  <c r="K314" i="2"/>
  <c r="K332" i="2"/>
  <c r="K317" i="2"/>
  <c r="K323" i="2"/>
  <c r="K371" i="2"/>
  <c r="K286" i="2"/>
  <c r="K350" i="2"/>
  <c r="K328" i="2"/>
  <c r="K378" i="2"/>
  <c r="K299" i="2"/>
  <c r="K340" i="2"/>
  <c r="K97" i="2"/>
  <c r="K309" i="2"/>
  <c r="K388" i="2"/>
  <c r="K310" i="2"/>
  <c r="K364" i="2"/>
  <c r="K90" i="2"/>
  <c r="K281" i="2"/>
  <c r="K384" i="2"/>
  <c r="K306" i="2"/>
  <c r="K357" i="2"/>
  <c r="K11" i="2"/>
  <c r="K280" i="2"/>
  <c r="G314" i="2"/>
  <c r="G327" i="2"/>
  <c r="G13" i="2"/>
  <c r="G392" i="2"/>
  <c r="G14" i="2"/>
  <c r="G31" i="2"/>
  <c r="G59" i="2"/>
  <c r="G77" i="2"/>
  <c r="G48" i="2"/>
  <c r="G325" i="2"/>
  <c r="G58" i="2"/>
  <c r="G84" i="2"/>
  <c r="G30" i="2"/>
  <c r="G99" i="2"/>
  <c r="G36" i="2"/>
  <c r="G46" i="2"/>
  <c r="G64" i="2"/>
  <c r="G23" i="2"/>
  <c r="G22" i="2"/>
  <c r="G98" i="2"/>
  <c r="G24" i="2"/>
  <c r="G390" i="2"/>
  <c r="G322" i="2"/>
  <c r="G366" i="2"/>
  <c r="G289" i="2"/>
  <c r="G290" i="2"/>
  <c r="G365" i="2"/>
  <c r="G303" i="2"/>
  <c r="G291" i="2"/>
  <c r="G331" i="2"/>
  <c r="G385" i="2"/>
  <c r="G55" i="2"/>
  <c r="G298" i="2"/>
  <c r="G315" i="2"/>
  <c r="G344" i="2"/>
  <c r="G313" i="2"/>
  <c r="G351" i="2"/>
  <c r="G297" i="2"/>
  <c r="G25" i="2"/>
  <c r="G87" i="2"/>
  <c r="G75" i="2"/>
  <c r="G68" i="2"/>
  <c r="G60" i="2"/>
  <c r="G79" i="2"/>
  <c r="G106" i="2"/>
  <c r="G67" i="2"/>
  <c r="G35" i="2"/>
  <c r="G81" i="2"/>
  <c r="G28" i="2"/>
  <c r="G97" i="2"/>
  <c r="G26" i="2"/>
  <c r="G54" i="2"/>
  <c r="G41" i="2"/>
  <c r="G92" i="2"/>
  <c r="G80" i="2"/>
  <c r="G76" i="2"/>
  <c r="G51" i="2"/>
  <c r="G38" i="2"/>
  <c r="G82" i="2"/>
  <c r="G72" i="2"/>
  <c r="G21" i="2"/>
  <c r="G34" i="2"/>
  <c r="G93" i="2"/>
  <c r="G57" i="2"/>
  <c r="G103" i="2"/>
  <c r="G20" i="2"/>
  <c r="G95" i="2"/>
  <c r="G29" i="2"/>
  <c r="G91" i="2"/>
  <c r="G40" i="2"/>
  <c r="G16" i="2"/>
  <c r="G94" i="2"/>
  <c r="G17" i="2"/>
  <c r="G42" i="2"/>
  <c r="G44" i="2"/>
  <c r="G56" i="2"/>
  <c r="G293" i="2"/>
  <c r="G287" i="2"/>
  <c r="G62" i="2"/>
  <c r="G63" i="2"/>
  <c r="G349" i="2"/>
  <c r="G359" i="2"/>
  <c r="G342" i="2"/>
  <c r="G358" i="2"/>
  <c r="G380" i="2"/>
  <c r="G334" i="2"/>
  <c r="G335" i="2"/>
  <c r="G102" i="2"/>
  <c r="G52" i="2"/>
  <c r="G387" i="2"/>
  <c r="G360" i="2"/>
  <c r="G339" i="2"/>
  <c r="G85" i="2"/>
  <c r="G343" i="2"/>
  <c r="G321" i="2"/>
  <c r="G69" i="2"/>
  <c r="G307" i="2"/>
  <c r="G391" i="2"/>
  <c r="G96" i="2"/>
  <c r="G105" i="2"/>
  <c r="G305" i="2"/>
  <c r="G318" i="2"/>
  <c r="G326" i="2"/>
  <c r="G45" i="2"/>
  <c r="G354" i="2"/>
  <c r="G292" i="2"/>
  <c r="G346" i="2"/>
  <c r="G284" i="2"/>
  <c r="G71" i="2"/>
  <c r="G33" i="2"/>
  <c r="G88" i="2"/>
  <c r="G364" i="2"/>
  <c r="G301" i="2"/>
  <c r="G296" i="2"/>
  <c r="G347" i="2"/>
  <c r="G101" i="2"/>
  <c r="G66" i="2"/>
  <c r="G375" i="2"/>
  <c r="G362" i="2"/>
  <c r="G283" i="2"/>
  <c r="G78" i="2"/>
  <c r="G348" i="2"/>
  <c r="G373" i="2"/>
  <c r="G382" i="2"/>
  <c r="G70" i="2"/>
  <c r="G302" i="2"/>
  <c r="G377" i="2"/>
  <c r="G381" i="2"/>
  <c r="G361" i="2"/>
  <c r="G74" i="2"/>
  <c r="G370" i="2"/>
  <c r="G295" i="2"/>
  <c r="G288" i="2"/>
  <c r="G324" i="2"/>
  <c r="G308" i="2"/>
  <c r="G309" i="2"/>
  <c r="G50" i="2"/>
  <c r="G329" i="2"/>
  <c r="G32" i="2"/>
  <c r="G338" i="2"/>
  <c r="G319" i="2"/>
  <c r="G104" i="2"/>
  <c r="G83" i="2"/>
  <c r="G18" i="2"/>
  <c r="G389" i="2"/>
  <c r="G15" i="2"/>
  <c r="G300" i="2"/>
  <c r="G336" i="2"/>
  <c r="G49" i="2"/>
  <c r="G73" i="2"/>
  <c r="G330" i="2"/>
  <c r="G53" i="2"/>
  <c r="G61" i="2"/>
  <c r="G27" i="2"/>
  <c r="G86" i="2"/>
  <c r="G337" i="2"/>
  <c r="G333" i="2"/>
  <c r="G368" i="2"/>
  <c r="G89" i="2"/>
  <c r="G372" i="2"/>
  <c r="G369" i="2"/>
  <c r="G65" i="2"/>
  <c r="G341" i="2"/>
  <c r="G355" i="2"/>
  <c r="G19" i="2"/>
  <c r="G37" i="2"/>
  <c r="G376" i="2"/>
  <c r="G100" i="2"/>
  <c r="G90" i="2"/>
  <c r="G352" i="2"/>
  <c r="G323" i="2"/>
  <c r="G43" i="2"/>
  <c r="G345" i="2"/>
  <c r="G363" i="2"/>
  <c r="G312" i="2"/>
  <c r="G356" i="2"/>
  <c r="G304" i="2"/>
  <c r="G328" i="2"/>
  <c r="G285" i="2"/>
  <c r="G317" i="2"/>
  <c r="G299" i="2"/>
  <c r="G320" i="2"/>
  <c r="G294" i="2"/>
  <c r="G378" i="2"/>
  <c r="G47" i="2"/>
  <c r="G39" i="2"/>
  <c r="G379" i="2"/>
  <c r="G332" i="2"/>
  <c r="G286" i="2"/>
  <c r="G367" i="2"/>
  <c r="G310" i="2"/>
  <c r="G371" i="2"/>
  <c r="G357" i="2"/>
  <c r="G388" i="2"/>
  <c r="G386" i="2"/>
  <c r="G340" i="2"/>
  <c r="G383" i="2"/>
  <c r="G350" i="2"/>
  <c r="G311" i="2"/>
  <c r="G281" i="2"/>
  <c r="G11" i="2"/>
  <c r="G353" i="2"/>
  <c r="G316" i="2"/>
  <c r="G384" i="2"/>
  <c r="G278" i="2"/>
  <c r="H278" i="2"/>
  <c r="G282" i="2"/>
  <c r="G280" i="2"/>
  <c r="G257" i="2"/>
  <c r="G259" i="2" s="1"/>
  <c r="D26" i="8" l="1"/>
  <c r="H14" i="10"/>
  <c r="C12" i="10" l="1"/>
  <c r="H13" i="10"/>
  <c r="H12" i="10" s="1"/>
  <c r="C19" i="10" l="1"/>
  <c r="F19" i="10" l="1"/>
  <c r="E37" i="10" s="1"/>
  <c r="H16" i="10"/>
  <c r="H19" i="10" s="1"/>
  <c r="H11" i="10"/>
  <c r="H37" i="10" l="1"/>
  <c r="B26" i="8" l="1"/>
  <c r="F12" i="8"/>
  <c r="F26" i="8" s="1"/>
  <c r="A120" i="1" l="1"/>
  <c r="H36" i="1" l="1"/>
  <c r="H24" i="1"/>
  <c r="H18" i="1"/>
  <c r="H38" i="1"/>
  <c r="H45" i="1"/>
  <c r="H60" i="1"/>
  <c r="H19" i="1"/>
  <c r="H22" i="1"/>
  <c r="H52" i="1"/>
  <c r="H58" i="1"/>
  <c r="H34" i="1"/>
  <c r="H61" i="1"/>
  <c r="H26" i="1"/>
  <c r="H43" i="1"/>
  <c r="H33" i="1"/>
  <c r="H53" i="1"/>
  <c r="H30" i="1"/>
  <c r="H44" i="1"/>
  <c r="H63" i="1"/>
  <c r="H35" i="1"/>
  <c r="H48" i="1"/>
  <c r="H20" i="1"/>
  <c r="H56" i="1" l="1"/>
  <c r="H27" i="1"/>
  <c r="H59" i="1"/>
  <c r="H37" i="1"/>
  <c r="H25" i="1"/>
  <c r="H49" i="1"/>
  <c r="H62" i="1"/>
  <c r="H39" i="1"/>
  <c r="H15" i="1"/>
  <c r="H40" i="1"/>
  <c r="H31" i="1"/>
  <c r="H16" i="1"/>
  <c r="H14" i="1"/>
  <c r="H42" i="1"/>
  <c r="H51" i="1"/>
  <c r="H29" i="1"/>
  <c r="H64" i="1"/>
  <c r="H57" i="1"/>
  <c r="H23" i="1"/>
  <c r="H28" i="1"/>
  <c r="H32" i="1"/>
  <c r="H50" i="1"/>
  <c r="H13" i="1"/>
  <c r="H41" i="1" l="1"/>
  <c r="H55" i="1"/>
  <c r="H47" i="1"/>
  <c r="H21" i="1"/>
  <c r="H17" i="1"/>
  <c r="H54" i="1"/>
  <c r="H12" i="1" l="1"/>
  <c r="H46" i="1"/>
  <c r="H11" i="1" l="1"/>
  <c r="D119" i="1" l="1"/>
  <c r="D121" i="1" s="1"/>
  <c r="A119" i="1" l="1"/>
  <c r="F110" i="1"/>
  <c r="I110" i="1"/>
  <c r="H104" i="5" l="1"/>
  <c r="E134" i="7" l="1"/>
  <c r="G134" i="7" l="1"/>
  <c r="F134" i="7"/>
  <c r="H134" i="7" s="1"/>
  <c r="F131" i="7" l="1"/>
  <c r="F130" i="7" s="1"/>
  <c r="E135" i="7"/>
  <c r="E131" i="7"/>
  <c r="G135" i="7"/>
  <c r="G131" i="7"/>
  <c r="G130" i="7" s="1"/>
  <c r="F135" i="7" l="1"/>
  <c r="H135" i="7" s="1"/>
  <c r="E130" i="7"/>
  <c r="H131" i="7"/>
  <c r="H130"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cnogueira</author>
  </authors>
  <commentList>
    <comment ref="A59" authorId="0" shapeId="0" xr:uid="{F9E765AD-C4DE-4898-AB59-CF6C73C4E05E}">
      <text>
        <r>
          <rPr>
            <b/>
            <sz val="8"/>
            <color indexed="81"/>
            <rFont val="Tahoma"/>
            <family val="2"/>
          </rPr>
          <t>cnogueira:</t>
        </r>
        <r>
          <rPr>
            <sz val="8"/>
            <color indexed="81"/>
            <rFont val="Tahoma"/>
            <family val="2"/>
          </rPr>
          <t xml:space="preserve">
Reexibir a linha acima</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exão" type="5" refreshedVersion="6" deleted="1" saveData="1">
    <dbPr connection="" command="" commandType="1"/>
    <olapPr rowDrillCount="1000" serverFill="0" serverNumberFormat="0" serverFont="0" serverFontColor="0"/>
  </connection>
</connections>
</file>

<file path=xl/sharedStrings.xml><?xml version="1.0" encoding="utf-8"?>
<sst xmlns="http://schemas.openxmlformats.org/spreadsheetml/2006/main" count="2212" uniqueCount="1164">
  <si>
    <t>MUNICÍPIO DE CURITIBA</t>
  </si>
  <si>
    <t>RELATÓRIO RESUMIDO DA EXECUÇÃO ORÇAMENTÁRIA</t>
  </si>
  <si>
    <t>BALANÇO ORÇAMENTÁRIO</t>
  </si>
  <si>
    <t>ORÇAMENTOS FISCAL E DA SEGURIDADE SOCIAL</t>
  </si>
  <si>
    <t>RREO - ANEXO 1 (LRF,art.52,inciso I, - alíneas "a" e "b" do inciso II e § 1º)</t>
  </si>
  <si>
    <t xml:space="preserve">RECEITAS </t>
  </si>
  <si>
    <t>PREVISÃO INICIAL</t>
  </si>
  <si>
    <t xml:space="preserve">PREVISÃO ATUALIZADA </t>
  </si>
  <si>
    <t>RECEITAS REALIZADAS</t>
  </si>
  <si>
    <t>SALDO A REALIZAR</t>
  </si>
  <si>
    <t>NO BIMESTRE</t>
  </si>
  <si>
    <t>%</t>
  </si>
  <si>
    <t>(A)</t>
  </si>
  <si>
    <t>(B)</t>
  </si>
  <si>
    <t>(B/A)</t>
  </si>
  <si>
    <t>( C )</t>
  </si>
  <si>
    <t>( C/A )</t>
  </si>
  <si>
    <t>(A-C)</t>
  </si>
  <si>
    <t>RECEITAS (EXCETO INTRA-ORÇAMENTÁRIAS) (I)</t>
  </si>
  <si>
    <t>RECEITAS CORRENTES</t>
  </si>
  <si>
    <t>RECEITA TRIBUTÁRIA</t>
  </si>
  <si>
    <t>RECEITA DE CONTRIBUIÇÕES</t>
  </si>
  <si>
    <t>CONTRIBUIÇÕES SOCIAIS</t>
  </si>
  <si>
    <t>CONTRIBUIÇÕES ECONÔMICAS</t>
  </si>
  <si>
    <t>CONTRIBUIÇÕES DE ILUMINAÇÃO PÚBLICA</t>
  </si>
  <si>
    <t xml:space="preserve">RECEITA PATRIMONIAL </t>
  </si>
  <si>
    <t>RECEITAS IMOBILIÁRIAS</t>
  </si>
  <si>
    <t>RECEITAS DE VALORES MOBILIÁRIOS</t>
  </si>
  <si>
    <t>RECEITA DE CONCESSÃO E PERMISSÕES</t>
  </si>
  <si>
    <t>EXPLORAÇÃO DE RECURSOS NATURAIS</t>
  </si>
  <si>
    <t>RECEITA DE CESSÃO DE DIREITOS</t>
  </si>
  <si>
    <t>OUTRAS RECEITAS PATRIMONIAIS</t>
  </si>
  <si>
    <t>RECEITA DE SERVIÇOS</t>
  </si>
  <si>
    <t>SERVIÇOS ADMINISTRATIVOS E COMERCIAIS GERAIS</t>
  </si>
  <si>
    <t>SERVIÇOS E ATIVIDADES REFERENTE À NAV. E TRANSPORTE</t>
  </si>
  <si>
    <t>OUTROS SERVIÇOS</t>
  </si>
  <si>
    <t>TRANSFERÊNCIAS CORRENTES</t>
  </si>
  <si>
    <t>TRANSFERÊNCIAS DOS MUNICÍPIOS E DE SUAS ENTIDADES</t>
  </si>
  <si>
    <t xml:space="preserve">TRANSFERÊNCIAS DE INSTITUIÇÕES PRIVADAS </t>
  </si>
  <si>
    <t xml:space="preserve">TRANSFERÊNCIAS DE OUTRAS INSTITUIÇÕES PÚBLICAS </t>
  </si>
  <si>
    <t xml:space="preserve">TRANSFERÊNCIAS DO EXTERIOR </t>
  </si>
  <si>
    <t xml:space="preserve">TRANSFERÊNCIAS DE PESSOAS FÍSICAS </t>
  </si>
  <si>
    <t xml:space="preserve">TRANSFERÊNCIAS PROVENIENTES DE DEPÓSITOS NÃO IDENTIFICADOS </t>
  </si>
  <si>
    <t>OUTRAS RECEITAS CORRENTES</t>
  </si>
  <si>
    <t xml:space="preserve">INDENIZAÇÕES, RESTITUIÇÕES E RESSARCIMENTOS </t>
  </si>
  <si>
    <t xml:space="preserve">BENS, DIREITOS E VALORES INCORPORADOS AO PATRIMÔNIO PÚBLICO </t>
  </si>
  <si>
    <t>DEMAIS RECEITAS CORRENTES</t>
  </si>
  <si>
    <t>RECEITAS DE CAPITAL</t>
  </si>
  <si>
    <t>OPERAÇÕES DE CRÉDITO</t>
  </si>
  <si>
    <t>OPERAÇÕES DE CRÉDITO - MERCADO INTERNO</t>
  </si>
  <si>
    <t>OPERAÇÕES DE CRÉDITO - MERCADO EXTERNO</t>
  </si>
  <si>
    <t>ALIENAÇÃO DE BENS</t>
  </si>
  <si>
    <t>ALIENAÇÃO DE BENS MÓVEIS</t>
  </si>
  <si>
    <t>ALIENAÇÃO DE BENS IMÓVEIS</t>
  </si>
  <si>
    <t>ALIENAÇÃO DE BENS INTANGÍVEIS</t>
  </si>
  <si>
    <t>AMORTIZAÇÕES DE EMPRÉSTIMOS</t>
  </si>
  <si>
    <t>TRANSFERÊNCIAS DE CAPITAL</t>
  </si>
  <si>
    <t>TRANSFERÊNCIAS DA UNIÃO E DE SUAS ENTIDADES</t>
  </si>
  <si>
    <t xml:space="preserve">TRANSFERÊNCIAS DOS ESTADOS E DE SUAS ENTIDADES </t>
  </si>
  <si>
    <t>DEMAIS RECEITAS DE CAPITAL</t>
  </si>
  <si>
    <t>RECEITAS (INTRA-ORÇAMENTÁRIAS) (II)</t>
  </si>
  <si>
    <t>Receita Tributária</t>
  </si>
  <si>
    <t>Receita de Contribuições</t>
  </si>
  <si>
    <t>Receita Patrimonial</t>
  </si>
  <si>
    <t>Receita de Serviços</t>
  </si>
  <si>
    <t>Demais Receitas Correntes</t>
  </si>
  <si>
    <t>SUBTOTAL DAS RECEITAS (III) = (I + II)</t>
  </si>
  <si>
    <t>OPER.DE CRÉDITO - REFIN. (IV)</t>
  </si>
  <si>
    <t>SUBTOTAL COM REFIN. (V) = (III + IV)</t>
  </si>
  <si>
    <t>DÉFICIT (VI)</t>
  </si>
  <si>
    <t>TOTAL COM DÉFICIT (VII) = (V + VI)</t>
  </si>
  <si>
    <t xml:space="preserve">SALDOS DE EXERCÍCIOS ANTERIORES </t>
  </si>
  <si>
    <t>Superávit Financeiro Utilizado para Créditos Adicionais</t>
  </si>
  <si>
    <t>Recursos Arrecadados em Exercícios Anteriores - RPPS</t>
  </si>
  <si>
    <t>IPTU</t>
  </si>
  <si>
    <t>ITBI</t>
  </si>
  <si>
    <t>ISS</t>
  </si>
  <si>
    <t>FUNDEB</t>
  </si>
  <si>
    <t>Despesa Liquidada</t>
  </si>
  <si>
    <t>Total</t>
  </si>
  <si>
    <t>DESPESAS</t>
  </si>
  <si>
    <t>DOTAÇÃO INICIAL</t>
  </si>
  <si>
    <t>DOTAÇÃO ATUALIZADA</t>
  </si>
  <si>
    <t>DESPESAS EMPENHADAS</t>
  </si>
  <si>
    <t>SALDO  (G)</t>
  </si>
  <si>
    <t>DESPESAS LIQUIDADAS</t>
  </si>
  <si>
    <t>SALDO  (I)</t>
  </si>
  <si>
    <t>DESPESAS PAGAS</t>
  </si>
  <si>
    <r>
      <t xml:space="preserve">INSCRIÇÃO DE RESTOS A PAGAR </t>
    </r>
    <r>
      <rPr>
        <b/>
        <vertAlign val="superscript"/>
        <sz val="8"/>
        <rFont val="Arial"/>
        <family val="2"/>
      </rPr>
      <t>3</t>
    </r>
  </si>
  <si>
    <t>ATÉ BIMESTRE</t>
  </si>
  <si>
    <t>(D)</t>
  </si>
  <si>
    <t>(E)</t>
  </si>
  <si>
    <t>(F)</t>
  </si>
  <si>
    <t>(E-F)</t>
  </si>
  <si>
    <t>(H)</t>
  </si>
  <si>
    <t>(E-H)</t>
  </si>
  <si>
    <t>(J)</t>
  </si>
  <si>
    <t>NÃO PROCESSADOS</t>
  </si>
  <si>
    <t>DESPESAS (EXCETO INTRA-ORÇAMENTÁRIAS) (VIII)</t>
  </si>
  <si>
    <t>DESPESAS CORRENTES</t>
  </si>
  <si>
    <t>PESSOAL E ENCARGOS SOCIAIS</t>
  </si>
  <si>
    <t>JUROS E ENCARGOS DA DÍVIDA</t>
  </si>
  <si>
    <t>OUTRAS DESPESAS CORRENTES</t>
  </si>
  <si>
    <t>DESPESAS DE CAPITAL</t>
  </si>
  <si>
    <t>INVESTIMENTOS</t>
  </si>
  <si>
    <t>INVERSÕES FINANCEIRAS</t>
  </si>
  <si>
    <t>AMORTIZAÇÕES DA DÍVIDA</t>
  </si>
  <si>
    <t>RESERVA DE CONTINGÊNCIA</t>
  </si>
  <si>
    <t>DESPESAS ( INTRA-ORÇAMENTÁRIAS) (IX)</t>
  </si>
  <si>
    <t>SUBTOTAL DAS DESPESAS (X) = (VIII + IX)</t>
  </si>
  <si>
    <t>AMORTIZAÇÃO DA DÍV. - REFIN.(XI)</t>
  </si>
  <si>
    <t>SUBTOTAL COM REFIN. (XII) = (X + XI)</t>
  </si>
  <si>
    <r>
      <t xml:space="preserve">SUPERÁVIT (XIII) </t>
    </r>
    <r>
      <rPr>
        <b/>
        <vertAlign val="superscript"/>
        <sz val="8"/>
        <rFont val="Arial"/>
        <family val="2"/>
      </rPr>
      <t>(1)</t>
    </r>
  </si>
  <si>
    <t>TOTAL (XIV) = (XII + XIII)</t>
  </si>
  <si>
    <r>
      <t xml:space="preserve">RESERVA DO RPPS </t>
    </r>
    <r>
      <rPr>
        <b/>
        <vertAlign val="superscript"/>
        <sz val="8"/>
        <rFont val="Arial"/>
        <family val="2"/>
      </rPr>
      <t>(1)</t>
    </r>
  </si>
  <si>
    <t>FONTE:  Sistema de Gestão Pública</t>
  </si>
  <si>
    <t/>
  </si>
  <si>
    <t xml:space="preserve">NOTAS: </t>
  </si>
  <si>
    <t>Despesa Empenhada</t>
  </si>
  <si>
    <t>Superávit Demais Entidades</t>
  </si>
  <si>
    <t xml:space="preserve">2) Foram  abertos  créditos  com  base  no  superávit  financeiro  de  exercícios anteriores  no  valor  de </t>
  </si>
  <si>
    <t>(apresentado na linha SALDO DE EXERCÍCIO ANTERIORES), sendo executados  o valor de</t>
  </si>
  <si>
    <t>.</t>
  </si>
  <si>
    <t xml:space="preserve"> Estes recursos foram fonte para abertura de créditos adicionais, que por motivo legal, não podem ser demonstrado como parte dos itens do Balanço Orçamentário que integram o cálculo do resultado orçamentário. O superávit financeiro não é receita do exercício de referência, pois já o foi no exercício anterior, mas constitui disponibilidade para utilização no exercício atual. Por outro lado, as despesas executadas à conta do superávit financeiro são despesas do exercício de referência, tendo em vista o disposto na Lei 4.320/64. Com base no exposto, segue quadro explicativo do resultado orçamentário do período:</t>
  </si>
  <si>
    <t>Resultado Orçamentário</t>
  </si>
  <si>
    <t>Previsão Atualizada</t>
  </si>
  <si>
    <t>Receita Realizada</t>
  </si>
  <si>
    <t>Receitas</t>
  </si>
  <si>
    <t>Dotação Atualizada</t>
  </si>
  <si>
    <t>Despesa Executada</t>
  </si>
  <si>
    <t>Despesas</t>
  </si>
  <si>
    <t>Resultado do Balanço Orçamentário</t>
  </si>
  <si>
    <r>
      <t xml:space="preserve">(+) Saldo de Exercício Anteriores </t>
    </r>
    <r>
      <rPr>
        <vertAlign val="superscript"/>
        <sz val="8"/>
        <rFont val="Arial"/>
        <family val="2"/>
      </rPr>
      <t>(2)</t>
    </r>
  </si>
  <si>
    <t>Resultado Orçamentário Ajustado</t>
  </si>
  <si>
    <t>3)  A coluna de inscrição em restos a pagar não processados apresentará valor somente no último bimestre do exercício.</t>
  </si>
  <si>
    <t>4)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</si>
  <si>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5)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</si>
  <si>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DEMONSTRATIVO DA EXECUÇÃO DAS DESPESAS POR FUNÇÃO/SUBFUNÇÃO</t>
  </si>
  <si>
    <t>RREO - ANEXO 2 (LRF,art.52,inciso II, - alíneas "c")</t>
  </si>
  <si>
    <t>FUNÇÃO/SUBFUNÇÃO</t>
  </si>
  <si>
    <t>SALDO</t>
  </si>
  <si>
    <r>
      <t>INSCRITAS EM RESTOS A PAGAR NÃO PROCESSADOS</t>
    </r>
    <r>
      <rPr>
        <b/>
        <vertAlign val="superscript"/>
        <sz val="7"/>
        <rFont val="Arial"/>
        <family val="2"/>
      </rPr>
      <t>1</t>
    </r>
  </si>
  <si>
    <t>(B/TOTAL B)</t>
  </si>
  <si>
    <t>(C)  = (A-B)</t>
  </si>
  <si>
    <t>(D/TOTAL D)</t>
  </si>
  <si>
    <t>(E)  = (A-D)</t>
  </si>
  <si>
    <t>DESPESAS (EXCETO INTRA-ORÇAMENTÁRIAS) (I)</t>
  </si>
  <si>
    <t>01</t>
  </si>
  <si>
    <t>LEGISLATIVA</t>
  </si>
  <si>
    <t>01031</t>
  </si>
  <si>
    <t>AÇÃO LEGISLATIVA</t>
  </si>
  <si>
    <t>ESSENCIAL À JUSTIÇA</t>
  </si>
  <si>
    <t>DEFESA DO INT. PUB. NO PROC. JUDIC.</t>
  </si>
  <si>
    <t>REPRESENTAÇÃO JUDICIAL E EXTRAJUDICIAL</t>
  </si>
  <si>
    <t>ADMINISTRAÇÃO GERAL</t>
  </si>
  <si>
    <t>04</t>
  </si>
  <si>
    <t>ADMINISTRAÇÃO</t>
  </si>
  <si>
    <t>04121</t>
  </si>
  <si>
    <t>PLANEJAMENTO E ORÇAMENTO</t>
  </si>
  <si>
    <t>04122</t>
  </si>
  <si>
    <t>04123</t>
  </si>
  <si>
    <t>ADMINISTRAÇÃO FINANCEIRA</t>
  </si>
  <si>
    <t>04124</t>
  </si>
  <si>
    <t>CONTROLE INTERNO</t>
  </si>
  <si>
    <t>04125</t>
  </si>
  <si>
    <t>NORMATIZAÇÃO E FISCALIZAÇÃO</t>
  </si>
  <si>
    <t>04126</t>
  </si>
  <si>
    <t>TECNOLOGIA DA INFORMAÇÃO</t>
  </si>
  <si>
    <t>04128</t>
  </si>
  <si>
    <t>FORMAÇÃO DE RECURSOS HUMANOS</t>
  </si>
  <si>
    <t>04129</t>
  </si>
  <si>
    <t>ADMINISTRAÇÃO DE RECEITAS</t>
  </si>
  <si>
    <t>04131</t>
  </si>
  <si>
    <t>COMUNICAÇÃO SOCIAL</t>
  </si>
  <si>
    <t>04243</t>
  </si>
  <si>
    <t>ASSISTÊNCIA À CRIANÇA E AO ADOLESCENTE</t>
  </si>
  <si>
    <t>05</t>
  </si>
  <si>
    <t>DEFESA NACIONAL</t>
  </si>
  <si>
    <t>05153</t>
  </si>
  <si>
    <t>DEFESA TERRESTRE</t>
  </si>
  <si>
    <t>06</t>
  </si>
  <si>
    <t>SEGURANÇA PÚBLICA</t>
  </si>
  <si>
    <t>06122</t>
  </si>
  <si>
    <t>06181</t>
  </si>
  <si>
    <t>POLICIAMENTO</t>
  </si>
  <si>
    <t>06182</t>
  </si>
  <si>
    <t>DEFESA CIVIL</t>
  </si>
  <si>
    <t>06183</t>
  </si>
  <si>
    <t>INFORMAÇÃO E INTELIGÊNCIA</t>
  </si>
  <si>
    <t>06243</t>
  </si>
  <si>
    <t>06244</t>
  </si>
  <si>
    <t>ASSISTÊNCIA COMUNITÁRIA</t>
  </si>
  <si>
    <t>08</t>
  </si>
  <si>
    <t>ASSISTÊNCIA SOCIAL</t>
  </si>
  <si>
    <t>08122</t>
  </si>
  <si>
    <t>08131</t>
  </si>
  <si>
    <t>08241</t>
  </si>
  <si>
    <t>ASSISTÊNCIA AO IDOSO</t>
  </si>
  <si>
    <t>08242</t>
  </si>
  <si>
    <t>ASSISTÊNCIA AO PORTADOR DE DEFICIÊNCIA</t>
  </si>
  <si>
    <t>08243</t>
  </si>
  <si>
    <t>08244</t>
  </si>
  <si>
    <t>08331</t>
  </si>
  <si>
    <t>PROTEÇÃO E BENEFÍCIO AO TRABALHADOR</t>
  </si>
  <si>
    <t>09</t>
  </si>
  <si>
    <t>PREVIDÊNCIA SOCIAL</t>
  </si>
  <si>
    <t>09122</t>
  </si>
  <si>
    <t>09272</t>
  </si>
  <si>
    <t>PREVIDÊNCIA DO ESTATUTÁRIO</t>
  </si>
  <si>
    <t>SAÚDE</t>
  </si>
  <si>
    <t>10301</t>
  </si>
  <si>
    <t>ATENÇÃO BÁSICA</t>
  </si>
  <si>
    <t>10302</t>
  </si>
  <si>
    <t>ASSISTÊNCIA HOSPITALAR E AMBULATORIAL</t>
  </si>
  <si>
    <t>10304</t>
  </si>
  <si>
    <t>VIGILÂNCIA SANITÁRIA</t>
  </si>
  <si>
    <t>10305</t>
  </si>
  <si>
    <t>VIGILÂNCIA EPIDEMIOLÓGIA</t>
  </si>
  <si>
    <t>10846</t>
  </si>
  <si>
    <t>TRABALHO</t>
  </si>
  <si>
    <t>11122</t>
  </si>
  <si>
    <t>11243</t>
  </si>
  <si>
    <t>11331</t>
  </si>
  <si>
    <t>11334</t>
  </si>
  <si>
    <t>FOMENTO AO TRABALHO</t>
  </si>
  <si>
    <t>EDUCAÇÃO</t>
  </si>
  <si>
    <t>12361</t>
  </si>
  <si>
    <t>ENSINO FUNDAMENTAL</t>
  </si>
  <si>
    <t>12365</t>
  </si>
  <si>
    <t>EDUCAÇÃO INFANTIL</t>
  </si>
  <si>
    <t>12367</t>
  </si>
  <si>
    <t>EDUCAÇÃO ESPECIAL</t>
  </si>
  <si>
    <t>CULTURA</t>
  </si>
  <si>
    <t>13122</t>
  </si>
  <si>
    <t>13131</t>
  </si>
  <si>
    <t>13243</t>
  </si>
  <si>
    <t>13391</t>
  </si>
  <si>
    <t>PAT. HISTÓRICO, ARTÍSTICO E ARQUEOLÓGICO</t>
  </si>
  <si>
    <t>13392</t>
  </si>
  <si>
    <t>DIFUSÃO CULTURAL</t>
  </si>
  <si>
    <t>DIREITO DA CIDADANIA</t>
  </si>
  <si>
    <t>14422</t>
  </si>
  <si>
    <t>DIREITOS INDIVIDUAIS, COLETIVOS E DIFUSOS</t>
  </si>
  <si>
    <t>URBANISMO</t>
  </si>
  <si>
    <t>15122</t>
  </si>
  <si>
    <t>15125</t>
  </si>
  <si>
    <t>15131</t>
  </si>
  <si>
    <t>15392</t>
  </si>
  <si>
    <t>15451</t>
  </si>
  <si>
    <t>INFRA-ESTRUTURA URBANA</t>
  </si>
  <si>
    <t>15452</t>
  </si>
  <si>
    <t>SERVIÇOS URBANOS</t>
  </si>
  <si>
    <t>15453</t>
  </si>
  <si>
    <t>TRANSPORTES COLETIVOS URBANOS</t>
  </si>
  <si>
    <t>15542</t>
  </si>
  <si>
    <t>CONTROLE AMBIENTAL</t>
  </si>
  <si>
    <t>15543</t>
  </si>
  <si>
    <t>RECUPERAÇÃO DE ÁREAS DEGRADADAS</t>
  </si>
  <si>
    <t>HABITAÇÃO</t>
  </si>
  <si>
    <t>16482</t>
  </si>
  <si>
    <t>HABITAÇÃO URBANA</t>
  </si>
  <si>
    <t>SANEAMENTO</t>
  </si>
  <si>
    <t>SANEAMENTO BÁSICO URBANO</t>
  </si>
  <si>
    <t>GESTÃO AMBIENTAL</t>
  </si>
  <si>
    <t>18122</t>
  </si>
  <si>
    <t>18131</t>
  </si>
  <si>
    <t>18304</t>
  </si>
  <si>
    <t>18451</t>
  </si>
  <si>
    <t>18541</t>
  </si>
  <si>
    <t>PRESERVAÇÃO E CONS. AMBIENTAL</t>
  </si>
  <si>
    <t>18542</t>
  </si>
  <si>
    <t>18543</t>
  </si>
  <si>
    <t>18601</t>
  </si>
  <si>
    <t>PROMOÇÃO DA PRODUÇÃO VEGETAL</t>
  </si>
  <si>
    <t>18846</t>
  </si>
  <si>
    <t>OUTROS ENCARGOS ESPECIAIS</t>
  </si>
  <si>
    <t>CIÊNCIA E TECNOLOGIA</t>
  </si>
  <si>
    <t>19572</t>
  </si>
  <si>
    <t>DESENVOLVIMENTO TECNOLÓGICO E ENGENHARIA</t>
  </si>
  <si>
    <t>INDÚSTRIA</t>
  </si>
  <si>
    <t>22661</t>
  </si>
  <si>
    <t>PROMOÇÃO INDUSTRIAL</t>
  </si>
  <si>
    <t>COMÉRCIO E SERVIÇOS</t>
  </si>
  <si>
    <t>23122</t>
  </si>
  <si>
    <t>23131</t>
  </si>
  <si>
    <t>23691</t>
  </si>
  <si>
    <t>PROMOÇÃO COMERCIAL</t>
  </si>
  <si>
    <t>23692</t>
  </si>
  <si>
    <t>COMERCIALIZAÇÃO</t>
  </si>
  <si>
    <t>23695</t>
  </si>
  <si>
    <t>TURISMO</t>
  </si>
  <si>
    <t>DESPORTO E LAZER</t>
  </si>
  <si>
    <t>27122</t>
  </si>
  <si>
    <t>27243</t>
  </si>
  <si>
    <t>27811</t>
  </si>
  <si>
    <t>DESPORTO DE RENDIMENTO</t>
  </si>
  <si>
    <t>27812</t>
  </si>
  <si>
    <t>DESPORTO COMUNITÁRIO</t>
  </si>
  <si>
    <t>27813</t>
  </si>
  <si>
    <t>LAZER</t>
  </si>
  <si>
    <t>ENCARGOS ESPECIAIS</t>
  </si>
  <si>
    <t>28841</t>
  </si>
  <si>
    <t>REFINANCIAMENTO DA DÍVIDA INTERNA</t>
  </si>
  <si>
    <t>28843</t>
  </si>
  <si>
    <t>SERVIÇO DA DÍVIDA INTERNA</t>
  </si>
  <si>
    <t>28844</t>
  </si>
  <si>
    <t>SERVIÇO DA DÍVIDA EXTERNA</t>
  </si>
  <si>
    <t>28846</t>
  </si>
  <si>
    <t>RESERVAS</t>
  </si>
  <si>
    <t>99997</t>
  </si>
  <si>
    <t>RESERVA DO RPPS</t>
  </si>
  <si>
    <t>99999</t>
  </si>
  <si>
    <t>DESPESAS ( INTRA-ORÇAMENTÁRIAS) (II)</t>
  </si>
  <si>
    <t xml:space="preserve">TOTAL </t>
  </si>
  <si>
    <t xml:space="preserve">Continua </t>
  </si>
  <si>
    <t>Continuação</t>
  </si>
  <si>
    <t>TABELA DAS DESPESAS INTRA-ORÇAMENTÁRIAS</t>
  </si>
  <si>
    <r>
      <t>INSCRITAS EM RESTOS A PAGAR NÃO PROCESSADOS</t>
    </r>
    <r>
      <rPr>
        <b/>
        <vertAlign val="superscript"/>
        <sz val="6"/>
        <rFont val="Arial"/>
        <family val="2"/>
      </rPr>
      <t>1</t>
    </r>
  </si>
  <si>
    <t>DESPESAS ( INTRA-ORÇAMENTÁRIAS)</t>
  </si>
  <si>
    <t>10331</t>
  </si>
  <si>
    <t>QUADRO RESUMO</t>
  </si>
  <si>
    <t>RESUMO</t>
  </si>
  <si>
    <t>DESPESAS (EXCETO INTRA-ORÇAMENTÁRIAS)</t>
  </si>
  <si>
    <t>NOTA:</t>
  </si>
  <si>
    <t>(1) A coluna de inscrição em restos a pagar não processados apresentará valor somente no último bimestre do exercício.</t>
  </si>
  <si>
    <t>2)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</si>
  <si>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3)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</si>
  <si>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TABELA CONSOLIDADA DAS DESPESAS POR FUNÇÃO/SUBFUNÇÃO (EXCETO INTRA-ORÇAMENTÁRIA + INTRA-ORÇAMENTÁRIA)</t>
  </si>
  <si>
    <t>SALDO  A LIQUIDAR</t>
  </si>
  <si>
    <t>(C)</t>
  </si>
  <si>
    <t>(A-E)</t>
  </si>
  <si>
    <t>DESPESAS (CONSOLIDADA)</t>
  </si>
  <si>
    <t>DEMONSTRATIVOS  DA RECEITA CORRENTE LÍQUIDA</t>
  </si>
  <si>
    <t>ORÇAMENTOS FISCAL E DA SECURIDADE SOCIAL</t>
  </si>
  <si>
    <t>RREO - ANEXO 3 (LRF. Art.53. Inciso I)</t>
  </si>
  <si>
    <t>ESPECIFICAÇÃO</t>
  </si>
  <si>
    <t>RECEITAS CORRENTES (I)</t>
  </si>
  <si>
    <t>IMPOSTOS, TAXAS E CONT. DE MELHORIAS</t>
  </si>
  <si>
    <t>IRRF</t>
  </si>
  <si>
    <t>Outros Impostos, Taxas e Cont. de Melhoria</t>
  </si>
  <si>
    <t>CONTRIBUIÇÕES</t>
  </si>
  <si>
    <t>RECEITA PATRIMONIAL</t>
  </si>
  <si>
    <t xml:space="preserve">      Rendimentos de Aplicação Financeira </t>
  </si>
  <si>
    <t xml:space="preserve">      Outras Receitas Patrimoniais </t>
  </si>
  <si>
    <t>RECEITA INDUSTRIAL</t>
  </si>
  <si>
    <t>RECEITA AGROPECUÁRIA</t>
  </si>
  <si>
    <t>Cota-Parte do FPM</t>
  </si>
  <si>
    <t>Cota-Parte do ICMS</t>
  </si>
  <si>
    <t>Cota-Parte do IPVA</t>
  </si>
  <si>
    <t>Conta-Parte do ITR</t>
  </si>
  <si>
    <t>Transferência da LC 61/1989</t>
  </si>
  <si>
    <t>Transferências do FUNDEB</t>
  </si>
  <si>
    <r>
      <t xml:space="preserve">Outras Transferências Correntes </t>
    </r>
    <r>
      <rPr>
        <vertAlign val="superscript"/>
        <sz val="8"/>
        <rFont val="Arial"/>
        <family val="2"/>
      </rPr>
      <t>(1)</t>
    </r>
  </si>
  <si>
    <t>DEDUÇÕES (II)</t>
  </si>
  <si>
    <t>CONTR. PLANO SEG.SOCIAL SERVIDOR.</t>
  </si>
  <si>
    <t>COMPENS. FINANC. ENTRE REG. DE PREVIDÊNCIA</t>
  </si>
  <si>
    <t>DEDUÇÃO DA REC. P/ FORMAÇÃO DO FUNDEB</t>
  </si>
  <si>
    <t>RECEITA CORRENTE LÍQUIDA (I - II)</t>
  </si>
  <si>
    <t>( - ) Transferências obrigatórias da União relativas às emendas individuais (art. 166-A, § 1º, da CF) (IV)</t>
  </si>
  <si>
    <t>RECEITA CORRENTE LÍQUIDA AJUSTADA PARA CÁLCULO DOS LIMITES DE ENDIVIDAMENTO (V) = (III - IV)</t>
  </si>
  <si>
    <t>( - ) serviço do sistema de transporte coletivo - FUC - §3º do Art. 14 da Lei Complementar Municipal n° 101/17 - LRFM</t>
  </si>
  <si>
    <t xml:space="preserve">( - ) Transferências obrigatórias da União relativas às emendas de bancada (art. 166, § 16, da CF) (VI) </t>
  </si>
  <si>
    <t>RECEITA CORRENTE LÍQUIDA AJUSTADA PARA CÁLCULO DOS LIMITES DA DESPESA COM PESSOAL (VII) = (V - VI)</t>
  </si>
  <si>
    <t>TOTAL                (ÚLT. 12 M)</t>
  </si>
  <si>
    <t>DEMONSTRATIVO DAS RECEITAS E DESPESAS PREVIDENCIÁRIAS DO REGIME PRÓPRIO DOS SERVIDORES PÚBLICOS</t>
  </si>
  <si>
    <t>ORÇAMENTO DA SEGURIDADE SOCIAL</t>
  </si>
  <si>
    <t>RREO - ANEXO 4 (LRF, Art. 53, inciso II)</t>
  </si>
  <si>
    <t xml:space="preserve">RECEITAS REALIZADAS </t>
  </si>
  <si>
    <t xml:space="preserve">  RECEITAS CORRENTES (I) </t>
  </si>
  <si>
    <t xml:space="preserve">    Receita de Contribuições dos Segurados </t>
  </si>
  <si>
    <t xml:space="preserve">    Receita de Contribuições Patronais </t>
  </si>
  <si>
    <t xml:space="preserve">    Receita Patrimonial </t>
  </si>
  <si>
    <t xml:space="preserve">    Receita de Serviços </t>
  </si>
  <si>
    <t xml:space="preserve">    Outras Receitas Correntes </t>
  </si>
  <si>
    <t xml:space="preserve">  RECEITAS DE CAPITAL (III) </t>
  </si>
  <si>
    <t xml:space="preserve">DOTAÇÃO ATUALIZADA </t>
  </si>
  <si>
    <t xml:space="preserve">DESPESAS EMPENHADAS </t>
  </si>
  <si>
    <t xml:space="preserve">DESPESAS LIQUIDADAS </t>
  </si>
  <si>
    <t xml:space="preserve">INSCRITAS EM RESTOS A PAGAR NÃO PROCESSADOS </t>
  </si>
  <si>
    <t xml:space="preserve">      Aposentadorias </t>
  </si>
  <si>
    <t xml:space="preserve">    Outras Despesas Previdenciárias </t>
  </si>
  <si>
    <t xml:space="preserve">      Compensação Previdenciária do RPPS para o RGPS </t>
  </si>
  <si>
    <t xml:space="preserve">      Demais Despesas Previdenciárias </t>
  </si>
  <si>
    <t xml:space="preserve">Previsão Orçamentária </t>
  </si>
  <si>
    <t xml:space="preserve">Recursos RPPS Arrecadados em Exercícios Anteriores </t>
  </si>
  <si>
    <t xml:space="preserve">Reserva Orçamentária do RPPS </t>
  </si>
  <si>
    <t xml:space="preserve">Aportes Realizados </t>
  </si>
  <si>
    <t xml:space="preserve">  Plano de Amortização - Contribuição Patronal Suplementar </t>
  </si>
  <si>
    <t xml:space="preserve">  Plano de Amortização - Aporte Periódico de Valores Predefinidos </t>
  </si>
  <si>
    <t xml:space="preserve">  Outros Aportes para o RPPS </t>
  </si>
  <si>
    <t xml:space="preserve">  Recursos para Cobertura de Déficit Financeiro </t>
  </si>
  <si>
    <t xml:space="preserve">Bens e Direitos do RPPS - Plano Previdenciário </t>
  </si>
  <si>
    <t>(Continua)</t>
  </si>
  <si>
    <t>(Continuação)</t>
  </si>
  <si>
    <t xml:space="preserve">  RECEITAS CORRENTES (VII) </t>
  </si>
  <si>
    <t xml:space="preserve">  Recursos para Cobertura de Insuficiências Financeiras </t>
  </si>
  <si>
    <t xml:space="preserve">  Recursos para Formação de Reserva </t>
  </si>
  <si>
    <t>Receitas da Adminstração - RPPS</t>
  </si>
  <si>
    <r>
      <t>INTERFERÊNCIAS FINANCEIRAS RECEBIDAS</t>
    </r>
    <r>
      <rPr>
        <vertAlign val="superscript"/>
        <sz val="9"/>
        <color theme="1"/>
        <rFont val="LucidaSansRegular"/>
      </rPr>
      <t>3</t>
    </r>
  </si>
  <si>
    <t>TOTAL DAS RECEITAS DA ADMINISTRAÇÃO RPPS - (XII)</t>
  </si>
  <si>
    <t>Despesas da Adminstração - RPPS</t>
  </si>
  <si>
    <t>DESPESAS CORRENTES (XIII)</t>
  </si>
  <si>
    <t>DESPESAS DE CAPITAL (XIV)</t>
  </si>
  <si>
    <t>TOTAL DAS DESPESAS DA ADMINISTRAÇÃO RPPS (XV) = (XIII + XIV)</t>
  </si>
  <si>
    <t>RESULTADO DA ADMINISTRAÇÃO RPPS (XVI) = (XII – XV)</t>
  </si>
  <si>
    <t>DEMONSTRATIVO DO RESULTADO PRIMÁRIO E NOMINAL</t>
  </si>
  <si>
    <t>ORÇAMENTO FISCAL E DA SEGURIDADE SOCIAL</t>
  </si>
  <si>
    <t>RREO - ANEXO 6 (LRF,art.53,inciso III)</t>
  </si>
  <si>
    <t>ACIMA DA LINHA</t>
  </si>
  <si>
    <t>RECEITAS PRIMÁRIAS</t>
  </si>
  <si>
    <t>PREVISÃO ATUALIZADA</t>
  </si>
  <si>
    <t xml:space="preserve">IMPOSTOS, TAXAS E CONTRIBUIÇÕES DE MELHORIA </t>
  </si>
  <si>
    <t>OUTROS IMPOSTOS, TAXAS E CONTRIBUIÇÕES DE MELHORIA</t>
  </si>
  <si>
    <t>APLICAÇÕES FINANCEIRAS (II)</t>
  </si>
  <si>
    <t>COTA-PARTE DO FPM</t>
  </si>
  <si>
    <t>COTA-PARTE DO ICMS</t>
  </si>
  <si>
    <t>COTA-PARTE DO IPVA</t>
  </si>
  <si>
    <t>COTA-PARTE DO ITR</t>
  </si>
  <si>
    <t xml:space="preserve">TRANSFERÊNCIAS DA LC 61/1989 </t>
  </si>
  <si>
    <t xml:space="preserve">TRANSFERÊNCIAS DO FUNDEB </t>
  </si>
  <si>
    <t>OUTRAS TRANSF.CORRENTES</t>
  </si>
  <si>
    <t>OUTRAS RECEITAS FINANCEIRAS (III)</t>
  </si>
  <si>
    <t>DIVERSAS RECEITAS CORRENTES</t>
  </si>
  <si>
    <t>OUTRAS ALIENAÇÕES DE BENS</t>
  </si>
  <si>
    <t>CONVÊNIOS</t>
  </si>
  <si>
    <t>OUTRAS TRANSF. DE CAPITAL</t>
  </si>
  <si>
    <t>OUTRAS RECEITAS DE CAPITAL</t>
  </si>
  <si>
    <t>OUTRAS RECEITAS DE CAPITAL PRIMÁRIAS</t>
  </si>
  <si>
    <t>DESPESAS PRIMÁRIAS</t>
  </si>
  <si>
    <t>RESTOS A PAGAR NÃO PROCESSADOS</t>
  </si>
  <si>
    <t>LIQUIDADOS</t>
  </si>
  <si>
    <t>DEMAIS INVERSÕES FINANCEIRAS</t>
  </si>
  <si>
    <t>META FISCAL PARA O RESULTADO PRIMÁRIO</t>
  </si>
  <si>
    <t>VALOR CORRENTE</t>
  </si>
  <si>
    <t>JUROS NOMINAIS</t>
  </si>
  <si>
    <t>VALOR INCORRIDO</t>
  </si>
  <si>
    <t>META FISCAL PARA O RESULTADO NOMINAL</t>
  </si>
  <si>
    <t>ABAIXO DA LINHA</t>
  </si>
  <si>
    <t>CÁLCULO DO RESULTADO NOMINAL</t>
  </si>
  <si>
    <t>(a)</t>
  </si>
  <si>
    <t>(b)</t>
  </si>
  <si>
    <t xml:space="preserve">    Disponibilidade de Caixa</t>
  </si>
  <si>
    <t xml:space="preserve">           Disponibilidade de Caixa Bruta</t>
  </si>
  <si>
    <t xml:space="preserve">    Demais Haveres Financeiros</t>
  </si>
  <si>
    <t>AJUSTE METODOLÓGICO</t>
  </si>
  <si>
    <t>INFORMAÇÕES ADICIONAIS</t>
  </si>
  <si>
    <t>PREVISÃO ORÇAMENTÁRIA</t>
  </si>
  <si>
    <t>SALDO DE EXERCÍCIOS ANTERIORES</t>
  </si>
  <si>
    <t xml:space="preserve">    Recursos Arrecadados em Exercícios Anteriores - RPPS</t>
  </si>
  <si>
    <t xml:space="preserve">   Superávit Financeiro Utilizado para Abertura e Reabertura de Créditos Adicionais</t>
  </si>
  <si>
    <t>RESERVA ORÇAMENTÁRIA DO RPPS</t>
  </si>
  <si>
    <t>1) A Reserva do RPPS registra somente valores para a coluna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</si>
  <si>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2)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 coluna da dotação atualizada.</t>
  </si>
  <si>
    <t>Outros Ajustes</t>
  </si>
  <si>
    <t>Valor</t>
  </si>
  <si>
    <t>a) Variação de valores Extra Orçamentários</t>
  </si>
  <si>
    <t>Total de Ajustes que variam a Disp. de Caixa e Demais Valores Financeiros (XXXIX)</t>
  </si>
  <si>
    <t>DEMONSTRATIVO DE RESTOS A PAGAR POR PODER E ÓRGÃO</t>
  </si>
  <si>
    <t>Inscritos</t>
  </si>
  <si>
    <t>Liquidados</t>
  </si>
  <si>
    <t>Pagos</t>
  </si>
  <si>
    <t>Cancelados</t>
  </si>
  <si>
    <t>A Pagar</t>
  </si>
  <si>
    <t>RREO - ANEXO 7 (LRF, art. 53, inciso V)</t>
  </si>
  <si>
    <t>PODER / ÓRGÃO</t>
  </si>
  <si>
    <t>RESTOS A PAGAR PROCESSADOS</t>
  </si>
  <si>
    <t>RESTOS A PAGAR NÃO-PROCESSADOS</t>
  </si>
  <si>
    <t>Saldo Total</t>
  </si>
  <si>
    <t>Exercicios</t>
  </si>
  <si>
    <t>Anteriores</t>
  </si>
  <si>
    <t>RESTOS A PAGAR (EXCETO INTRA-ORÇAMENTÁRIOS) (I)</t>
  </si>
  <si>
    <t>PODER EXECUTIVO</t>
  </si>
  <si>
    <t>Saldo a Pagar</t>
  </si>
  <si>
    <t>PODER LEGISLATIVO</t>
  </si>
  <si>
    <t>RESTOS A PAGAR (INTRA-ORÇAMENTÁRIOS) (II)</t>
  </si>
  <si>
    <t>TOTAL (III) = (I + II)</t>
  </si>
  <si>
    <t>DEMONSTRATIVO DAS RECEITAS E DESPESAS COM MANUTENÇÃO E DESENVOLVIMENTO DO ENSINO - MDE</t>
  </si>
  <si>
    <t>RREO - ANEXO 8 (Lei nº 9.394/1996 -LDB, art. 72)</t>
  </si>
  <si>
    <t>Até o Bimestre</t>
  </si>
  <si>
    <t>1 - RECEITAS DE IMPOSTOS</t>
  </si>
  <si>
    <t>1.1 - Receita Resultante do Imposto Sobre a Propriedade Predial e Territorial Urbana - IPTU</t>
  </si>
  <si>
    <r>
      <t xml:space="preserve">1.2 - Receita Resultante do Imposto Sobre Transmissão </t>
    </r>
    <r>
      <rPr>
        <i/>
        <sz val="8"/>
        <rFont val="Arial"/>
        <family val="2"/>
      </rPr>
      <t>Inter Vivos</t>
    </r>
    <r>
      <rPr>
        <sz val="8"/>
        <rFont val="Arial"/>
        <family val="2"/>
      </rPr>
      <t xml:space="preserve"> - ITBI</t>
    </r>
  </si>
  <si>
    <t>1.3 - Receita Resultante do Imposto Sobre Serviços de Qualquer Naturesa - ISS</t>
  </si>
  <si>
    <t>1.4 - Receita Resultante do Imposto de Renda Retido na Fonte - IRRF</t>
  </si>
  <si>
    <t>2 - RECEITAS DE TRANSFERÊNCIAS CONSTITUCIONAIS E LEGAIS</t>
  </si>
  <si>
    <t>2.1 - Cota-Parte FPM</t>
  </si>
  <si>
    <t>2.1.1 - Parcela referênte à CF. art. 159, I, alínea b</t>
  </si>
  <si>
    <t>2.2 - Cota-Parte ICMS</t>
  </si>
  <si>
    <t>RECEITAS ADICIONAIS PARA FINANCIAMENTO DO ENSINO</t>
  </si>
  <si>
    <r>
      <t>INSCRITOS EM RESTOS A PAGAR NÃO PROCESSADOS</t>
    </r>
    <r>
      <rPr>
        <b/>
        <vertAlign val="superscript"/>
        <sz val="6"/>
        <rFont val="Arial"/>
        <family val="2"/>
      </rPr>
      <t>7</t>
    </r>
  </si>
  <si>
    <t>(d)</t>
  </si>
  <si>
    <t>(e)</t>
  </si>
  <si>
    <t>(g)</t>
  </si>
  <si>
    <t>(i)</t>
  </si>
  <si>
    <t>VALOR</t>
  </si>
  <si>
    <t>INDICADORES DO FUNDEB</t>
  </si>
  <si>
    <t>OUTRAS INFORMAÇÕES PARA CONTROLE</t>
  </si>
  <si>
    <t>SALÁRIO EDUCAÇÃO</t>
  </si>
  <si>
    <t>FONTE: SGP - Sistema de Gestão Pública</t>
  </si>
  <si>
    <t>NOTAS:</t>
  </si>
  <si>
    <t>DEMONSTRATIVO DAS RECEITAS DE OPERAÇÕES DE CRÉDITO E DESPESAS DE CAPITAL</t>
  </si>
  <si>
    <t>RREO - ANEXO 9 (LRF, art. 53, Par. 1º, Inciso I)</t>
  </si>
  <si>
    <t>RECEITAS</t>
  </si>
  <si>
    <t>SALDO NÃO REALIZADO</t>
  </si>
  <si>
    <t>( c ) = ( a - b )</t>
  </si>
  <si>
    <r>
      <t>RECEITA DE OPERAÇÕES DE CRÉDITO</t>
    </r>
    <r>
      <rPr>
        <vertAlign val="superscript"/>
        <sz val="8"/>
        <rFont val="Arial"/>
        <family val="2"/>
      </rPr>
      <t>1</t>
    </r>
    <r>
      <rPr>
        <sz val="8"/>
        <rFont val="Arial"/>
        <family val="2"/>
      </rPr>
      <t xml:space="preserve"> (I)</t>
    </r>
  </si>
  <si>
    <t>SALDO NÃO EXECUTADO</t>
  </si>
  <si>
    <t>(f) = (d - e)</t>
  </si>
  <si>
    <t>Investimento</t>
  </si>
  <si>
    <t>Inversões Financeiras</t>
  </si>
  <si>
    <t>Amortização de Dívida</t>
  </si>
  <si>
    <t>(-) Incentivos Fiscais a Contribuinte</t>
  </si>
  <si>
    <t>(-) Incentivos Fiscais a Contribuinte por Instituições Financeiras</t>
  </si>
  <si>
    <t>DESPESA DE CAPITAL LÍQUIDA (II)</t>
  </si>
  <si>
    <t>RESULTADO PARA APURAÇÃO DA REGRA DE OURO (III) = ( II - I )</t>
  </si>
  <si>
    <t>1) Operações de Crédito descritas na CF, art. 167, inciso III</t>
  </si>
  <si>
    <t>DEMONSTRATIVO DA PROJEÇÃO ATUARIAL DO REGIME PRÓPRIO DE PREVIDÊNCIA SOCIAL DOS SERVIDORES PÚBLICOS</t>
  </si>
  <si>
    <t>RREO - ANEXO 10 (LRF, art. 53, Par. 1º, inciso II)</t>
  </si>
  <si>
    <t>PLANO PREVIDÊNCIÁRIO</t>
  </si>
  <si>
    <t>EXERCÍCIO</t>
  </si>
  <si>
    <t>RECEITAS PREVIDENCIÁRIAS</t>
  </si>
  <si>
    <t>DESPESAS PREVIDENCIÁRIAS</t>
  </si>
  <si>
    <t>RESULTADO PREVIDENCIÁRIO</t>
  </si>
  <si>
    <t>SALDO FINANCEIRO DO EXERCÍCIO</t>
  </si>
  <si>
    <t>(c) = (a-b)</t>
  </si>
  <si>
    <t>(d) = ("d" Exerc.Anterior)+(c)</t>
  </si>
  <si>
    <t>Data Base dos Dados da Avaliação</t>
  </si>
  <si>
    <t>Nº de Servidores Ativos</t>
  </si>
  <si>
    <t>Folha Salarial de Ativos</t>
  </si>
  <si>
    <t>Idade Média de Ativos</t>
  </si>
  <si>
    <t>Nº de Servidores Inativos</t>
  </si>
  <si>
    <t>Folha dos Inativos</t>
  </si>
  <si>
    <t>Idade Média de Inativos</t>
  </si>
  <si>
    <t>Crescimento Real de Remunerações de Ativos</t>
  </si>
  <si>
    <t>Crescimento Real de Proventos de Inativos</t>
  </si>
  <si>
    <t>Taxa Média de Inflação</t>
  </si>
  <si>
    <t>Taxa de Crescimento do PIB</t>
  </si>
  <si>
    <t>Taxa de Juros Real</t>
  </si>
  <si>
    <t>Experiência de Mortalidade e Sobrevivência de Válidos e Inválidos</t>
  </si>
  <si>
    <t>Experiência de Entrada em Invalidez</t>
  </si>
  <si>
    <t>Gerações Futuras ou Novos Entrados</t>
  </si>
  <si>
    <t>DEMONSTRATIVO DA RECEITA DE ALIENAÇÃO DE ATIVOS E APLICAÇÃO DOS RECURSOS</t>
  </si>
  <si>
    <t>RREO - ANEXO 11 (LRF, art. 53 Par. 1º, inciso III)</t>
  </si>
  <si>
    <t>RECEITA</t>
  </si>
  <si>
    <t xml:space="preserve"> (a - b)</t>
  </si>
  <si>
    <t>RECEITAS DE ALIENAÇÃO DE ATIVOS (I)</t>
  </si>
  <si>
    <t>ALIENAÇÃO DE ATIVOS</t>
  </si>
  <si>
    <t>Receita de Alienação de Bens Móveis</t>
  </si>
  <si>
    <t>Receita de Alienação de Bens Imóveis</t>
  </si>
  <si>
    <t>Receita de Alienação de Bens Intangíveis</t>
  </si>
  <si>
    <t>Receita de Rendimentos de Aplicações Financeiras</t>
  </si>
  <si>
    <t>TOTAL</t>
  </si>
  <si>
    <t>DESPESAS INSCRITAS EM RESTOS A PAGAR NÃO PROCESSADOS</t>
  </si>
  <si>
    <t>PAGAMENTO DE RESTO A PAGAR</t>
  </si>
  <si>
    <t>SALDO A PAGAR</t>
  </si>
  <si>
    <t>DESPESAS (APLICAÇÃO DOS RECURSOS DA ALIENAÇÃO DE ATIVOS)</t>
  </si>
  <si>
    <t>(f)</t>
  </si>
  <si>
    <t>(h) = (d - e)</t>
  </si>
  <si>
    <t>Despesas de Capital</t>
  </si>
  <si>
    <t>Investimentos</t>
  </si>
  <si>
    <t>Inversões</t>
  </si>
  <si>
    <t>Amortização Da Dívida</t>
  </si>
  <si>
    <t>Despesas Correntes dos regimes de Previdência</t>
  </si>
  <si>
    <t>Regime Geral da Previdência Social</t>
  </si>
  <si>
    <t>Regime Próprio dos Servidores Públicos</t>
  </si>
  <si>
    <t>SALDO FINANCEIRO A APLICAR</t>
  </si>
  <si>
    <t>EXERCÍCIO ANTERIOR</t>
  </si>
  <si>
    <t xml:space="preserve">DO EXERCÍCIO     </t>
  </si>
  <si>
    <t>SALDO ATUAL</t>
  </si>
  <si>
    <t>(h)</t>
  </si>
  <si>
    <t>(i) = (b) - (e+f)</t>
  </si>
  <si>
    <t>(j) = (h+i)</t>
  </si>
  <si>
    <t>1) Incluido as receitas de aplicações financeiras do período, nos termos do parágrafo único do art. 8º da Lei Complementar 101/00.</t>
  </si>
  <si>
    <t>2) Durante o exercício, somente as despesas liquidadas são consideradas executadas. No encerramento do exercício, as despesas não liquidadas inscritas em restos a pagar não processados são também consideradas executadas. Desta forma, para maior Transparência, as despesas executadas estão segregadas em:</t>
  </si>
  <si>
    <t>a) Despesas liquidadas, consideradas aquelas em que houve a entrega do material ou serviço, nos termos do art. 63 da Lei 4.320/64;</t>
  </si>
  <si>
    <t>b) Despesas empenhadas mas não liquidadas, inscritas em restos a pagar não processados, consideradas liquidadas no encerramento do exercício, por força do art. 35, inciso II da Lei 4.320/64.</t>
  </si>
  <si>
    <t>PREFEITURA MUNICIPAL DE CURITIBA</t>
  </si>
  <si>
    <t>DEMONSTRATIVO DA RECEITA DE IMPOSTOS E DAS DESPESAS PRÓPRIAS COM SAÚDE</t>
  </si>
  <si>
    <t>RREO - ANEXO 12 (LC 141/2012, art. 35))</t>
  </si>
  <si>
    <t>(b / a) * 100</t>
  </si>
  <si>
    <t>RECEITAS DE IMPOSTOS LÍQUIDAS (I)</t>
  </si>
  <si>
    <t>Receita Resultante do Imposto Predial e Territorial Urbano - IPTU</t>
  </si>
  <si>
    <t>Receita Resultante do Imposto sobre Transmissão Inter Vivos - ITBI</t>
  </si>
  <si>
    <t>Receita Resultante do Imposto sobre Serviços de Qualquer Natureza - ISS</t>
  </si>
  <si>
    <t>Receita Resultante do Imp. sobre a Renda e Proventos de Qualquer Natureza Retido na Fonte – IRRF</t>
  </si>
  <si>
    <t>RECEITA DE TRANSFERÊNCIAS CONSTITUCIONAIS E LEGAIS (II)</t>
  </si>
  <si>
    <t>Cota-Parte FPM</t>
  </si>
  <si>
    <t>Cota-Parte ITR</t>
  </si>
  <si>
    <t>Cota-Parte IPVA</t>
  </si>
  <si>
    <t>Cota-Parte ICMS</t>
  </si>
  <si>
    <t>Cota-Parte IPI-Exportação</t>
  </si>
  <si>
    <t>TOTAL DAS RECEITAS PARA APURAÇÃO DA APLICAÇÃO EM AÇÕES E SERVIÇOS PÚBLICOS DE SAÚDE (III) = I + II</t>
  </si>
  <si>
    <t>DESPESAS COM AÇÕES E SERVIÇOS PÚBLICOS DE SAÚDE (ASPS) – POR SUBFUNÇÃO E CATEGORIA ECONÔMICA</t>
  </si>
  <si>
    <t>(c)</t>
  </si>
  <si>
    <t>(d / c) x 100</t>
  </si>
  <si>
    <t>(e / c) x 100</t>
  </si>
  <si>
    <t>(f / c) x 100</t>
  </si>
  <si>
    <t>ATENÇÃO BÁSICA (IV)</t>
  </si>
  <si>
    <t>Despesa Corrente</t>
  </si>
  <si>
    <t>Despesa de Capital</t>
  </si>
  <si>
    <t>ASSISTÊNCIA HOSPITALAR E AMBULATORIAL (V)</t>
  </si>
  <si>
    <t>SUPORTE PROFILÁTICO E TERAPÊUTICO (VI)</t>
  </si>
  <si>
    <t>VIGILÂNCIA SANITÁRIA (VII)</t>
  </si>
  <si>
    <t>VIGILÂNCIA EPIDEMIOLÓGICA (VIII)</t>
  </si>
  <si>
    <t>ALIMENTAÇÃO E NUTRIÇÃO (IX)</t>
  </si>
  <si>
    <t>OUTRAS SUBFUNÇÕES (X)</t>
  </si>
  <si>
    <t>TOTAL (XI) = (IV + V + VI + VII + VIII + IX + X)</t>
  </si>
  <si>
    <t>APURAÇÃO DO CUMPRIMENTO DO LIMITE MÍNIMO PARA APLICAÇÃO EM ASPS</t>
  </si>
  <si>
    <t>Total das Despesas com ASPS (XII) = (XI)</t>
  </si>
  <si>
    <t>(-) Restos a Pagar Não Processados Inscritos Indevidamente no Exercício sem Disponibilidade Financeira (XIII)</t>
  </si>
  <si>
    <t>(-) Despesas Custeadas com Recursos Vinculados à Parcela do Percentual Mínimo que não foi Aplicada em ASPS em Exercícios Anteriores (XIV)</t>
  </si>
  <si>
    <t>(-) Despesas Custeadas com Disponibilidade de Caixa Vinculada aos Restos a Pagar Cancelados (XV)</t>
  </si>
  <si>
    <t>(=) VALOR APLICADO EM ASPS (XVI) = (XII - XIII - XIV - XV)</t>
  </si>
  <si>
    <t>Despesa Mínima a ser Aplicada em ASPS (XVII) = (III) x 15% (LC 141/2012)</t>
  </si>
  <si>
    <t>Despesa Mínima a ser Aplicada em ASPS (XVII) = (III) x % (Lei Orgânica Municipal)</t>
  </si>
  <si>
    <r>
      <t>Diferença entre o Valor Aplicado e a Despesa Mínima a ser Aplicada (XVIII) = (XVI (d ou e) - XVII)</t>
    </r>
    <r>
      <rPr>
        <vertAlign val="superscript"/>
        <sz val="8"/>
        <rFont val="Arial"/>
        <family val="2"/>
      </rPr>
      <t>1</t>
    </r>
  </si>
  <si>
    <t>Limite não Cumprido (XIX) = (XVIII) (Quando valor for inferior a zero)</t>
  </si>
  <si>
    <t>PERCENTUAL DA RECEITA DE IMPOSTOS E TRANSFERÊNCIAS CONSTITUCIONAIS E LEGAIS APLICADO EM ASPS (XVI / III)*100 (mínimo de 15% conforme LC n° 141/2012 ou % da Lei Orgânica Municipal)</t>
  </si>
  <si>
    <t>CONTROLE DO VALOR REFERENTE AO PERCENTUAL MÍNIMO NÃO CUMPRIDO EM EXERCÍCIOS ANTERIORES PARA FINS DE APLICAÇÃO DOS RECURSOS VINCULADOS CONFORME ARTIGOS 25 E 26 DA LC 141/2012</t>
  </si>
  <si>
    <t>LIMITE NÃO CUMPRIDO</t>
  </si>
  <si>
    <t xml:space="preserve">Saldo Inicial </t>
  </si>
  <si>
    <t>Despesas Custeadas no Exercício de Referência</t>
  </si>
  <si>
    <t xml:space="preserve">Saldo Final </t>
  </si>
  <si>
    <t>(no exercicio atual)</t>
  </si>
  <si>
    <t>Empenhadas</t>
  </si>
  <si>
    <t>Liquidadas</t>
  </si>
  <si>
    <t>Pagas</t>
  </si>
  <si>
    <r>
      <t>(não aplicado)</t>
    </r>
    <r>
      <rPr>
        <b/>
        <vertAlign val="superscript"/>
        <sz val="8"/>
        <rFont val="Arial"/>
        <family val="2"/>
      </rPr>
      <t>1</t>
    </r>
  </si>
  <si>
    <t>(j)</t>
  </si>
  <si>
    <t>(k)</t>
  </si>
  <si>
    <t>(l) = (h - (i ou j))</t>
  </si>
  <si>
    <t>TOTAL DA DIFERENÇA DE LIMITE NÃO CUMPRIDO EM EXERCÍCIOS ANTERIORES (XX)</t>
  </si>
  <si>
    <t>EXECUÇÃO DE RESTOS A PAGAR</t>
  </si>
  <si>
    <r>
      <t>EXERCÍCIO DO EMPENHO</t>
    </r>
    <r>
      <rPr>
        <b/>
        <vertAlign val="superscript"/>
        <sz val="8"/>
        <rFont val="Arial"/>
        <family val="2"/>
      </rPr>
      <t>2</t>
    </r>
  </si>
  <si>
    <t>Valor Mínimo para aplicação em ASPS</t>
  </si>
  <si>
    <t>Valor aplicado em ASPS no exercício</t>
  </si>
  <si>
    <t>Valor aplicado além do limite mínimo</t>
  </si>
  <si>
    <t>Total inscrito em RP no exercício</t>
  </si>
  <si>
    <t>RPNP Inscritos Indevidamente no Exercício sem Disponibilidade Financeira</t>
  </si>
  <si>
    <t>Valor inscrito em RP considerado no Limite</t>
  </si>
  <si>
    <t>Total de RP pagos</t>
  </si>
  <si>
    <t>Total de RP a pagar</t>
  </si>
  <si>
    <t>Total de RP cancelados ou prescritos</t>
  </si>
  <si>
    <t>Diferença entre o valor aplicado além do limite e o total de RP cancelados</t>
  </si>
  <si>
    <t>(m)</t>
  </si>
  <si>
    <t>(n)</t>
  </si>
  <si>
    <t>(o) = (n - m), se &lt; 0, então (o) = 0</t>
  </si>
  <si>
    <t>(p)</t>
  </si>
  <si>
    <t>(q) = (XIIId)</t>
  </si>
  <si>
    <t>(r) = (p - (o + q)) se &lt; 0, então (r) = (0)</t>
  </si>
  <si>
    <t>(s)</t>
  </si>
  <si>
    <t>(t)</t>
  </si>
  <si>
    <t>(u)</t>
  </si>
  <si>
    <t>(v) = ((o + q) - u))</t>
  </si>
  <si>
    <t>TOTAL DOS RESTOS A PAGAR CANCELADOS OU PRESCRITOS ATÉ O FINAL DO EXERCÍCIO ATUAL QUE AFETARAM O CUMPRIMENTO DO LIMITE (XXI) (soma dos saldos negativos da coluna "v")</t>
  </si>
  <si>
    <t>TOTAL DOS RESTOS A PAGAR CANCELADOS OU PRESCRITOS ATÉ O FINAL DO EXERCÍCIO ANTERIOR QUE AFETARAM O CUMPRIMENTO DO LIMITE (XXII) (valor informado no demonstrativo do exercício anterior)</t>
  </si>
  <si>
    <t>TOTAL DOS RESTOS A PAGAR CANCELADOS OU PRESCRITOS NO EXERCÍCIO ATUAL QUE AFETARAM O CUMPRIMENTO DO LIMITE (XXIII) = (XXI - XXII) (Artigo 24 § 1º e 2º da LC 141/2012)</t>
  </si>
  <si>
    <t>CONTROLE DE RESTOS A PAGAR CANCELADOS OU PRESCRITOS CONSIDERADOS PARA FINS DE APLICAÇÃO DA DISPONIBILIDADE DE CAIXA CONFORME ARTIGO 24§ 1º e 2º DA LC 141/2012</t>
  </si>
  <si>
    <t>RESTOS A PAGAR CANCELADOS OU PRESCRITOS</t>
  </si>
  <si>
    <t>(w)</t>
  </si>
  <si>
    <t>(x)</t>
  </si>
  <si>
    <t>(y)</t>
  </si>
  <si>
    <t>(z)</t>
  </si>
  <si>
    <t>(aa) = (w - (x ou y))</t>
  </si>
  <si>
    <t>TOTAL DE RESTOS A PAGAR CANCELADOS OU PRESCRITOS A COMPENSAR (XXVII)</t>
  </si>
  <si>
    <t>RECEITAS ADICIONAIS PARA O FINANCIAMENTO DA SAÚDE NÃO COMPUTADAS NO CÁLCULO DO MÍNIMO</t>
  </si>
  <si>
    <t>(b / a)</t>
  </si>
  <si>
    <t>RECEITAS DE TRANSFERÊNCIAS PARA A SAÚDE (XXVIII)</t>
  </si>
  <si>
    <t>Provenientes da União</t>
  </si>
  <si>
    <t>Provenientes dos Estados</t>
  </si>
  <si>
    <t>Provenientes de Outros Municípios</t>
  </si>
  <si>
    <t>RECEITA DE OPERAÇÕES DE CRÉDITO INTERNAS E EXTERNAS VINCULADAS A SAÚDE (XXIX)</t>
  </si>
  <si>
    <t>OUTRAS RECEITAS (XXX)</t>
  </si>
  <si>
    <t>TOTAL DE RECEITAS ADICIONAIS PARA FINANCIAMENTO DA SAÚDE (XXXI) = (XXVIII + XXIX + XXX)</t>
  </si>
  <si>
    <t>DESPESAS COM SAUDE POR SUBFUNÇÕES E CATEGORIA ECONÔMICA NÃO COMPUTADAS NO CÁLCULO DO MÍNIMO</t>
  </si>
  <si>
    <t>ATENÇÃO BÁSICA (XXXII)</t>
  </si>
  <si>
    <t>ASSISTÊNCIA HOSPITALAR E AMBULATORIAL (XXXIII)</t>
  </si>
  <si>
    <t>SUPORTE PROFILÁTICO E TERAPÊUTICO (XXXIV)</t>
  </si>
  <si>
    <t>VIGILÂNCIA SANITÁRIA (XXXV)</t>
  </si>
  <si>
    <t>VIGILÂNCIA EPIDEMIOLÓGICA (XXXVI)</t>
  </si>
  <si>
    <t>ALIMENTAÇÃO E NUTRIÇÃO (XXXVII)</t>
  </si>
  <si>
    <t>OUTRAS SUBFUNÇÕES (XXXVIII)</t>
  </si>
  <si>
    <t>TOTAL DAS DESPESAS NÃO COMPUTADAS NO CÁLCULO DO MÍNIMO (XXXIX) = (XXXII + XXXIII + XXXIV + XXXV + XXXVI + XXXVII + XXXVIII)</t>
  </si>
  <si>
    <t>ATENÇÃO BÁSICA (XL) = (IV + XXXII)</t>
  </si>
  <si>
    <t>ASSISTÊNCIA HOSPITALAR E AMBULATORIAL (XLI) = (V + XXXIII)</t>
  </si>
  <si>
    <t>SUPORTE PROFILÁTICO E TERAPÊUTICO (XLII) = (VI + XXXIV)</t>
  </si>
  <si>
    <t>VIGILÂNCIA SANITÁRIA (XLIII) = (VII + XXXV)</t>
  </si>
  <si>
    <t>VIGILÂNCIA EPIDEMIOLÓGICA (XLIV) = (VIII + XXXVI)</t>
  </si>
  <si>
    <t>ALIMENTAÇÃO E NUTRIÇÃO (XLV) = (XIX + XXXVII)</t>
  </si>
  <si>
    <t>OUTRAS SUBFUNÇÕES (XLVI) = (X + XXXVIII)</t>
  </si>
  <si>
    <t>TOTAL DAS DESPESAS COM SAÚDE (XLVII) = (XI + XXXIX)</t>
  </si>
  <si>
    <t>(2)  Até o exercício de 2018, o controle da execução de restos a pagar considerava apenas os valores dos restos a pagar não processados (regra antiga). A partir do exercício de 2019, o controle da execução dos restos a pagar considera os restos a Pagar processados e não processados (regra nova).</t>
  </si>
  <si>
    <t>(3) Essas despesas são consideradas executadas pelo ente transferidor.</t>
  </si>
  <si>
    <t>Inscrição</t>
  </si>
  <si>
    <t>DEMONSTRATIVO DAS PARCERIAS PÚBLICO-PRIVADAS</t>
  </si>
  <si>
    <t>RREO - ANEXO 13 (Lei nº 11.079, de 30/12/2004, arts. 22, 15 e 28)</t>
  </si>
  <si>
    <t>IMPACTOS DAS CONTRATAÇÕES DE PPP</t>
  </si>
  <si>
    <t xml:space="preserve">SALDO TOTAL EM 31 DE </t>
  </si>
  <si>
    <t>TOTAL DE ATIVOS</t>
  </si>
  <si>
    <t>Ativos Constituidos pela SPE</t>
  </si>
  <si>
    <t>TOTAL DE PASSIVOS (I)</t>
  </si>
  <si>
    <t>Obrigações decorrentes de Ativos Constituídos pela SPE</t>
  </si>
  <si>
    <t>Provisões de PPP</t>
  </si>
  <si>
    <t>ATOS POTENCIAIS PASSIVOS</t>
  </si>
  <si>
    <t>Obrigações Contratuais</t>
  </si>
  <si>
    <t>Riscos não Provisionados</t>
  </si>
  <si>
    <t>Garantias Concedidas</t>
  </si>
  <si>
    <t>Outros Passivos Contingentes</t>
  </si>
  <si>
    <t>DESPESAS DE PPP</t>
  </si>
  <si>
    <t>TOTAL DAS DESPESAS DE PPP (III) = (I + II)</t>
  </si>
  <si>
    <t>RECEITA CORRENTE LÍQUIDA (RCL) (IV)</t>
  </si>
  <si>
    <t>TOTAL DAS DESPESAS CONSIDERADAS PARA O LIMITE (I)</t>
  </si>
  <si>
    <t>TOTAL DAS DESPESAS CONSIDERADAS PARA O LIMITE / RCL (%) (V) = (I / IV)</t>
  </si>
  <si>
    <t>Fonte: Sistema de Gestão Pública.</t>
  </si>
  <si>
    <t>Nota:</t>
  </si>
  <si>
    <t>ANO</t>
  </si>
  <si>
    <t>Crescimento do PIB</t>
  </si>
  <si>
    <t>DEMONSTRATIVO SIMPLIFICADO DO RELATÓRIO RESUMIDO DA EXECUÇÃO ORÇAMENTÁRIA</t>
  </si>
  <si>
    <t>RREO - ANEXO 14 (LRF, art. 48)</t>
  </si>
  <si>
    <t>Previsão Inicial</t>
  </si>
  <si>
    <t>Receitas Realizadas</t>
  </si>
  <si>
    <t>Déficit Orçamentário</t>
  </si>
  <si>
    <t>Saldos de Exercícios Anteriores (Utilizado para Créditos Adicionais)</t>
  </si>
  <si>
    <t>Dotação Inicial</t>
  </si>
  <si>
    <t>Despesas Empenhadas</t>
  </si>
  <si>
    <t>Despesas Liquidadas</t>
  </si>
  <si>
    <t>Despesas Pagas</t>
  </si>
  <si>
    <t>DESPESA POR FUNÇÃO/SUBFUNÇÃO</t>
  </si>
  <si>
    <t>RECEITA CORRENTE LÍQUIDA - RCL</t>
  </si>
  <si>
    <t>Receita Corrente Líquida</t>
  </si>
  <si>
    <t xml:space="preserve">Receita Corrente Líquida Ajustada para Cálculo dos Limites de Endividamento </t>
  </si>
  <si>
    <t xml:space="preserve">Receita Corrente Líquida Ajustada para Cálculo dos Limites da Despesa com Pessoal </t>
  </si>
  <si>
    <t>RECEITAS E DESPESAS DO REGIME PRÓPRIO DE PREVIDÊNCIA DOS SERVIDORES</t>
  </si>
  <si>
    <t>Regime Próprio de Previdência dos Servidores -PLANO PREVIDENCIÁRIO</t>
  </si>
  <si>
    <t>Receitas Previdenciárias Realizadas</t>
  </si>
  <si>
    <t xml:space="preserve">Despesas Previdenciárias Empenhada </t>
  </si>
  <si>
    <t>Despesas Previdenciárias Liquidadas</t>
  </si>
  <si>
    <t>Resultado Previdenciárioas (III - IV)</t>
  </si>
  <si>
    <t>Regime Próprio de Previdência dos Servidores -PLANO FINANCEIRO</t>
  </si>
  <si>
    <t>RESULTADO NOMINAL E PRIMÁRIO</t>
  </si>
  <si>
    <t>Meta Fixada no Anexo de Metas Fiscais da LDO</t>
  </si>
  <si>
    <t>Resultado Apurado Até o Bimestre</t>
  </si>
  <si>
    <t>% em Relação à Meta</t>
  </si>
  <si>
    <t>(b/a)</t>
  </si>
  <si>
    <t>Resultado Nominal</t>
  </si>
  <si>
    <t>Resultado Primário</t>
  </si>
  <si>
    <t>MOVIMENTAÇÃO  DOS RESTOS A PAGAR</t>
  </si>
  <si>
    <t>Cancelamento Até o Bimestre</t>
  </si>
  <si>
    <t>Pagamento Até o Bimestre</t>
  </si>
  <si>
    <t>POR PODER</t>
  </si>
  <si>
    <t>Poder Executivo</t>
  </si>
  <si>
    <t>Poder Legislativo</t>
  </si>
  <si>
    <t>DESPESAS COM MANUTENÇÃO E DESENVOLVIMENTO DO ENSINO - MDE</t>
  </si>
  <si>
    <t>Valor Apurado Até o Bimestre</t>
  </si>
  <si>
    <t>Limites Constitucionais Anuais</t>
  </si>
  <si>
    <t>% Mínimo a Aplicar no Exercício</t>
  </si>
  <si>
    <t>% Aplicado Até o Bimestre</t>
  </si>
  <si>
    <t>Mínimo Anual de 25% das Receitas de Impostos na Manutenção e Desenvolvimento do Ensino - MDE</t>
  </si>
  <si>
    <t>RECEITAS DE OPERAÇÕES DE CRÉDITO E DESPESAS DE CAPITAL</t>
  </si>
  <si>
    <t>Saldo a Realizar</t>
  </si>
  <si>
    <t>Receita de Operações de Crédito</t>
  </si>
  <si>
    <t>Despesas de Capital Líquida</t>
  </si>
  <si>
    <t>PROJEÇÃO ATUARIAL DOS REGIMES DE PREVIDÊNCIAS</t>
  </si>
  <si>
    <t>Exercício</t>
  </si>
  <si>
    <t>10º Exercício</t>
  </si>
  <si>
    <t>20º Exercício</t>
  </si>
  <si>
    <t>35º Exercício</t>
  </si>
  <si>
    <t>Plano Previdenciário</t>
  </si>
  <si>
    <t>Receitas Previdenciárias (IV)</t>
  </si>
  <si>
    <t>Despesas Previdenciárias (V)</t>
  </si>
  <si>
    <t>Resultado Previdenciário (IV - V)</t>
  </si>
  <si>
    <t>Plano Financeiro</t>
  </si>
  <si>
    <t>RECEITA DA ALIENAÇÃO DE ATIVOS E APLICAÇÃO DOS RECURSOS</t>
  </si>
  <si>
    <t>Receita de Capital Resultantes da Alienação de Ativos</t>
  </si>
  <si>
    <t>Aplicação dos Recursos da Alienação de Ativos</t>
  </si>
  <si>
    <t>DESPESAS COM AÇÕES E SERVIÇOS PÚBLICOS DE SAÚDE</t>
  </si>
  <si>
    <t>Despesas com Ações e Serviços Públicos de Saúde executadas com recursos de impostos</t>
  </si>
  <si>
    <t>DESPESAS DE CARATER CONTINUADO DERIVADAS DE PPP CONTRATADAS</t>
  </si>
  <si>
    <t>VALOR APURADO NO EXERCÍCIO CORRENTE</t>
  </si>
  <si>
    <t>Total das Despesas/RCL (%)</t>
  </si>
  <si>
    <t>REGIME PRÓPRIO DE PREVIDÊNCIA DOS SERVIDORES - RPPS</t>
  </si>
  <si>
    <t>FUNDO EM CAPITALIZAÇÃO (PLANO PREVIDENCIÁRIO)</t>
  </si>
  <si>
    <t>RECEITAS PREVIDENCIÁRIAS - RPPS (FUNDO EM CAPITALIZAÇÃO)</t>
  </si>
  <si>
    <t xml:space="preserve">Ativo </t>
  </si>
  <si>
    <t xml:space="preserve">Inativo </t>
  </si>
  <si>
    <t xml:space="preserve">Pensionista </t>
  </si>
  <si>
    <t xml:space="preserve">Receitas Imobiliárias </t>
  </si>
  <si>
    <t xml:space="preserve">Receitas de Valores Mobiliários </t>
  </si>
  <si>
    <t xml:space="preserve">Outras Receitas Patrimoniais </t>
  </si>
  <si>
    <t>Compensação Previdenciária entre os Regimes</t>
  </si>
  <si>
    <r>
      <t xml:space="preserve">Aportes Periódicos para Amortização de Déficit Atuarial do RPPS (II) </t>
    </r>
    <r>
      <rPr>
        <vertAlign val="superscript"/>
        <sz val="9"/>
        <color theme="1"/>
        <rFont val="LucidaSansRegular"/>
      </rPr>
      <t>1</t>
    </r>
  </si>
  <si>
    <t xml:space="preserve">Demais Receitas Correntes </t>
  </si>
  <si>
    <t xml:space="preserve">Alienação de Bens, Direitos e Ativos </t>
  </si>
  <si>
    <t xml:space="preserve">Amortização de Empréstimos </t>
  </si>
  <si>
    <t xml:space="preserve">Outras Receitas de Capital </t>
  </si>
  <si>
    <t>TOTAL DAS RECEITAS DO FUNDO EM CAPITALIZAÇÃO - (IV) = (I + III - II)</t>
  </si>
  <si>
    <t>DESPESAS PREVIDENCIÁRIAS - RPPS (FUNDO EM CAPITALIZAÇÃO)</t>
  </si>
  <si>
    <t xml:space="preserve">DESPESAS PAGAS </t>
  </si>
  <si>
    <t>No Exercício</t>
  </si>
  <si>
    <t xml:space="preserve">    Benefícios</t>
  </si>
  <si>
    <t xml:space="preserve">      Pensões  por Morte</t>
  </si>
  <si>
    <t>TOTAL DAS DESPESAS DO FUNDO EM CAPITALIZAÇÃO (V)</t>
  </si>
  <si>
    <r>
      <t>RESULTADO PREVIDENCIÁRIO - FUNDO EM CAPITALIZAÇÃO (VI) = (IV – V)</t>
    </r>
    <r>
      <rPr>
        <vertAlign val="superscript"/>
        <sz val="9"/>
        <color theme="1"/>
        <rFont val="LucidaSansRegular"/>
      </rPr>
      <t>2</t>
    </r>
  </si>
  <si>
    <t>Recursos do RPPS Arrecadados em Exercícios Anteriores</t>
  </si>
  <si>
    <t>Reserva Orçamentária do RPPS</t>
  </si>
  <si>
    <t>APORTES DE RECURSOS PARA O FUNDO EM CAPITALIZAÇÃO DO RPPS</t>
  </si>
  <si>
    <t xml:space="preserve">Caixa e Equivalentes de Caixa </t>
  </si>
  <si>
    <t xml:space="preserve">Investimentos e Aplicações </t>
  </si>
  <si>
    <t xml:space="preserve">Outros Bens e Direitos </t>
  </si>
  <si>
    <t>FUNDO EM REPARTIÇÃO (PLANO FINANCEIRO)</t>
  </si>
  <si>
    <t>RECEITAS PREVIDENCIÁRIAS - RPPS (FUNDO EM REPARTIÇÃO)</t>
  </si>
  <si>
    <t xml:space="preserve">  RECEITAS DE CAPITAL (VIII) </t>
  </si>
  <si>
    <t>TOTAL DAS RECEITAS DO FUNDO EM REPARTIÇÃO (IX) = (VII + VIII)</t>
  </si>
  <si>
    <t>DESPESAS PREVIDENCIÁRIAS - RPPS (FUNDO EM REPARTIÇÃO)</t>
  </si>
  <si>
    <t>Compensação Previdenciária entre os regimes</t>
  </si>
  <si>
    <t xml:space="preserve">Demais Despesas Previdenciárias </t>
  </si>
  <si>
    <t>TOTAL DAS DESPESAS DO FUNDO EM REPARTIÇÃO (X)</t>
  </si>
  <si>
    <r>
      <t>RESULTADO PREVIDENCIÁRIO - FUNDO EM REPARTIÇÃO (XI) = (IX – X)</t>
    </r>
    <r>
      <rPr>
        <vertAlign val="superscript"/>
        <sz val="9"/>
        <color theme="1"/>
        <rFont val="LucidaSansRegular"/>
      </rPr>
      <t>2</t>
    </r>
  </si>
  <si>
    <t>ExercícioAPORTES DE RECURSOS PARA O FUNDO EM REPARTIÇÃO DO RPPS</t>
  </si>
  <si>
    <t>ADMINISTRAÇÃO DO REGIME PRÓPRIO DE PREVIDÊNCIA DOS SERVIDORES - RPPS</t>
  </si>
  <si>
    <t>Pessoal e Encargos Sociais</t>
  </si>
  <si>
    <t>Demais Despesas Correntes</t>
  </si>
  <si>
    <t>BENEFÍCIOS PREVIDENCIÁRIOS MANTIDOS PELO TESOURO</t>
  </si>
  <si>
    <t>Contribuições dos Servidores</t>
  </si>
  <si>
    <t>Demais Receitas Previdenciárias</t>
  </si>
  <si>
    <t>Aposentadorias</t>
  </si>
  <si>
    <t>Pensões</t>
  </si>
  <si>
    <t>Outras Despesas Previdenciárias</t>
  </si>
  <si>
    <t>RECEITA RESULTANTE DE IMPOSTOS (Arts. 212 e 212-A da Constituição Federal)</t>
  </si>
  <si>
    <t>RECEITA RESULTANTE DE IMPOSTOS</t>
  </si>
  <si>
    <t>2.3 - Cota-Parte IPI-Exportação</t>
  </si>
  <si>
    <t>2.4 - Cota-Parte ITR</t>
  </si>
  <si>
    <t>2.5 - Cota-Parte IPVA</t>
  </si>
  <si>
    <t>2.6 - Cota-Parte IOF-Ouro</t>
  </si>
  <si>
    <t>3- TOTAL DA RECEITA RESULTANTE DE IMPOSTOS (1 + 2)</t>
  </si>
  <si>
    <t>5- VALOR MÍNIMO A SER APLICADO ALÉM DO VALOR DESTINADO AO FUNDEB - 5% DE ((2.1.1) + (2.2) + (2.3) + (2.4) + (2.5)) + 25% DE ((1.1) + (1.2) + (1.3) + (1.4) + (2.1.2) + (2.6)+ (2.7))</t>
  </si>
  <si>
    <t>6.1- FUNDEB - Impostos e Transferências de Impostos</t>
  </si>
  <si>
    <t>6.1.1- Principal</t>
  </si>
  <si>
    <t>6.1.2- Rendimentos de Aplicação Financeira</t>
  </si>
  <si>
    <t>6.2- FUNDEB - Complementação da União - VAAF</t>
  </si>
  <si>
    <t>6.2.1- Principal</t>
  </si>
  <si>
    <t>6.2.2- Rendimentos de Aplicação Financeira</t>
  </si>
  <si>
    <t>6.3- FUNDEB - Complementação da União - VAAT</t>
  </si>
  <si>
    <t>6.3.1- Principal</t>
  </si>
  <si>
    <t>6.3.2- Rendimentos de Aplicação Financeira</t>
  </si>
  <si>
    <r>
      <t>7- RESULTADO LÍQUIDO DAS TRANSFERÊNCIAS DO FUNDEB (6.1.1 – 4)</t>
    </r>
    <r>
      <rPr>
        <b/>
        <vertAlign val="superscript"/>
        <sz val="8"/>
        <rFont val="Arial"/>
        <family val="2"/>
      </rPr>
      <t>1</t>
    </r>
  </si>
  <si>
    <t>RECURSOS RECEBIDOS EM EXERCÍCIOS ANTERIORES E NÃO UTILIZADOS (SUPERÁVIT)</t>
  </si>
  <si>
    <t>8- TOTAL DOS RECURSOS DE SUPERÁVIT</t>
  </si>
  <si>
    <t>8.1- SUPERÁVIT DO EXERCÍCIO IMEDIATAMENTE ANTERIOR</t>
  </si>
  <si>
    <t>8.2- SUPERÁVIT RESIDUAL DE OUTROS EXERCÍCIOS</t>
  </si>
  <si>
    <t>9- TOTAL DOS RECURSOS DO FUNDEB DISPONÍVEIS PARA UTILIZAÇÃO (6 + 8)</t>
  </si>
  <si>
    <t>INSCRITAS EM RESTOS A PAGAR NÃO PROCESSADOS</t>
  </si>
  <si>
    <r>
      <t>(Por Área de Atuação)</t>
    </r>
    <r>
      <rPr>
        <b/>
        <vertAlign val="superscript"/>
        <sz val="8"/>
        <rFont val="Arial"/>
        <family val="2"/>
      </rPr>
      <t>6</t>
    </r>
  </si>
  <si>
    <t>DESPESAS CUSTEADAS COM RECEITAS DO FUNDEB RECEBIDAS NO EXERCÍCIO</t>
  </si>
  <si>
    <r>
      <t>INSCRITAS EM RESTOS A PAGAR NÃO PROCESSADOS (SEM DISPONIBILIDADE DE CAIXA)</t>
    </r>
    <r>
      <rPr>
        <b/>
        <vertAlign val="superscript"/>
        <sz val="8"/>
        <rFont val="Arial"/>
        <family val="2"/>
      </rPr>
      <t>7</t>
    </r>
  </si>
  <si>
    <r>
      <t>INDICADORES - Art. 212-A, inciso XI e § 3º - Constituição Federal</t>
    </r>
    <r>
      <rPr>
        <b/>
        <vertAlign val="superscript"/>
        <sz val="8"/>
        <rFont val="Arial"/>
        <family val="2"/>
      </rPr>
      <t>2</t>
    </r>
  </si>
  <si>
    <t>VALOR EXIGIDO</t>
  </si>
  <si>
    <t>VALOR APLICADO</t>
  </si>
  <si>
    <t>VALOR CONSIDERADO APÓS DEDUÇÕES</t>
  </si>
  <si>
    <t>% APLICADO</t>
  </si>
  <si>
    <t>(l)</t>
  </si>
  <si>
    <r>
      <t>INDICADOR - Art.25, § 3º - Lei nº 14.113, de 2020 - (Máximo de 10% de Superávit)</t>
    </r>
    <r>
      <rPr>
        <b/>
        <vertAlign val="superscript"/>
        <sz val="8"/>
        <rFont val="Arial"/>
        <family val="2"/>
      </rPr>
      <t>3</t>
    </r>
  </si>
  <si>
    <t>VALOR MÁXIMO PERMITIDO</t>
  </si>
  <si>
    <t>VALOR NÃO APLICADO</t>
  </si>
  <si>
    <t>VALOR NÃO APLICADO APÓS AJUSTE</t>
  </si>
  <si>
    <t>% NÃO APLICADO</t>
  </si>
  <si>
    <t>(o)</t>
  </si>
  <si>
    <r>
      <t>INDICADOR - Art.25, § 3º - Lei nº 14.113, de 2020 - (Aplicação do Superávit de Exercício Anterior)</t>
    </r>
    <r>
      <rPr>
        <b/>
        <vertAlign val="superscript"/>
        <sz val="8"/>
        <rFont val="Arial"/>
        <family val="2"/>
      </rPr>
      <t>3</t>
    </r>
  </si>
  <si>
    <t>VALOR DE SUPERÁVIT PERMITIDO NO EXERCÍCIO ANTERIOR</t>
  </si>
  <si>
    <t>VALOR NÃO APLICADO NO EXERCÍCIO ANTERIOR</t>
  </si>
  <si>
    <t>VALOR DE SUPERÁVIT APLICADO ATÉ O PRIMEIRO QUADRIMESTRE</t>
  </si>
  <si>
    <t>VALOR APLICADO APÓS O PRIMEIRO QUADRIMESTRE</t>
  </si>
  <si>
    <t>(q)</t>
  </si>
  <si>
    <t>(r)</t>
  </si>
  <si>
    <t>(v)</t>
  </si>
  <si>
    <t>DESPESAS COM MANUTENÇÃO E DESENVOLVIMENTO DO ENSINO - MDE - CUSTEADAS COM RECEITAS DE IMPOSTOS (EXCETO FUNDEB)</t>
  </si>
  <si>
    <t>26- TOTAL DAS DESPESAS COM AÇÕES TÍPICAS DE MDE (24 + 25)</t>
  </si>
  <si>
    <t>APURAÇÃO DAS DESPESAS PARA FINS DE LIMITE MÍNIMO CONSTITUCIONAL</t>
  </si>
  <si>
    <r>
      <t>APURAÇÃO DO LIMITE MÍNIMO CONSTITUCIONAL</t>
    </r>
    <r>
      <rPr>
        <b/>
        <vertAlign val="superscript"/>
        <sz val="8"/>
        <rFont val="Arial"/>
        <family val="2"/>
      </rPr>
      <t>2 e 5</t>
    </r>
  </si>
  <si>
    <t>SALDO INICIAL</t>
  </si>
  <si>
    <t>RP LIQUIDADOS</t>
  </si>
  <si>
    <t>RP PAGOS</t>
  </si>
  <si>
    <t>RP CANCELADOS</t>
  </si>
  <si>
    <t>SALDO FINAL</t>
  </si>
  <si>
    <t>(aa)</t>
  </si>
  <si>
    <t>(ab)</t>
  </si>
  <si>
    <t>(ac)</t>
  </si>
  <si>
    <t>(ad)</t>
  </si>
  <si>
    <t>TOTAL GERAL DAS DESPESAS COM EDUCAÇÃO</t>
  </si>
  <si>
    <t>CONTROLE DA DISPONIBILIDADE FINANCEIRA E CONCILIAÇÃO BANCÁRIA</t>
  </si>
  <si>
    <t>(ae)</t>
  </si>
  <si>
    <t>(af)</t>
  </si>
  <si>
    <t>1) Se resultado líquido da transferência (7) &gt; 0 = acréscimo resultante das transferências do fundeb, se resultado líquido da transferência (7) &lt; 0 = decréscimo resultante das transferências do fundeb</t>
  </si>
  <si>
    <t>2) Limites mínimos anuais a serem cumpridos no encerramento do exercício.</t>
  </si>
  <si>
    <t>3) Art. 25, § 3º, Lei 14.113/2020: “Até 10% (dez por cento) dos recursos recebidos à conta dos Fundos, inclusive relativos à complementação da União, nos termos do § 2º do art. 16 desta Lei, poderão ser utilizados no primeiro quadrimestre do exercício imediatamente subsequente, mediante abertura de crédito adicional.”</t>
  </si>
  <si>
    <t>6) As linhas representam áreas de atuação e não correspondem exatamente às subfunções da Função Educação. As despesas classificadas nas demais subfunções típicas e nas subfunções atípicas deverão ser rateadas para essas áreas de atuação.</t>
  </si>
  <si>
    <t>7) Valor inscrito em RPNP sem disponibilidade de caixa, que não deve ser considerado na apuração dos indicadores e limites</t>
  </si>
  <si>
    <t>8) Controle da execução de restos a pagar considerados no cumprimento do limite mínimo dos exercícios anteriores.</t>
  </si>
  <si>
    <t>Mínimo Anual de 70% do FUNDEB na Remuneração dos Profissionais da Educação Básica</t>
  </si>
  <si>
    <t>Percentual de 50% da Complementação da União ao FUNDEB (VAAT) na Educação Infantil</t>
  </si>
  <si>
    <t>Mínimo de 15% da Complementação da União ao FUNDEB (VAAT) em Despesas de Capital</t>
  </si>
  <si>
    <t>IMPOSTOS</t>
  </si>
  <si>
    <t>TAXAS</t>
  </si>
  <si>
    <t>CONTRIBUIÇÃO DE MELHORIA</t>
  </si>
  <si>
    <t>MULTAS ADMINISTRATIVAS, CONTRATUAIS E JUDICIAIS</t>
  </si>
  <si>
    <t>2.1.2 - Parcela referênte à CF. art. 159, I, alínea d e e</t>
  </si>
  <si>
    <t>Superávit Orçamentário (Liquidado)</t>
  </si>
  <si>
    <t>RENDIMENTO DE APLICAÇÃO DE RECURSOS PREVIDÊNCIÁRIOS</t>
  </si>
  <si>
    <t>Bens e Direitos do RPPS - Administração do RPPS</t>
  </si>
  <si>
    <t xml:space="preserve">           (-) Depósitos Restituíveis e Valores Vinculados</t>
  </si>
  <si>
    <t>23306</t>
  </si>
  <si>
    <t>ALIMENTAÇÃO E NUTRIÇÃO</t>
  </si>
  <si>
    <t>3) Composição da linha "Outros Ajustes":</t>
  </si>
  <si>
    <t>Despesas Previdenciárias Paga</t>
  </si>
  <si>
    <t>RECEITAS CORRENTES (EXCETO FONTES RPPS) ( I )</t>
  </si>
  <si>
    <t>RECEITAS PRIMÁRIAS CORRENTES (EXCETO FONTES RPPS) (IV) = (I - II - III)</t>
  </si>
  <si>
    <t>RECEITAS PRIMÁRIAS CORRENTES (COM FONTES RPPS) (V)</t>
  </si>
  <si>
    <t>RECEITAS NÃO PRIMÁRIAS CORRENTES (COM FONTES RPPS) (VI)</t>
  </si>
  <si>
    <t>RECEITAS DE CAPITAL ( VII )</t>
  </si>
  <si>
    <t>OPERAÇÕES DE CRÉDITO ( VIII )</t>
  </si>
  <si>
    <t>AMORTIZAÇÃO DE EMPRÉSTIMOS ( IX )</t>
  </si>
  <si>
    <t>RECEITAS DE ALIENAÇÃO DE INVESTIMENTOS TEMPORÁRIOS (X)</t>
  </si>
  <si>
    <t>RECEITAS DE ALIENAÇÃO DE INVESTIMENTOS PERMANENTES (XI)</t>
  </si>
  <si>
    <t>OUTRAS RECEITAS DE CAPITAL NÃO PRIMÁRIAS (XII)</t>
  </si>
  <si>
    <t>RECEITAS PRIMÁRIAS DE CAPITAL (EXCETO FONTES RPPS) (XIII) = [(VII - (VIII + IX + X + XI + XII)]</t>
  </si>
  <si>
    <t xml:space="preserve">RECEITAS PRIMÁRIAS DE CAPITAL (COM FONTES RPPS) (XIV) </t>
  </si>
  <si>
    <t xml:space="preserve">RECEITAS NÃO PRIMÁRIAS DE CAPITAL (COM FONTES RPPS) (XV) </t>
  </si>
  <si>
    <t>RECEITA PRIMÁRIA TOTAL (XVI) = (IV + V + XIII + XIV)</t>
  </si>
  <si>
    <t>RECEITA PRIMÁRIA TOTAL (EXCETO FONTES RPPS) (XVII) = (IV + XIII)</t>
  </si>
  <si>
    <t>RESTOS A PAGAR PROC. PAGOS</t>
  </si>
  <si>
    <t xml:space="preserve"> (a)</t>
  </si>
  <si>
    <t>Pagos
(c)</t>
  </si>
  <si>
    <t>DESPESAS CORRENTES (EXCETO FONTES RPPS) ( XVIII )</t>
  </si>
  <si>
    <t>JUROS E ENCARGOS DA DÍVIDA ( XIX )</t>
  </si>
  <si>
    <t>DESPESAS PRIMÁRIAS CORRENTES (EXCETO FONTES RPPS) (XX) = (XVIII - XIX)</t>
  </si>
  <si>
    <t>DESPESAS PRIMÁRIAS CORRENTES (COM FONTES RPPS) (XXI)</t>
  </si>
  <si>
    <t>DESPESAS NÃO PRIMÁRIAS CORRENTES (COM FONTES RPPS) (XXII)</t>
  </si>
  <si>
    <t>DESPESAS DE CAPITAL EXCETO FONTES RPPS ( XXIII )</t>
  </si>
  <si>
    <t>CONCESSÃO DE EMPRÉSTIMOS E FINANCIAMENTOS (XXIV)</t>
  </si>
  <si>
    <t>AQUISIÇÃO DE TÍTULO DE CAPITAL JÁ INTEGRALIZADO (XXV)</t>
  </si>
  <si>
    <t>AQUISIÇÃO DE TÍTULO DE CRÉDITO (XXVI)</t>
  </si>
  <si>
    <t>AMORTIZAÇÃO DA DÍVIDA ( XXVII )</t>
  </si>
  <si>
    <t>DESPESAS PRIMÁRIAS DE CAPITAL (EXCETO FONTES RPPS) (XXVIII) = XXIII - (XXIV + XXV + XXVI + XXVII)</t>
  </si>
  <si>
    <t>RESERVA DE CONTINGÊNCIA ( XXIX )</t>
  </si>
  <si>
    <t>DESPESAS PRIMÁRIAS DE CAPITAL (COM FONTES RPPS) (XXX)</t>
  </si>
  <si>
    <t>DESPESAS NÃO PRIMÁRIAS DE CAPITAL (COM FONTES RPPS) (XXXI)</t>
  </si>
  <si>
    <t>DESPESA PRIMÁRIA TOTAL (XXXII) = (XX + XXI + XXVIII + XXIX + XXX)</t>
  </si>
  <si>
    <t>DESPESA PRIMÁRIA TOTAL (EXCETO FONTES RPPS) (XXXIII) = (XX + XXVIII + XXIX)</t>
  </si>
  <si>
    <t>RESULTADO PRIMÁRIO (COM RPPS) - Acima da Linha (XXXIV) = [XVIa - (XXXIIa +XXXIIb + XXXIIc)]</t>
  </si>
  <si>
    <t>RESULTADO PRIMÁRIO (SEM RPPS) - Acima da Linha (XXXV) = [XVIIa - (XXXIIIa +XXXIIIb + XXXIIIc)]</t>
  </si>
  <si>
    <t>Juros, Encargos e Variações Monetárias Ativos (Exceto RPPS) (XXXVI)</t>
  </si>
  <si>
    <t>Juros, Encargos e Variações Monetárias Passivos (Exceto RPPS) (XXXVII)</t>
  </si>
  <si>
    <t>RESULTADO NOMINAL (SEM RPPS) - Acima da Linha (XXXVIII) =  XXXV + (XXXVI - XXXVII)</t>
  </si>
  <si>
    <t>DÍVIDA CONSOLIDADA (XXXIX)</t>
  </si>
  <si>
    <t>DEDUÇÕES (XL)</t>
  </si>
  <si>
    <t xml:space="preserve">           (-) Restos a Pagar Processados (XLI)  </t>
  </si>
  <si>
    <t>DÍVIDA CONSOLIDADA LÍQUIDA (XLII) = (XXXIX - XL)</t>
  </si>
  <si>
    <t>RESULTADO NOMINAL (SEM RPPS) - Abaixo da Linha (XLIII) = (XLIIa - XLIIb)</t>
  </si>
  <si>
    <t>VARIAÇÃO DO SALDO DE RPP (XLIV) = (XLIa - XLIb)</t>
  </si>
  <si>
    <t>RECEITA DE ALIENAÇÃO DE INVESTIMENTOS PERMANENTES (XLV) = (XI)</t>
  </si>
  <si>
    <t>VARIAÇÃO CAMBIAL (XLVI)</t>
  </si>
  <si>
    <t>VARIAÇÃO DO SALDO DE PRECATÓRIOS INTEGRANTES DA DC (XLVII)</t>
  </si>
  <si>
    <t>VARIAÇÃO DO SALDO DAS DEMAIS OBRIGAÇÕES INTEGRANTES DA DC (XLVIII)</t>
  </si>
  <si>
    <t>RESULTADO NOMINAL (SEM RPPS) AJUSTADO - Abaixo da Linha (L) = [XLIII + (XLIV - XLV + XLVI + XLVII + XLVIIIXI) +/- (XLIX)]</t>
  </si>
  <si>
    <t>RESULTADO PRIMÁRIO (SEM RPPS) - Abaixo da Linha (LI) =  (L) - (XXXVI - XXXVII)</t>
  </si>
  <si>
    <t>e) Perdas Financeiras</t>
  </si>
  <si>
    <t>f) Outras Variações</t>
  </si>
  <si>
    <t>OUTROS AJUSTES (XLIX) 4</t>
  </si>
  <si>
    <t>2.7 - Outras Transferências ou Compensações Financeiras Provenientes de Impostos e Transferências Constitucionais</t>
  </si>
  <si>
    <t>4- TOTAL DESTINADO AO FUNDEB - equivalente a 20% DE ((2.1.1) + (2.2) + (2.3) + (2.4) + (2.5))</t>
  </si>
  <si>
    <t>RECEITAS DO FUNDEB RECEBIDAS NO EXERCÍCIO</t>
  </si>
  <si>
    <t>6- TOTAL DAS RECEITAS DO FUNDEB RECEBIDAS</t>
  </si>
  <si>
    <t>6.1.3- Ressarcimento de recursos do Fundeb</t>
  </si>
  <si>
    <t>6.2.3- Ressarcimento de recursos do Fundeb</t>
  </si>
  <si>
    <t>6.3.3- Ressarcimento de recursos do Fundeb</t>
  </si>
  <si>
    <t>6.4- FUNDEB - Complementação da União - VAAR</t>
  </si>
  <si>
    <t>6.4.1- Principal</t>
  </si>
  <si>
    <t>6.4.2- Rendimentos de Aplicação Financeira</t>
  </si>
  <si>
    <t>6.4.3- Ressarcimento de recursos do Fundeb</t>
  </si>
  <si>
    <t>DESPESAS COM RECUROS DO FUNDEB</t>
  </si>
  <si>
    <t>(Por SUBFUNÇÃO)</t>
  </si>
  <si>
    <t>10- TOTAL DAS DESPESAS COM RECURSOS DO FUNDEB</t>
  </si>
  <si>
    <t>10.1- PROFISSIONAIS DA EDUCAÇÃO BÁSICA</t>
  </si>
  <si>
    <t>10.1.1- Educação Infantil</t>
  </si>
  <si>
    <t xml:space="preserve">10.1.2- Ensino Fundamental </t>
  </si>
  <si>
    <t>10.1.3- Educação de Jovens e Adultos</t>
  </si>
  <si>
    <t>10.1.4- Educação Especial</t>
  </si>
  <si>
    <t>10.1.5- Administração Geral</t>
  </si>
  <si>
    <t>10.2- OUTRAS DESPESAS</t>
  </si>
  <si>
    <t>10.2.1- Educação Infantil</t>
  </si>
  <si>
    <t xml:space="preserve">10.2.2- Ensino Fundamental </t>
  </si>
  <si>
    <t>10.2.3- Educação de Jovens e Adultos</t>
  </si>
  <si>
    <t>10.2.4- Educação Especial</t>
  </si>
  <si>
    <t>10.2.5- Administração Geral</t>
  </si>
  <si>
    <t>10.2.6- Transporte (Escolar)</t>
  </si>
  <si>
    <t>10.2.7- Outras</t>
  </si>
  <si>
    <r>
      <t>DESPESAS EMPENHADAS EM VALOR SUPERIOR AO TOTAL DAS RECEITAS RECEBIDAS NO EXERCÍCIO</t>
    </r>
    <r>
      <rPr>
        <b/>
        <vertAlign val="superscript"/>
        <sz val="7"/>
        <rFont val="Arial"/>
        <family val="2"/>
      </rPr>
      <t>9</t>
    </r>
  </si>
  <si>
    <t>11- TOTAL DAS DESPESAS CUSTEADAS COM RECURSOS DO FUNDEB RECEBIDAS NO EXERCÍCIO</t>
  </si>
  <si>
    <t xml:space="preserve">   11.1- Total das Despesas custeadas com FUNDEB - Impostos e Transferências de Impostos</t>
  </si>
  <si>
    <t xml:space="preserve">   11.2- Total das Despesas custeadas com FUNDEB - Complementação da União - VAAF</t>
  </si>
  <si>
    <t xml:space="preserve">   11.3- Total das Despesas custeadas com FUNDEB - Complementação da União - VAAT</t>
  </si>
  <si>
    <t xml:space="preserve">   11.4- Total das Despesas custeadas com FUNDEB - Complementação da União - VAAR</t>
  </si>
  <si>
    <t>12- TOTAL DAS DESPESAS DO FUNDEB COM PROFISSIONAIS DA EDUCAÇÃO BÁSICA</t>
  </si>
  <si>
    <t>13- TOTAL DAS DESPESAS CUSTEADAS COM FUNDEB - COMPLEMENTAÇÃO DA UNIÃO - VAAT APLICADAS NA EDUCAÇÃO INFANTIL</t>
  </si>
  <si>
    <t>14- TOTAL DAS DESPESAS CUSTEADAS COM FUNDEB - COMPLEMENTAÇÃO DA UNIÃO - VAAT APLICADAS EM DESPESA DE CAPITAL</t>
  </si>
  <si>
    <t>15- Mínimo de 70% do FUNDEB na Remuneração dos Profissionais da Educação Básica</t>
  </si>
  <si>
    <t>16 - Percentual de 50% da Complementação da União ao FUNDEB (VAAT) na Educação Infantil</t>
  </si>
  <si>
    <t>17- Mínimo de 15% da Complementação da União ao FUNDEB - VAAT em Despesas de Capital</t>
  </si>
  <si>
    <t>VALOR NÃO APLICADO EXCEDENTE AO MÁXIMO PERMITIDO</t>
  </si>
  <si>
    <t>18- Total da Receita Recebida e não Aplicada no Exercício</t>
  </si>
  <si>
    <t>VALOR TOTAL DE SUPERÁVIT NÃO APLICADO ATÉ O FINAL DO EXERCÍCIO</t>
  </si>
  <si>
    <t>VALOR DE SUPERÁVIT PERMITIDO NO EXERCÍCIO ANTERIOR NÃO APLICADO NO EXERCÍCIO ATUAL</t>
  </si>
  <si>
    <t>19- Total das Despesas custeadas com Superávit do FUNDEB</t>
  </si>
  <si>
    <t>19.1- Total das Despesas custeadas com FUNDEB - Impostos e Transferências de Impostos</t>
  </si>
  <si>
    <t>19.2- Total das Despesas custeadas com FUNDEB - Complementação da União (VAAF + VAAT)</t>
  </si>
  <si>
    <t xml:space="preserve"> DESPESAS COM AÇÕES TÍPICAS DE MDE - RECEITAS DE IMPOSTOS - EXCETO FUNDEB  </t>
  </si>
  <si>
    <t>(Por Subfunção)</t>
  </si>
  <si>
    <t>20-TOTAL DAS DESPESAS COM AÇÕES TÍPICAS DE MDE CUSTEADAS COM RECEITAS DE IMPOSTOS</t>
  </si>
  <si>
    <t>20.1- Educação Infantil</t>
  </si>
  <si>
    <t>20.2- Ensino Fundamental</t>
  </si>
  <si>
    <t>20.3- Educação de Jovens e Adultos</t>
  </si>
  <si>
    <t>20.4- Educação Especial</t>
  </si>
  <si>
    <t>20.5- Administração Geral</t>
  </si>
  <si>
    <t>20.6- Transporte (Escolar)</t>
  </si>
  <si>
    <t>20.7- Outras</t>
  </si>
  <si>
    <t>21- TOTAL DAS DESPESAS COM AÇÕES TÍPICAS DE MDE CUSTEADAS COM RECEITAS DE IMPOSTOS E FUNDEB</t>
  </si>
  <si>
    <t>21.1- EDUCAÇÃO INFANTIL</t>
  </si>
  <si>
    <t>21.1.1- Creche</t>
  </si>
  <si>
    <t>21.2.2- Pré-escola</t>
  </si>
  <si>
    <t>21.2- ENSINO FUNDAMENTAL</t>
  </si>
  <si>
    <t>22- TOTAL DAS DESPESAS DE MDE CUSTEADAS COM RECURSOS DE IMPOSTOS L20(d ou e)</t>
  </si>
  <si>
    <t>23- TOTAL DAS RECEITAS TRANSFERIDAS AO FUNDEB = (L4)</t>
  </si>
  <si>
    <t>24- (-) RECEITAS DO FUNDEB NÃO UTILIZADAS NO EXERCÍCIO, EM VALOR SUPERIOR A 10% = L18(q)</t>
  </si>
  <si>
    <t>25- (-) SUPERÁVIT PERMITIDO NO EXERCÍCIO IMEDIATAMENTE ANTERIOR NÃO APLICADO NO EXERCÍCIO ATUAL = L19.1(x)</t>
  </si>
  <si>
    <r>
      <t>26- (-) RESTOS A PAGAR NÃO PROCESSADOS INSCRITOS NO EXERCÍCIO SEM DISPONIBILIDADE FINANCEIRA DE RECURSOS DE IMPOSTOS</t>
    </r>
    <r>
      <rPr>
        <vertAlign val="superscript"/>
        <sz val="8"/>
        <rFont val="Arial"/>
        <family val="2"/>
      </rPr>
      <t>4</t>
    </r>
    <r>
      <rPr>
        <sz val="8"/>
        <rFont val="Arial"/>
        <family val="2"/>
      </rPr>
      <t xml:space="preserve"> </t>
    </r>
  </si>
  <si>
    <t xml:space="preserve">27- (-) CANCELAMENTO, NO EXERCÍCIO, DE RESTOS A PAGAR INSCRITOS COM DISPONIBILIDADE FINANCEIRA DE RECURSOS DE IMPOSTOS VINCULADOS AO ENSINO = (L30.1(af) + L30.2(af)) </t>
  </si>
  <si>
    <t>28- TOTAL DAS DESPESAS PARA FINS DE LIMITE ( 22 + 23 ) - (24 + 25 + 26 + 27)</t>
  </si>
  <si>
    <t>29- APLIACAÇÃO EM MDE SOBRE A RECEITA LÍQUIDA RESULTANTE DE IMPOSTOS</t>
  </si>
  <si>
    <r>
      <t>RESTOS A PAGAR INSCRITOS EM EXERCÍCIOS ANTERIORES DE DESPESAS CONSIDERADAS PARA CUMPRIMENTO DO LIMITE</t>
    </r>
    <r>
      <rPr>
        <vertAlign val="superscript"/>
        <sz val="8"/>
        <rFont val="Arial"/>
        <family val="2"/>
      </rPr>
      <t>8</t>
    </r>
  </si>
  <si>
    <t>(ag) = (ac) - (ae) - (af)</t>
  </si>
  <si>
    <t>30- RESTOS A PAGAR DE DESPESAS COM MDE</t>
  </si>
  <si>
    <t>30.1- Executadas com Recursos de Impostos e Transferências de Impostos</t>
  </si>
  <si>
    <t>30.2- Executadas com Recursos do FUNDEB - Impostos</t>
  </si>
  <si>
    <t>30.3- Executados com Recursos do FUNDEB - Complementação da União (VAAT + VAAF + VAAR)</t>
  </si>
  <si>
    <t>31- TOTAL DAS RECEITAS ADICIONAIS PARA FINANCIAMENTO DO ENSINO</t>
  </si>
  <si>
    <t>31.1- RECEITA DE TRANSFERÊNCIAS DO FNDE (INCLUIDO RENDIMENTO DE APLICAÇÃO FINANCEIRA)</t>
  </si>
  <si>
    <t>31.1- Salário Educação</t>
  </si>
  <si>
    <t>31.2- PDDE</t>
  </si>
  <si>
    <t>31.3- PNAE</t>
  </si>
  <si>
    <t>31.4- PNATE</t>
  </si>
  <si>
    <t>31.5- Outras Transferências do FNDE</t>
  </si>
  <si>
    <t>31.2- RECEITA DE TRANSFERÊNCIA DE CONVÊNIOS</t>
  </si>
  <si>
    <t>31.3- RECEITA DE ROYALTIES DESTINADOS À EDUCAÇÃO</t>
  </si>
  <si>
    <t>31.4- RECEITA DE OPERAÇÕES DE CRÉDITO VINCULADA À EDUCAÇÃO</t>
  </si>
  <si>
    <t>31.5- OUTRAS RECEITAS PARA FINANCIAMENTO DO ENSINO</t>
  </si>
  <si>
    <t xml:space="preserve"> OUTRAS DESPESAS COM EDUCAÇÃO</t>
  </si>
  <si>
    <r>
      <t>(Por Subfunção)</t>
    </r>
    <r>
      <rPr>
        <b/>
        <vertAlign val="superscript"/>
        <sz val="8"/>
        <rFont val="Arial"/>
        <family val="2"/>
      </rPr>
      <t>6</t>
    </r>
  </si>
  <si>
    <t>32- TOTAL DAS DESPESAS COM AÇÕES TÍPICAS DE MDE CUSTEADAS COM DEMAIS RECEITAS</t>
  </si>
  <si>
    <t>32.1- EDUCAÇÃO INFANTIL</t>
  </si>
  <si>
    <t xml:space="preserve">32.2- ENSINO FUNDAMENTAL </t>
  </si>
  <si>
    <t xml:space="preserve">32.3- ENSINO MÉDIO </t>
  </si>
  <si>
    <t>32.4- ENSINO SUPERIOR</t>
  </si>
  <si>
    <t>32.5- ENSINO PROFISSIONAL</t>
  </si>
  <si>
    <t>32.6- EDUCAÇÃO DE JOVENS E ADULTOS</t>
  </si>
  <si>
    <t>32.7- EDUCAÇÃO ESPECIAL</t>
  </si>
  <si>
    <t>32.8- OUTRAS</t>
  </si>
  <si>
    <t>33- TOTAL GERAL DAS DESPESAS COM EDUCAÇÃO (10 + 20 + 32)</t>
  </si>
  <si>
    <t>33.1- Despesas Correntes</t>
  </si>
  <si>
    <t>33.1.1- Pessoal Ativo</t>
  </si>
  <si>
    <t>33.1.2- Pessoal Inativo</t>
  </si>
  <si>
    <t>33.1.3- Transferências às instituições comunitárias, confessionais ou filantrópicas sem fins lucrativos</t>
  </si>
  <si>
    <t>33.1.4- Outras Despesas Correntes</t>
  </si>
  <si>
    <t>33.2- Despesas de Capital</t>
  </si>
  <si>
    <t>33.2.1- Transferências às instituições comunitárias, confessionais ou filantrópicas sem fins lucrativos</t>
  </si>
  <si>
    <t>33.2.2- Outras Despesas de Capital</t>
  </si>
  <si>
    <t>(ah)</t>
  </si>
  <si>
    <t>(ai)</t>
  </si>
  <si>
    <t>35 - (+) INGRESSOS DE RECURSOS ATÉ O BIMESTRE (orçamentário)</t>
  </si>
  <si>
    <t>36- (-) PAGAMENTOS EFETUADOS ATÉ O BIMESTRE (orçamentário e restos a pagar)</t>
  </si>
  <si>
    <t>37- (=) DISPONIBILIDADE FINANCEIRA ATÉ O BIMESTRE</t>
  </si>
  <si>
    <t>38- (+) AJUSTES POSITIVOS ( retenções e outros valores extraorçamentários)</t>
  </si>
  <si>
    <t>39- (-) AJUSTES NEGATIVOS (outros valores extraorçamentários)</t>
  </si>
  <si>
    <t>40- (=) SALDO FINANCEIRO CONCILIADO (Saldo Bancário)</t>
  </si>
  <si>
    <t xml:space="preserve">4) Os valores referentes à parcela dos Restos a Pagar inscritos sem disponibilidade financeira vinculada à educação deverão ser informados somente no RREO do último bimestre do exercício. </t>
  </si>
  <si>
    <t>5) Nos cinco primeiros bimestres do exercício o acompanhamento será feito com base na despesa liquidada. No último bimestre do exercício, o valor deverá corresponder ao total da despesa empenhada.  Índice Empenhado:</t>
  </si>
  <si>
    <t>Outras Transferências ou Compensações Financeiras Provenientes de Impostos e Transferências Constitucionais</t>
  </si>
  <si>
    <t>Diferença de limite não cumprido em 2023 (saldo final = XIXd)</t>
  </si>
  <si>
    <t>Diferença de limite não cumprido em 2021 (saldo inicial igual ao saldo final do demonstrativo do exercício anterior)</t>
  </si>
  <si>
    <t>Diferença de limite não cumprido em Exercícios Anteriores (saldo inicial igual ao saldo final do demonstrativo do exercício anterior)</t>
  </si>
  <si>
    <t>DESPESAS TOTAIS COM SAÚDE</t>
  </si>
  <si>
    <t>NOTA: (1) Nos cinco primeiros bimestres do exercício, o acompanhamento será feito com base na despesas liquidada. No último bimestre do exercício, o valor deverá corresponder ao total da despesa empenhada.</t>
  </si>
  <si>
    <t>DEZEMBRO DO</t>
  </si>
  <si>
    <t>(acumulado até o bimestre)</t>
  </si>
  <si>
    <t>Outros Passivos</t>
  </si>
  <si>
    <t>EXERCÍCIO CORRENTE</t>
  </si>
  <si>
    <t>Do Ente Federado, EXCETO ESTATAIS NÃO DEPENDENTES (I) = (I.1 + I.2)</t>
  </si>
  <si>
    <t>Contratadas (I.1)</t>
  </si>
  <si>
    <t>Concessão Iluminação Pública - Contrato 25.297/2023</t>
  </si>
  <si>
    <t>A contratar (I.2)</t>
  </si>
  <si>
    <t>DAS ESTATAIS NÃO-DEPENDENTES (II) = (II.1 + II.2)</t>
  </si>
  <si>
    <t>Contratadas (II.1)</t>
  </si>
  <si>
    <t>A contratar (II.2)</t>
  </si>
  <si>
    <t>1) Na projeção da RCL para os exercícios de 2024 a 2032, foi utilizado o fator de  1,00219065888, sendo obtido pela geométrica da taxa de crescimento real do PIB nacional nos últimos oito anos divulgada pela Secretaria do Tesouro Nacional no Manual de Instrução de Pleitos (a partir de 25/04/2023), aplicável aos procedimentos para contratação de operações de crédito de Estados, Distrito Federal e Municípios (art. 8º da Portaria STN nº 396, de 2 de julho de 2009).</t>
  </si>
  <si>
    <t>Fator de projeção (média geométrica)</t>
  </si>
  <si>
    <t>Taxa de crescimento equivalente</t>
  </si>
  <si>
    <t>Fonte: CNT/IBGE e MIP (Abr de 2023)</t>
  </si>
  <si>
    <t>Arredondamento SICONFI</t>
  </si>
  <si>
    <t>JANEIRO A DEZEMBRO 2023 - BIMESTRE NOVEMBRO - DEZEMBRO</t>
  </si>
  <si>
    <t>JAN a DEZ  / 2023</t>
  </si>
  <si>
    <t>1) O Superávit  do  RPPS está incluído  na linha  SUPERÁVIT (XIII), conforme Portaria n° 1447 - STN, de 14 de junho de 2022. Segue discriminação abaixo:</t>
  </si>
  <si>
    <t>Prefeito Municipal: RAFAEL VALDOMIRO GRECA DE MACEDO</t>
  </si>
  <si>
    <t>Sec. Mun. de Planejamento, Finanças e Orçamento: CRISTIANO HOTZ</t>
  </si>
  <si>
    <t>Contador: CLAUDINEI NOGUEIRA - CRC Nº 042.556/O-2</t>
  </si>
  <si>
    <t>Controlador Geral do Município: DANIEL CONDE FALCÃO RIBEIRO</t>
  </si>
  <si>
    <t>JANEIRO/2023 À DEZEMBRO/2023</t>
  </si>
  <si>
    <t>PREVISÃO ATUALIZADA 2023</t>
  </si>
  <si>
    <t>JAN/23</t>
  </si>
  <si>
    <t>FEV/23</t>
  </si>
  <si>
    <t>MAR/23</t>
  </si>
  <si>
    <t>ABR/23</t>
  </si>
  <si>
    <t>MAI/23</t>
  </si>
  <si>
    <t>JUN/23</t>
  </si>
  <si>
    <t>JUL/23</t>
  </si>
  <si>
    <t>AGO/23</t>
  </si>
  <si>
    <t>SET/23</t>
  </si>
  <si>
    <t>OUT/23</t>
  </si>
  <si>
    <t>NOV/23</t>
  </si>
  <si>
    <t>DEZ/23</t>
  </si>
  <si>
    <t xml:space="preserve">1) Não estão consideradas, para fins de apuração da Receita Corrente Líquida, as receitas intra-orçamentárias, conforme parágrafo 3º do artigo 2º da Lei Complementar nº 101, de 4 de maio de 2000 e Portaria n° 924 - STN, de 08 de julho de 2021; </t>
  </si>
  <si>
    <t>2) Não estão consideradas, para fins de apuração da Receita Corrente Líquida, as receitas intra-orçamentárias, conforme parágrafo 3º do artigo 2º da Lei Complementar nº 101, de 4 de maio de 2000 e Portaria n° 403 - STN, de 28 de junho de 2016.</t>
  </si>
  <si>
    <t xml:space="preserve"> </t>
  </si>
  <si>
    <t>1) Como a Portaria MPS 746/2011 determina que os recursos provenientes desses aportes devem permanecer aplicados, no mínimo, por 5 (cinco) anos, essa receita não deverá compor o total das receitas previdenciárias do período de apuração.</t>
  </si>
  <si>
    <t>2) O resultado previdenciário poderá ser apresentada por meio da diferença entre previsão da receita e a dotação da despesa e entre a receita realizada e a despesa liquidada (do 1º ao 5º bimestre) e a despesa empenhada (no 6º bimestre).</t>
  </si>
  <si>
    <t>3) Incluidas as Interferência Financeiras recebidas da Prefeitura Municipal de Curitiba referente a taxa de administração.</t>
  </si>
  <si>
    <t>Até o Bimestre / 2023</t>
  </si>
  <si>
    <t>Em 31 Dez 2022</t>
  </si>
  <si>
    <t>META FIXADA NO ANEXO DE METAS FISCAIS DA LDO P/ O EXERCÍCIO DE 2023</t>
  </si>
  <si>
    <t>Em 31 Dez 2023</t>
  </si>
  <si>
    <t>Em 31 de Dezembro de 2022</t>
  </si>
  <si>
    <t>2023 A 2098</t>
  </si>
  <si>
    <t>-</t>
  </si>
  <si>
    <t>R$164.398.883,40</t>
  </si>
  <si>
    <t>48,1 anos</t>
  </si>
  <si>
    <t>R$142.530.331,91</t>
  </si>
  <si>
    <t>67,1 anos</t>
  </si>
  <si>
    <t>1,25% ao ano</t>
  </si>
  <si>
    <t>0,00% ao ano</t>
  </si>
  <si>
    <t>Não Adotado</t>
  </si>
  <si>
    <t>5,03% ao ano</t>
  </si>
  <si>
    <t>IBGE 2022 - Separada por Sexo</t>
  </si>
  <si>
    <t>Álvaro Vindas</t>
  </si>
  <si>
    <t>FONTE: ACTUARIAL - Assessoria e Consultoria Atuarial Ltda / IPMC – Curitiba – PR – Base de Dados.</t>
  </si>
  <si>
    <t>Atuário Responsável: Luiz Cláudio Kogut – MIBA 1.308</t>
  </si>
  <si>
    <t xml:space="preserve"> 1) Projeção atuarial elaborada com base de dados de 31/12/2023 e oficialmente enviada para a Secretaria de Previdência.</t>
  </si>
  <si>
    <t xml:space="preserve"> 2)  Este demonstrativo utiliza as seguintes hipóteses:</t>
  </si>
  <si>
    <t>Empenhos de 2023</t>
  </si>
  <si>
    <t>Empenhos de 2022</t>
  </si>
  <si>
    <t>Empenhos de 2021</t>
  </si>
  <si>
    <t>Empenhos de 2020</t>
  </si>
  <si>
    <t>Empenhos de 2019 e anteriores</t>
  </si>
  <si>
    <t>Restos a pagar cancelados ou prescritos em 2023 a serem compensados (XXIV) (saldo inicial = XXIII)</t>
  </si>
  <si>
    <t>Restos a pagar cancelados ou prescritos em 2022 a serem compensados (XXV) (saldo inicial igual ao saldo final do demonstrativo do exercício anterior)</t>
  </si>
  <si>
    <t>Restos a pagar cancelados ou prescritos em exercícios anteriores a serem compensados (XXVI) (saldo inicial igual ao saldo final do demonstrativo do exercício anterior)</t>
  </si>
  <si>
    <t>Para acompanhamento bimestral o percentual executado pela despesa liquidada corresponde ao valor 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</si>
</sst>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R$&quot;* #,##0.00_-;\-&quot;R$&quot;* #,##0.00_-;_-&quot;R$&quot;* &quot;-&quot;??_-;_-@_-"/>
    <numFmt numFmtId="43" formatCode="_-* #,##0.00_-;\-* #,##0.00_-;_-* &quot;-&quot;??_-;_-@_-"/>
    <numFmt numFmtId="164" formatCode="_(* #,##0.00_);_(* \(#,##0.00\);_(* &quot;-&quot;??_);_(@_)"/>
    <numFmt numFmtId="165" formatCode="&quot;R$ &quot;#,##0.00_);[Red]\(&quot;R$ &quot;#,##0.00\)"/>
    <numFmt numFmtId="166" formatCode="_(* #,##0.00_);_(* \(#,##0.00\);_(* &quot;-&quot;_);_(@_)"/>
    <numFmt numFmtId="167" formatCode="_(* #,##0_);_(* \(#,##0\);_(* &quot;-&quot;_);_(@_)"/>
    <numFmt numFmtId="168" formatCode="00"/>
    <numFmt numFmtId="169" formatCode="00000"/>
    <numFmt numFmtId="170" formatCode="#,##0.00_ ;\-#,##0.00\ "/>
    <numFmt numFmtId="172" formatCode="0.00000000000"/>
  </numFmts>
  <fonts count="45">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8"/>
      <color rgb="FFFF0000"/>
      <name val="Arial"/>
      <family val="2"/>
    </font>
    <font>
      <sz val="8"/>
      <color theme="1"/>
      <name val="Arial"/>
      <family val="2"/>
    </font>
    <font>
      <i/>
      <sz val="8"/>
      <name val="Arial"/>
      <family val="2"/>
    </font>
    <font>
      <b/>
      <i/>
      <sz val="8"/>
      <name val="Arial"/>
      <family val="2"/>
    </font>
    <font>
      <b/>
      <sz val="7"/>
      <name val="Arial"/>
      <family val="2"/>
    </font>
    <font>
      <b/>
      <sz val="10"/>
      <color indexed="10"/>
      <name val="Arial"/>
      <family val="2"/>
    </font>
    <font>
      <b/>
      <sz val="10"/>
      <name val="Arial"/>
      <family val="2"/>
    </font>
    <font>
      <b/>
      <sz val="8"/>
      <color theme="1"/>
      <name val="Arial"/>
      <family val="2"/>
    </font>
    <font>
      <b/>
      <vertAlign val="superscript"/>
      <sz val="8"/>
      <name val="Arial"/>
      <family val="2"/>
    </font>
    <font>
      <sz val="7.5"/>
      <name val="Arial"/>
      <family val="2"/>
    </font>
    <font>
      <b/>
      <sz val="7.5"/>
      <name val="Arial"/>
      <family val="2"/>
    </font>
    <font>
      <vertAlign val="superscript"/>
      <sz val="8"/>
      <name val="Arial"/>
      <family val="2"/>
    </font>
    <font>
      <b/>
      <vertAlign val="superscript"/>
      <sz val="7"/>
      <name val="Arial"/>
      <family val="2"/>
    </font>
    <font>
      <b/>
      <sz val="6"/>
      <name val="Arial"/>
      <family val="2"/>
    </font>
    <font>
      <b/>
      <sz val="9"/>
      <color theme="1"/>
      <name val="Arial"/>
      <family val="2"/>
    </font>
    <font>
      <sz val="8"/>
      <color rgb="FFFF0000"/>
      <name val="Arial"/>
      <family val="2"/>
    </font>
    <font>
      <b/>
      <vertAlign val="superscript"/>
      <sz val="6"/>
      <name val="Arial"/>
      <family val="2"/>
    </font>
    <font>
      <sz val="7"/>
      <color indexed="8"/>
      <name val="Arial"/>
      <family val="2"/>
    </font>
    <font>
      <sz val="7"/>
      <name val="Arial"/>
      <family val="2"/>
    </font>
    <font>
      <b/>
      <sz val="8"/>
      <color indexed="10"/>
      <name val="Arial"/>
      <family val="2"/>
    </font>
    <font>
      <b/>
      <sz val="8"/>
      <color theme="0" tint="-0.14999847407452621"/>
      <name val="Arial"/>
      <family val="2"/>
    </font>
    <font>
      <b/>
      <sz val="2"/>
      <color indexed="10"/>
      <name val="Arial"/>
      <family val="2"/>
    </font>
    <font>
      <sz val="9"/>
      <color theme="1"/>
      <name val="Arial"/>
      <family val="2"/>
    </font>
    <font>
      <b/>
      <sz val="9"/>
      <color theme="1"/>
      <name val="LucidaSansRegular"/>
    </font>
    <font>
      <sz val="9"/>
      <color theme="1"/>
      <name val="LucidaSansRegular"/>
    </font>
    <font>
      <vertAlign val="superscript"/>
      <sz val="9"/>
      <color theme="1"/>
      <name val="LucidaSansRegular"/>
    </font>
    <font>
      <sz val="10"/>
      <color indexed="10"/>
      <name val="Arial"/>
      <family val="2"/>
    </font>
    <font>
      <b/>
      <sz val="7"/>
      <color indexed="8"/>
      <name val="Arial"/>
      <family val="2"/>
    </font>
    <font>
      <sz val="8"/>
      <color indexed="8"/>
      <name val="Arial"/>
      <family val="2"/>
    </font>
    <font>
      <b/>
      <sz val="8"/>
      <color indexed="8"/>
      <name val="Arial"/>
      <family val="2"/>
    </font>
    <font>
      <sz val="6"/>
      <name val="Arial"/>
      <family val="2"/>
    </font>
    <font>
      <sz val="10"/>
      <color rgb="FFFF0000"/>
      <name val="Arial"/>
      <family val="2"/>
    </font>
    <font>
      <sz val="9"/>
      <name val="Arial"/>
      <family val="2"/>
    </font>
    <font>
      <b/>
      <sz val="9"/>
      <name val="Arial"/>
      <family val="2"/>
    </font>
    <font>
      <b/>
      <sz val="4"/>
      <name val="Arial"/>
      <family val="2"/>
    </font>
    <font>
      <b/>
      <sz val="8"/>
      <color theme="1"/>
      <name val="LucidaSansRegular"/>
    </font>
    <font>
      <sz val="4"/>
      <name val="Arial"/>
      <family val="2"/>
    </font>
    <font>
      <b/>
      <sz val="8"/>
      <color indexed="81"/>
      <name val="Tahoma"/>
      <family val="2"/>
    </font>
    <font>
      <sz val="8"/>
      <color indexed="81"/>
      <name val="Tahoma"/>
      <family val="2"/>
    </font>
    <font>
      <sz val="10"/>
      <color theme="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6795556505021"/>
        <bgColor indexed="64"/>
      </patternFill>
    </fill>
    <fill>
      <patternFill patternType="gray125">
        <bgColor indexed="9"/>
      </patternFill>
    </fill>
  </fills>
  <borders count="93">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auto="1"/>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hair">
        <color auto="1"/>
      </right>
      <top/>
      <bottom style="thin">
        <color indexed="9"/>
      </bottom>
      <diagonal/>
    </border>
    <border>
      <left style="thin">
        <color indexed="9"/>
      </left>
      <right style="hair">
        <color auto="1"/>
      </right>
      <top style="thin">
        <color indexed="9"/>
      </top>
      <bottom style="thin">
        <color indexed="9"/>
      </bottom>
      <diagonal/>
    </border>
    <border>
      <left style="hair">
        <color auto="1"/>
      </left>
      <right/>
      <top style="thin">
        <color indexed="9"/>
      </top>
      <bottom style="thin">
        <color indexed="9"/>
      </bottom>
      <diagonal/>
    </border>
    <border>
      <left/>
      <right style="hair">
        <color auto="1"/>
      </right>
      <top style="thin">
        <color indexed="9"/>
      </top>
      <bottom style="thin">
        <color indexed="9"/>
      </bottom>
      <diagonal/>
    </border>
    <border>
      <left style="hair">
        <color auto="1"/>
      </left>
      <right/>
      <top style="thin">
        <color indexed="9"/>
      </top>
      <bottom/>
      <diagonal/>
    </border>
    <border>
      <left/>
      <right style="hair">
        <color auto="1"/>
      </right>
      <top style="thin">
        <color indexed="9"/>
      </top>
      <bottom/>
      <diagonal/>
    </border>
    <border>
      <left style="thin">
        <color indexed="9"/>
      </left>
      <right style="hair">
        <color auto="1"/>
      </right>
      <top style="hair">
        <color auto="1"/>
      </top>
      <bottom style="hair">
        <color auto="1"/>
      </bottom>
      <diagonal/>
    </border>
    <border>
      <left/>
      <right style="thin">
        <color indexed="9"/>
      </right>
      <top style="hair">
        <color auto="1"/>
      </top>
      <bottom style="hair">
        <color auto="1"/>
      </bottom>
      <diagonal/>
    </border>
    <border>
      <left style="hair">
        <color auto="1"/>
      </left>
      <right style="thin">
        <color indexed="9"/>
      </right>
      <top style="hair">
        <color auto="1"/>
      </top>
      <bottom style="hair">
        <color auto="1"/>
      </bottom>
      <diagonal/>
    </border>
    <border>
      <left style="thin">
        <color indexed="9"/>
      </left>
      <right style="hair">
        <color auto="1"/>
      </right>
      <top style="hair">
        <color auto="1"/>
      </top>
      <bottom/>
      <diagonal/>
    </border>
    <border>
      <left style="thin">
        <color indexed="9"/>
      </left>
      <right/>
      <top style="hair">
        <color auto="1"/>
      </top>
      <bottom style="hair">
        <color auto="1"/>
      </bottom>
      <diagonal/>
    </border>
    <border>
      <left style="thin">
        <color indexed="9"/>
      </left>
      <right style="thin">
        <color indexed="9"/>
      </right>
      <top/>
      <bottom/>
      <diagonal/>
    </border>
    <border>
      <left/>
      <right style="thin">
        <color indexed="9"/>
      </right>
      <top/>
      <bottom/>
      <diagonal/>
    </border>
    <border>
      <left/>
      <right style="hair">
        <color auto="1"/>
      </right>
      <top/>
      <bottom style="thin">
        <color indexed="9"/>
      </bottom>
      <diagonal/>
    </border>
    <border>
      <left style="hair">
        <color auto="1"/>
      </left>
      <right style="hair">
        <color auto="1"/>
      </right>
      <top style="thin">
        <color indexed="9"/>
      </top>
      <bottom style="thin">
        <color indexed="9"/>
      </bottom>
      <diagonal/>
    </border>
    <border>
      <left style="thin">
        <color indexed="9"/>
      </left>
      <right/>
      <top/>
      <bottom/>
      <diagonal/>
    </border>
    <border>
      <left style="thin">
        <color indexed="9"/>
      </left>
      <right/>
      <top/>
      <bottom style="hair">
        <color theme="1"/>
      </bottom>
      <diagonal/>
    </border>
    <border>
      <left/>
      <right/>
      <top/>
      <bottom style="hair">
        <color theme="1"/>
      </bottom>
      <diagonal/>
    </border>
    <border>
      <left style="thin">
        <color indexed="9"/>
      </left>
      <right style="hair">
        <color auto="1"/>
      </right>
      <top/>
      <bottom/>
      <diagonal/>
    </border>
    <border>
      <left style="hair">
        <color auto="1"/>
      </left>
      <right style="hair">
        <color auto="1"/>
      </right>
      <top/>
      <bottom style="thin">
        <color indexed="9"/>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style="hair">
        <color indexed="8"/>
      </top>
      <bottom/>
      <diagonal/>
    </border>
    <border>
      <left style="hair">
        <color indexed="8"/>
      </left>
      <right/>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hair">
        <color indexed="64"/>
      </bottom>
      <diagonal/>
    </border>
    <border>
      <left/>
      <right style="hair">
        <color auto="1"/>
      </right>
      <top/>
      <bottom style="hair">
        <color auto="1"/>
      </bottom>
      <diagonal/>
    </border>
    <border>
      <left style="hair">
        <color indexed="64"/>
      </left>
      <right/>
      <top/>
      <bottom/>
      <diagonal/>
    </border>
    <border>
      <left style="hair">
        <color indexed="64"/>
      </left>
      <right/>
      <top/>
      <bottom style="hair">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hair">
        <color auto="1"/>
      </left>
      <right style="hair">
        <color auto="1"/>
      </right>
      <top style="hair">
        <color auto="1"/>
      </top>
      <bottom style="hair">
        <color auto="1"/>
      </bottom>
      <diagonal/>
    </border>
    <border>
      <left style="thin">
        <color indexed="9"/>
      </left>
      <right style="thin">
        <color indexed="9"/>
      </right>
      <top/>
      <bottom style="hair">
        <color auto="1"/>
      </bottom>
      <diagonal/>
    </border>
    <border>
      <left style="thin">
        <color indexed="9"/>
      </left>
      <right/>
      <top/>
      <bottom style="hair">
        <color auto="1"/>
      </bottom>
      <diagonal/>
    </border>
    <border>
      <left style="thin">
        <color indexed="9"/>
      </left>
      <right style="hair">
        <color auto="1"/>
      </right>
      <top/>
      <bottom style="hair">
        <color auto="1"/>
      </bottom>
      <diagonal/>
    </border>
    <border>
      <left/>
      <right style="thin">
        <color indexed="9"/>
      </right>
      <top/>
      <bottom style="hair">
        <color auto="1"/>
      </bottom>
      <diagonal/>
    </border>
    <border>
      <left style="thin">
        <color indexed="9"/>
      </left>
      <right/>
      <top/>
      <bottom style="thin">
        <color indexed="9"/>
      </bottom>
      <diagonal/>
    </border>
    <border>
      <left style="hair">
        <color auto="1"/>
      </left>
      <right/>
      <top/>
      <bottom style="thin">
        <color indexed="9"/>
      </bottom>
      <diagonal/>
    </border>
    <border>
      <left/>
      <right/>
      <top/>
      <bottom style="thin">
        <color indexed="9"/>
      </bottom>
      <diagonal/>
    </border>
    <border>
      <left style="thin">
        <color indexed="9"/>
      </left>
      <right style="thin">
        <color indexed="9"/>
      </right>
      <top style="hair">
        <color indexed="64"/>
      </top>
      <bottom style="thin">
        <color indexed="9"/>
      </bottom>
      <diagonal/>
    </border>
    <border>
      <left style="thin">
        <color indexed="9"/>
      </left>
      <right style="hair">
        <color auto="1"/>
      </right>
      <top style="hair">
        <color indexed="64"/>
      </top>
      <bottom style="thin">
        <color indexed="9"/>
      </bottom>
      <diagonal/>
    </border>
    <border>
      <left style="hair">
        <color auto="1"/>
      </left>
      <right/>
      <top style="hair">
        <color indexed="64"/>
      </top>
      <bottom style="thin">
        <color indexed="9"/>
      </bottom>
      <diagonal/>
    </border>
    <border>
      <left/>
      <right style="hair">
        <color indexed="64"/>
      </right>
      <top style="hair">
        <color indexed="64"/>
      </top>
      <bottom style="thin">
        <color indexed="9"/>
      </bottom>
      <diagonal/>
    </border>
    <border>
      <left/>
      <right/>
      <top style="hair">
        <color indexed="64"/>
      </top>
      <bottom style="thin">
        <color indexed="9"/>
      </bottom>
      <diagonal/>
    </border>
    <border>
      <left style="thin">
        <color indexed="9"/>
      </left>
      <right/>
      <top style="thin">
        <color indexed="9"/>
      </top>
      <bottom style="hair">
        <color auto="1"/>
      </bottom>
      <diagonal/>
    </border>
    <border>
      <left/>
      <right style="hair">
        <color indexed="64"/>
      </right>
      <top style="thin">
        <color indexed="9"/>
      </top>
      <bottom style="hair">
        <color auto="1"/>
      </bottom>
      <diagonal/>
    </border>
    <border>
      <left style="hair">
        <color indexed="64"/>
      </left>
      <right/>
      <top style="thin">
        <color indexed="9"/>
      </top>
      <bottom style="hair">
        <color auto="1"/>
      </bottom>
      <diagonal/>
    </border>
    <border>
      <left/>
      <right/>
      <top style="thin">
        <color indexed="9"/>
      </top>
      <bottom style="hair">
        <color auto="1"/>
      </bottom>
      <diagonal/>
    </border>
    <border>
      <left style="hair">
        <color auto="1"/>
      </left>
      <right style="hair">
        <color auto="1"/>
      </right>
      <top style="thin">
        <color indexed="9"/>
      </top>
      <bottom style="hair">
        <color auto="1"/>
      </bottom>
      <diagonal/>
    </border>
    <border>
      <left/>
      <right/>
      <top/>
      <bottom style="hair">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indexed="64"/>
      </bottom>
      <diagonal/>
    </border>
    <border>
      <left style="hair">
        <color auto="1"/>
      </left>
      <right style="thin">
        <color indexed="9"/>
      </right>
      <top style="hair">
        <color auto="1"/>
      </top>
      <bottom style="hair">
        <color auto="1"/>
      </bottom>
      <diagonal/>
    </border>
    <border>
      <left/>
      <right/>
      <top/>
      <bottom style="hair">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289">
    <xf numFmtId="0" fontId="0" fillId="0" borderId="0" xfId="0"/>
    <xf numFmtId="0" fontId="2" fillId="2" borderId="0" xfId="0" applyFont="1" applyFill="1" applyAlignment="1">
      <alignment horizontal="center"/>
    </xf>
    <xf numFmtId="0" fontId="2" fillId="2" borderId="0" xfId="0" applyFont="1" applyFill="1"/>
    <xf numFmtId="43" fontId="2" fillId="2" borderId="0" xfId="1" applyFont="1" applyFill="1"/>
    <xf numFmtId="3" fontId="3" fillId="2" borderId="0" xfId="0" quotePrefix="1" applyNumberFormat="1" applyFont="1" applyFill="1" applyAlignment="1">
      <alignment horizontal="center" vertical="center" wrapText="1"/>
    </xf>
    <xf numFmtId="165" fontId="2" fillId="2" borderId="0" xfId="0" applyNumberFormat="1" applyFont="1" applyFill="1" applyAlignment="1">
      <alignment horizontal="right"/>
    </xf>
    <xf numFmtId="17" fontId="3" fillId="4" borderId="4" xfId="0" applyNumberFormat="1" applyFont="1" applyFill="1" applyBorder="1" applyAlignment="1">
      <alignment horizontal="center" vertical="center" wrapText="1"/>
    </xf>
    <xf numFmtId="17" fontId="3" fillId="4" borderId="12" xfId="0" applyNumberFormat="1" applyFont="1" applyFill="1" applyBorder="1" applyAlignment="1">
      <alignment horizontal="center" vertical="center" wrapText="1"/>
    </xf>
    <xf numFmtId="17" fontId="3" fillId="4" borderId="9"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2" xfId="0" applyFont="1" applyFill="1" applyBorder="1"/>
    <xf numFmtId="0" fontId="3" fillId="2" borderId="3" xfId="0" applyFont="1" applyFill="1" applyBorder="1"/>
    <xf numFmtId="164" fontId="3" fillId="2" borderId="4" xfId="1" applyNumberFormat="1" applyFont="1" applyFill="1" applyBorder="1"/>
    <xf numFmtId="4" fontId="2" fillId="2" borderId="4" xfId="0" applyNumberFormat="1" applyFont="1" applyFill="1" applyBorder="1"/>
    <xf numFmtId="164" fontId="3" fillId="2" borderId="1" xfId="1" applyNumberFormat="1" applyFont="1" applyFill="1" applyBorder="1"/>
    <xf numFmtId="0" fontId="3" fillId="2" borderId="7" xfId="0" applyFont="1" applyFill="1" applyBorder="1"/>
    <xf numFmtId="164" fontId="3" fillId="2" borderId="8" xfId="1" applyNumberFormat="1" applyFont="1" applyFill="1" applyBorder="1"/>
    <xf numFmtId="4" fontId="2" fillId="2" borderId="8" xfId="0" applyNumberFormat="1" applyFont="1" applyFill="1" applyBorder="1"/>
    <xf numFmtId="164" fontId="3" fillId="2" borderId="6" xfId="1" applyNumberFormat="1" applyFont="1" applyFill="1" applyBorder="1"/>
    <xf numFmtId="0" fontId="3" fillId="2" borderId="7" xfId="0" applyFont="1" applyFill="1" applyBorder="1" applyAlignment="1">
      <alignment horizontal="left" indent="1"/>
    </xf>
    <xf numFmtId="0" fontId="2" fillId="2" borderId="7" xfId="0" applyFont="1" applyFill="1" applyBorder="1" applyAlignment="1">
      <alignment horizontal="left" indent="3"/>
    </xf>
    <xf numFmtId="164" fontId="2" fillId="2" borderId="8" xfId="1" applyNumberFormat="1" applyFont="1" applyFill="1" applyBorder="1"/>
    <xf numFmtId="164" fontId="2" fillId="2" borderId="6" xfId="1" applyNumberFormat="1" applyFont="1" applyFill="1" applyBorder="1"/>
    <xf numFmtId="164" fontId="7" fillId="2" borderId="8" xfId="1" applyNumberFormat="1" applyFont="1" applyFill="1" applyBorder="1"/>
    <xf numFmtId="4" fontId="7" fillId="2" borderId="8" xfId="0" applyNumberFormat="1" applyFont="1" applyFill="1" applyBorder="1"/>
    <xf numFmtId="164" fontId="7" fillId="2" borderId="6" xfId="1" applyNumberFormat="1" applyFont="1" applyFill="1" applyBorder="1"/>
    <xf numFmtId="164" fontId="2" fillId="2" borderId="0" xfId="0" applyNumberFormat="1" applyFont="1" applyFill="1"/>
    <xf numFmtId="0" fontId="3" fillId="2" borderId="7" xfId="0" applyFont="1" applyFill="1" applyBorder="1" applyAlignment="1">
      <alignment horizontal="left"/>
    </xf>
    <xf numFmtId="0" fontId="2" fillId="2" borderId="7" xfId="0" applyFont="1" applyFill="1" applyBorder="1" applyAlignment="1">
      <alignment horizontal="left" indent="2"/>
    </xf>
    <xf numFmtId="0" fontId="3" fillId="2" borderId="0" xfId="0" applyFont="1" applyFill="1"/>
    <xf numFmtId="4" fontId="3" fillId="2" borderId="8" xfId="0" applyNumberFormat="1" applyFont="1" applyFill="1" applyBorder="1"/>
    <xf numFmtId="164" fontId="7" fillId="0" borderId="8" xfId="1" applyNumberFormat="1" applyFont="1" applyFill="1" applyBorder="1"/>
    <xf numFmtId="164" fontId="8" fillId="2" borderId="8" xfId="1" applyNumberFormat="1" applyFont="1" applyFill="1" applyBorder="1"/>
    <xf numFmtId="4" fontId="8" fillId="2" borderId="8" xfId="0" applyNumberFormat="1" applyFont="1" applyFill="1" applyBorder="1"/>
    <xf numFmtId="0" fontId="3" fillId="2" borderId="0" xfId="0" applyFont="1" applyFill="1" applyAlignment="1">
      <alignment horizontal="left"/>
    </xf>
    <xf numFmtId="0" fontId="2" fillId="2" borderId="0" xfId="0" applyFont="1" applyFill="1" applyAlignment="1">
      <alignment horizontal="left"/>
    </xf>
    <xf numFmtId="0" fontId="2" fillId="2" borderId="7" xfId="0" applyFont="1" applyFill="1" applyBorder="1" applyAlignment="1">
      <alignment horizontal="left"/>
    </xf>
    <xf numFmtId="0" fontId="3" fillId="2" borderId="13" xfId="0" applyFont="1" applyFill="1" applyBorder="1"/>
    <xf numFmtId="0" fontId="3" fillId="2" borderId="14" xfId="0" applyFont="1" applyFill="1" applyBorder="1"/>
    <xf numFmtId="164" fontId="3" fillId="2" borderId="5" xfId="1" applyNumberFormat="1" applyFont="1" applyFill="1" applyBorder="1"/>
    <xf numFmtId="4" fontId="2" fillId="2" borderId="5" xfId="0" applyNumberFormat="1" applyFont="1" applyFill="1" applyBorder="1"/>
    <xf numFmtId="164" fontId="3" fillId="2" borderId="15" xfId="1" applyNumberFormat="1" applyFont="1" applyFill="1" applyBorder="1"/>
    <xf numFmtId="0" fontId="3" fillId="2" borderId="13" xfId="0" applyFont="1" applyFill="1" applyBorder="1" applyAlignment="1">
      <alignment horizontal="left"/>
    </xf>
    <xf numFmtId="0" fontId="3" fillId="2" borderId="14" xfId="0" applyFont="1" applyFill="1" applyBorder="1" applyAlignment="1">
      <alignment horizontal="left"/>
    </xf>
    <xf numFmtId="0" fontId="3" fillId="4" borderId="13" xfId="0" applyFont="1" applyFill="1" applyBorder="1" applyAlignment="1">
      <alignment horizontal="left"/>
    </xf>
    <xf numFmtId="0" fontId="3" fillId="4" borderId="14" xfId="0" applyFont="1" applyFill="1" applyBorder="1" applyAlignment="1">
      <alignment horizontal="left"/>
    </xf>
    <xf numFmtId="164" fontId="3" fillId="4" borderId="5" xfId="1" applyNumberFormat="1" applyFont="1" applyFill="1" applyBorder="1"/>
    <xf numFmtId="4" fontId="2" fillId="4" borderId="5" xfId="0" applyNumberFormat="1" applyFont="1" applyFill="1" applyBorder="1"/>
    <xf numFmtId="4" fontId="2" fillId="4" borderId="8" xfId="0" applyNumberFormat="1" applyFont="1" applyFill="1" applyBorder="1"/>
    <xf numFmtId="164" fontId="3" fillId="4" borderId="15" xfId="1" applyNumberFormat="1" applyFont="1" applyFill="1" applyBorder="1"/>
    <xf numFmtId="0" fontId="9" fillId="2" borderId="3" xfId="0" applyFont="1" applyFill="1" applyBorder="1" applyAlignment="1">
      <alignment vertical="center"/>
    </xf>
    <xf numFmtId="0" fontId="2" fillId="2" borderId="7" xfId="0" applyFont="1" applyFill="1" applyBorder="1" applyAlignment="1">
      <alignment vertical="center"/>
    </xf>
    <xf numFmtId="0" fontId="2" fillId="2" borderId="11" xfId="0" applyFont="1" applyFill="1" applyBorder="1" applyAlignment="1">
      <alignment vertical="center"/>
    </xf>
    <xf numFmtId="164" fontId="2" fillId="2" borderId="12" xfId="1" applyNumberFormat="1" applyFont="1" applyFill="1" applyBorder="1"/>
    <xf numFmtId="164" fontId="2" fillId="2" borderId="9" xfId="1" applyNumberFormat="1" applyFont="1" applyFill="1" applyBorder="1"/>
    <xf numFmtId="0" fontId="2" fillId="2" borderId="0" xfId="0" applyFont="1" applyFill="1" applyAlignment="1">
      <alignment vertical="center"/>
    </xf>
    <xf numFmtId="37" fontId="3" fillId="2" borderId="0" xfId="1" applyNumberFormat="1" applyFont="1" applyFill="1" applyBorder="1"/>
    <xf numFmtId="4" fontId="3" fillId="2" borderId="0" xfId="0" applyNumberFormat="1" applyFont="1" applyFill="1"/>
    <xf numFmtId="4" fontId="2" fillId="2" borderId="0" xfId="0" applyNumberFormat="1" applyFont="1" applyFill="1"/>
    <xf numFmtId="164" fontId="3" fillId="2" borderId="0" xfId="0" applyNumberFormat="1" applyFont="1" applyFill="1"/>
    <xf numFmtId="166" fontId="2" fillId="2" borderId="0" xfId="0" applyNumberFormat="1" applyFont="1" applyFill="1"/>
    <xf numFmtId="0" fontId="2" fillId="2" borderId="0" xfId="0" applyFont="1" applyFill="1" applyAlignment="1">
      <alignment horizontal="right"/>
    </xf>
    <xf numFmtId="3" fontId="2" fillId="2" borderId="0" xfId="0" applyNumberFormat="1" applyFont="1" applyFill="1"/>
    <xf numFmtId="4" fontId="3" fillId="2" borderId="5" xfId="0" applyNumberFormat="1" applyFont="1" applyFill="1" applyBorder="1"/>
    <xf numFmtId="0" fontId="3" fillId="3" borderId="7" xfId="0" applyFont="1" applyFill="1" applyBorder="1"/>
    <xf numFmtId="0" fontId="2" fillId="2" borderId="7" xfId="0" applyFont="1" applyFill="1" applyBorder="1"/>
    <xf numFmtId="0" fontId="2" fillId="2" borderId="7" xfId="0" applyFont="1" applyFill="1" applyBorder="1" applyAlignment="1">
      <alignment horizontal="left" indent="1"/>
    </xf>
    <xf numFmtId="0" fontId="3" fillId="2" borderId="7" xfId="0" applyFont="1" applyFill="1" applyBorder="1" applyAlignment="1">
      <alignment horizontal="center" vertical="center"/>
    </xf>
    <xf numFmtId="17" fontId="3" fillId="2" borderId="8" xfId="0" applyNumberFormat="1" applyFont="1" applyFill="1" applyBorder="1" applyAlignment="1">
      <alignment horizontal="center" vertical="center" wrapText="1"/>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66" fontId="3" fillId="2" borderId="4" xfId="0" applyNumberFormat="1" applyFont="1" applyFill="1" applyBorder="1" applyAlignment="1">
      <alignment horizontal="center" vertical="center" wrapText="1"/>
    </xf>
    <xf numFmtId="164" fontId="3" fillId="2" borderId="4"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6" fontId="3" fillId="2" borderId="8" xfId="0" applyNumberFormat="1" applyFont="1" applyFill="1" applyBorder="1"/>
    <xf numFmtId="166" fontId="3" fillId="2" borderId="6" xfId="0" applyNumberFormat="1" applyFont="1" applyFill="1" applyBorder="1"/>
    <xf numFmtId="43" fontId="3" fillId="2" borderId="6" xfId="1" applyFont="1" applyFill="1" applyBorder="1"/>
    <xf numFmtId="166" fontId="2" fillId="2" borderId="8" xfId="0" applyNumberFormat="1" applyFont="1" applyFill="1" applyBorder="1"/>
    <xf numFmtId="166" fontId="2" fillId="2" borderId="6" xfId="0" applyNumberFormat="1" applyFont="1" applyFill="1" applyBorder="1"/>
    <xf numFmtId="43" fontId="2" fillId="2" borderId="6" xfId="1" applyFont="1" applyFill="1" applyBorder="1"/>
    <xf numFmtId="43" fontId="2" fillId="2" borderId="8" xfId="1" applyFont="1" applyFill="1" applyBorder="1"/>
    <xf numFmtId="43" fontId="3" fillId="2" borderId="8" xfId="1" applyFont="1" applyFill="1" applyBorder="1"/>
    <xf numFmtId="166" fontId="3" fillId="2" borderId="5" xfId="0" applyNumberFormat="1" applyFont="1" applyFill="1" applyBorder="1"/>
    <xf numFmtId="166" fontId="3" fillId="2" borderId="15" xfId="0" applyNumberFormat="1" applyFont="1" applyFill="1" applyBorder="1"/>
    <xf numFmtId="43" fontId="3" fillId="2" borderId="15" xfId="1" applyFont="1" applyFill="1" applyBorder="1"/>
    <xf numFmtId="166" fontId="12" fillId="2" borderId="5" xfId="0" applyNumberFormat="1" applyFont="1" applyFill="1" applyBorder="1"/>
    <xf numFmtId="166" fontId="3" fillId="4" borderId="5" xfId="0" applyNumberFormat="1" applyFont="1" applyFill="1" applyBorder="1"/>
    <xf numFmtId="4" fontId="3" fillId="4" borderId="5" xfId="0" applyNumberFormat="1" applyFont="1" applyFill="1" applyBorder="1"/>
    <xf numFmtId="166" fontId="3" fillId="4" borderId="15" xfId="0" applyNumberFormat="1" applyFont="1" applyFill="1" applyBorder="1"/>
    <xf numFmtId="43" fontId="3" fillId="4" borderId="15" xfId="1" applyFont="1" applyFill="1" applyBorder="1"/>
    <xf numFmtId="164" fontId="2" fillId="4" borderId="0" xfId="0" applyNumberFormat="1" applyFont="1" applyFill="1" applyAlignment="1">
      <alignment horizontal="left" vertical="center" wrapText="1"/>
    </xf>
    <xf numFmtId="164" fontId="14" fillId="4" borderId="0" xfId="0" applyNumberFormat="1" applyFont="1" applyFill="1" applyAlignment="1">
      <alignment horizontal="center" vertical="center" wrapText="1"/>
    </xf>
    <xf numFmtId="164" fontId="2" fillId="2" borderId="0" xfId="0" applyNumberFormat="1" applyFont="1" applyFill="1" applyAlignment="1">
      <alignment horizontal="left" vertical="center" wrapText="1"/>
    </xf>
    <xf numFmtId="164" fontId="3" fillId="5" borderId="0" xfId="0" applyNumberFormat="1" applyFont="1" applyFill="1" applyAlignment="1">
      <alignment horizontal="left" vertical="center" wrapText="1"/>
    </xf>
    <xf numFmtId="164" fontId="2" fillId="2" borderId="0" xfId="0" applyNumberFormat="1" applyFont="1" applyFill="1" applyAlignment="1">
      <alignment horizontal="left" vertical="center" wrapText="1" indent="1"/>
    </xf>
    <xf numFmtId="43" fontId="2" fillId="2" borderId="0" xfId="1"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vertical="justify" wrapText="1"/>
    </xf>
    <xf numFmtId="0" fontId="3" fillId="4" borderId="0" xfId="0" applyFont="1" applyFill="1"/>
    <xf numFmtId="0" fontId="15" fillId="4" borderId="0" xfId="0" applyFont="1" applyFill="1" applyAlignment="1">
      <alignment horizontal="center"/>
    </xf>
    <xf numFmtId="4" fontId="15" fillId="4" borderId="0" xfId="0" applyNumberFormat="1" applyFont="1" applyFill="1" applyAlignment="1">
      <alignment horizontal="center"/>
    </xf>
    <xf numFmtId="43" fontId="2" fillId="2" borderId="0" xfId="1" applyFont="1" applyFill="1" applyBorder="1"/>
    <xf numFmtId="0" fontId="3" fillId="5" borderId="0" xfId="0" applyFont="1" applyFill="1"/>
    <xf numFmtId="43" fontId="3" fillId="5" borderId="0" xfId="1" applyFont="1" applyFill="1"/>
    <xf numFmtId="37" fontId="2" fillId="2" borderId="0" xfId="0" applyNumberFormat="1" applyFont="1" applyFill="1"/>
    <xf numFmtId="39" fontId="2" fillId="2" borderId="0" xfId="0" applyNumberFormat="1" applyFont="1" applyFill="1"/>
    <xf numFmtId="16" fontId="2" fillId="2" borderId="0" xfId="0" applyNumberFormat="1" applyFont="1" applyFill="1" applyAlignment="1">
      <alignment horizontal="right"/>
    </xf>
    <xf numFmtId="44" fontId="2" fillId="2" borderId="0" xfId="2"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17" fontId="3" fillId="2" borderId="0" xfId="0" quotePrefix="1" applyNumberFormat="1" applyFont="1" applyFill="1" applyAlignment="1">
      <alignment horizontal="center" vertical="center" wrapText="1"/>
    </xf>
    <xf numFmtId="17" fontId="3" fillId="4" borderId="8" xfId="0" applyNumberFormat="1" applyFont="1" applyFill="1" applyBorder="1" applyAlignment="1">
      <alignment horizontal="center" vertical="center" wrapText="1"/>
    </xf>
    <xf numFmtId="17" fontId="18" fillId="4" borderId="12" xfId="0" applyNumberFormat="1" applyFont="1" applyFill="1" applyBorder="1" applyAlignment="1">
      <alignment horizontal="center" vertical="center" wrapText="1"/>
    </xf>
    <xf numFmtId="0" fontId="19" fillId="2" borderId="3" xfId="0" applyFont="1" applyFill="1" applyBorder="1" applyAlignment="1">
      <alignment horizontal="right" vertical="center"/>
    </xf>
    <xf numFmtId="10" fontId="3" fillId="2" borderId="4" xfId="3" applyNumberFormat="1" applyFont="1" applyFill="1" applyBorder="1" applyAlignment="1">
      <alignment horizontal="center" vertical="center" wrapText="1"/>
    </xf>
    <xf numFmtId="0" fontId="3" fillId="2" borderId="8" xfId="0" applyFont="1" applyFill="1" applyBorder="1" applyAlignment="1">
      <alignment horizontal="center" vertical="center"/>
    </xf>
    <xf numFmtId="164" fontId="3" fillId="2" borderId="8" xfId="0" applyNumberFormat="1" applyFont="1" applyFill="1" applyBorder="1"/>
    <xf numFmtId="10" fontId="3" fillId="2" borderId="8" xfId="3" applyNumberFormat="1" applyFont="1" applyFill="1" applyBorder="1" applyAlignment="1">
      <alignment horizontal="center" vertical="center" wrapText="1"/>
    </xf>
    <xf numFmtId="17" fontId="3" fillId="2" borderId="6" xfId="0" applyNumberFormat="1" applyFont="1" applyFill="1" applyBorder="1" applyAlignment="1">
      <alignment horizontal="center" vertical="center" wrapText="1"/>
    </xf>
    <xf numFmtId="0" fontId="3" fillId="2" borderId="7" xfId="0" quotePrefix="1" applyFont="1" applyFill="1" applyBorder="1" applyAlignment="1">
      <alignment horizontal="left"/>
    </xf>
    <xf numFmtId="0" fontId="3" fillId="2" borderId="8" xfId="0" applyFont="1" applyFill="1" applyBorder="1" applyAlignment="1">
      <alignment horizontal="left"/>
    </xf>
    <xf numFmtId="10" fontId="3" fillId="2" borderId="8" xfId="3" applyNumberFormat="1" applyFont="1" applyFill="1" applyBorder="1"/>
    <xf numFmtId="4" fontId="3" fillId="2" borderId="6" xfId="0" applyNumberFormat="1" applyFont="1" applyFill="1" applyBorder="1"/>
    <xf numFmtId="164" fontId="3" fillId="2" borderId="6" xfId="0" applyNumberFormat="1" applyFont="1" applyFill="1" applyBorder="1"/>
    <xf numFmtId="4" fontId="2" fillId="2" borderId="7" xfId="0" quotePrefix="1" applyNumberFormat="1" applyFont="1" applyFill="1" applyBorder="1"/>
    <xf numFmtId="4" fontId="2" fillId="2" borderId="8" xfId="0" applyNumberFormat="1" applyFont="1" applyFill="1" applyBorder="1" applyAlignment="1">
      <alignment horizontal="left" indent="1"/>
    </xf>
    <xf numFmtId="164" fontId="2" fillId="2" borderId="8" xfId="0" applyNumberFormat="1" applyFont="1" applyFill="1" applyBorder="1"/>
    <xf numFmtId="10" fontId="2" fillId="2" borderId="8" xfId="3" applyNumberFormat="1" applyFont="1" applyFill="1" applyBorder="1"/>
    <xf numFmtId="4" fontId="2" fillId="2" borderId="6" xfId="0" applyNumberFormat="1" applyFont="1" applyFill="1" applyBorder="1"/>
    <xf numFmtId="164" fontId="2" fillId="2" borderId="6" xfId="0" applyNumberFormat="1" applyFont="1" applyFill="1" applyBorder="1"/>
    <xf numFmtId="168" fontId="3" fillId="2" borderId="7" xfId="0" quotePrefix="1" applyNumberFormat="1" applyFont="1" applyFill="1" applyBorder="1" applyAlignment="1">
      <alignment horizontal="left"/>
    </xf>
    <xf numFmtId="169" fontId="2" fillId="2" borderId="7" xfId="0" quotePrefix="1" applyNumberFormat="1" applyFont="1" applyFill="1" applyBorder="1" applyAlignment="1">
      <alignment horizontal="left"/>
    </xf>
    <xf numFmtId="4" fontId="20" fillId="2" borderId="8" xfId="0" applyNumberFormat="1" applyFont="1" applyFill="1" applyBorder="1" applyAlignment="1">
      <alignment horizontal="left" indent="1"/>
    </xf>
    <xf numFmtId="0" fontId="3" fillId="3" borderId="8" xfId="0" applyFont="1" applyFill="1" applyBorder="1" applyAlignment="1">
      <alignment horizontal="left"/>
    </xf>
    <xf numFmtId="4" fontId="2" fillId="3" borderId="8" xfId="0" applyNumberFormat="1" applyFont="1" applyFill="1" applyBorder="1" applyAlignment="1">
      <alignment horizontal="left" indent="1"/>
    </xf>
    <xf numFmtId="1" fontId="2" fillId="2" borderId="7" xfId="0" quotePrefix="1" applyNumberFormat="1" applyFont="1" applyFill="1" applyBorder="1" applyAlignment="1">
      <alignment horizontal="left"/>
    </xf>
    <xf numFmtId="4" fontId="6" fillId="2" borderId="8" xfId="0" applyNumberFormat="1" applyFont="1" applyFill="1" applyBorder="1" applyAlignment="1">
      <alignment horizontal="left" indent="1"/>
    </xf>
    <xf numFmtId="0" fontId="2" fillId="2" borderId="11" xfId="0" applyFont="1" applyFill="1" applyBorder="1" applyAlignment="1">
      <alignment horizontal="left"/>
    </xf>
    <xf numFmtId="164" fontId="2" fillId="2" borderId="12" xfId="0" applyNumberFormat="1" applyFont="1" applyFill="1" applyBorder="1"/>
    <xf numFmtId="10" fontId="2" fillId="2" borderId="12" xfId="3" applyNumberFormat="1" applyFont="1" applyFill="1" applyBorder="1"/>
    <xf numFmtId="4" fontId="2" fillId="2" borderId="9" xfId="0" applyNumberFormat="1" applyFont="1" applyFill="1" applyBorder="1"/>
    <xf numFmtId="164" fontId="2" fillId="2" borderId="9" xfId="0" applyNumberFormat="1" applyFont="1" applyFill="1" applyBorder="1"/>
    <xf numFmtId="0" fontId="3" fillId="3" borderId="7" xfId="0" applyFont="1" applyFill="1" applyBorder="1" applyAlignment="1">
      <alignment horizontal="left"/>
    </xf>
    <xf numFmtId="164" fontId="3" fillId="3" borderId="8" xfId="0" applyNumberFormat="1" applyFont="1" applyFill="1" applyBorder="1"/>
    <xf numFmtId="10" fontId="3" fillId="3" borderId="8" xfId="3" applyNumberFormat="1" applyFont="1" applyFill="1" applyBorder="1"/>
    <xf numFmtId="4" fontId="3" fillId="3" borderId="6" xfId="0" applyNumberFormat="1" applyFont="1" applyFill="1" applyBorder="1"/>
    <xf numFmtId="164" fontId="3" fillId="3" borderId="6" xfId="0" applyNumberFormat="1" applyFont="1" applyFill="1" applyBorder="1"/>
    <xf numFmtId="0" fontId="3" fillId="3" borderId="0" xfId="0" applyFont="1" applyFill="1"/>
    <xf numFmtId="167" fontId="2" fillId="3" borderId="0" xfId="0" applyNumberFormat="1" applyFont="1" applyFill="1"/>
    <xf numFmtId="4" fontId="2" fillId="3" borderId="7" xfId="0" quotePrefix="1" applyNumberFormat="1" applyFont="1" applyFill="1" applyBorder="1"/>
    <xf numFmtId="0" fontId="2" fillId="3" borderId="0" xfId="0" applyFont="1" applyFill="1"/>
    <xf numFmtId="164" fontId="2" fillId="3" borderId="0" xfId="0" applyNumberFormat="1" applyFont="1" applyFill="1"/>
    <xf numFmtId="4" fontId="2" fillId="3" borderId="11" xfId="0" quotePrefix="1" applyNumberFormat="1" applyFont="1" applyFill="1" applyBorder="1"/>
    <xf numFmtId="0" fontId="3" fillId="3" borderId="11" xfId="0" applyFont="1" applyFill="1" applyBorder="1" applyAlignment="1">
      <alignment horizontal="left"/>
    </xf>
    <xf numFmtId="164" fontId="3" fillId="3" borderId="12" xfId="0" applyNumberFormat="1" applyFont="1" applyFill="1" applyBorder="1"/>
    <xf numFmtId="10" fontId="3" fillId="3" borderId="12" xfId="3" applyNumberFormat="1" applyFont="1" applyFill="1" applyBorder="1"/>
    <xf numFmtId="4" fontId="3" fillId="3" borderId="9" xfId="0" applyNumberFormat="1" applyFont="1" applyFill="1" applyBorder="1"/>
    <xf numFmtId="164" fontId="3" fillId="3" borderId="9" xfId="0" applyNumberFormat="1" applyFont="1" applyFill="1" applyBorder="1"/>
    <xf numFmtId="0" fontId="3" fillId="4" borderId="13" xfId="0" applyFont="1" applyFill="1" applyBorder="1"/>
    <xf numFmtId="0" fontId="3" fillId="4" borderId="14" xfId="0" applyFont="1" applyFill="1" applyBorder="1"/>
    <xf numFmtId="164" fontId="3" fillId="4" borderId="5" xfId="0" applyNumberFormat="1" applyFont="1" applyFill="1" applyBorder="1"/>
    <xf numFmtId="9" fontId="3" fillId="4" borderId="5" xfId="3" applyFont="1" applyFill="1" applyBorder="1"/>
    <xf numFmtId="4" fontId="3" fillId="4" borderId="15" xfId="0" applyNumberFormat="1" applyFont="1" applyFill="1" applyBorder="1"/>
    <xf numFmtId="164" fontId="3" fillId="4" borderId="15" xfId="0" applyNumberFormat="1" applyFont="1" applyFill="1" applyBorder="1"/>
    <xf numFmtId="0" fontId="2" fillId="2" borderId="3" xfId="0" applyFont="1" applyFill="1" applyBorder="1"/>
    <xf numFmtId="43" fontId="3" fillId="2" borderId="1" xfId="1" applyFont="1" applyFill="1" applyBorder="1" applyAlignment="1">
      <alignment horizontal="center" vertical="center" wrapText="1"/>
    </xf>
    <xf numFmtId="0" fontId="2" fillId="2" borderId="8" xfId="0" applyFont="1" applyFill="1" applyBorder="1"/>
    <xf numFmtId="169" fontId="2" fillId="2" borderId="7" xfId="0" quotePrefix="1" applyNumberFormat="1" applyFont="1" applyFill="1" applyBorder="1"/>
    <xf numFmtId="2" fontId="2" fillId="2" borderId="6" xfId="0" applyNumberFormat="1" applyFont="1" applyFill="1" applyBorder="1"/>
    <xf numFmtId="2" fontId="3" fillId="2" borderId="6" xfId="0" applyNumberFormat="1" applyFont="1" applyFill="1" applyBorder="1"/>
    <xf numFmtId="0" fontId="2" fillId="2" borderId="12" xfId="0" applyFont="1" applyFill="1" applyBorder="1" applyAlignment="1">
      <alignment horizontal="left"/>
    </xf>
    <xf numFmtId="2" fontId="2" fillId="2" borderId="9" xfId="0" applyNumberFormat="1" applyFont="1" applyFill="1" applyBorder="1"/>
    <xf numFmtId="10" fontId="3" fillId="4" borderId="5" xfId="3" applyNumberFormat="1" applyFont="1" applyFill="1" applyBorder="1"/>
    <xf numFmtId="164" fontId="3" fillId="3" borderId="0" xfId="0" applyNumberFormat="1" applyFont="1" applyFill="1"/>
    <xf numFmtId="10" fontId="3" fillId="3" borderId="0" xfId="3" applyNumberFormat="1" applyFont="1" applyFill="1" applyBorder="1"/>
    <xf numFmtId="4" fontId="3" fillId="3" borderId="0" xfId="0" applyNumberFormat="1" applyFont="1" applyFill="1"/>
    <xf numFmtId="0" fontId="3" fillId="3" borderId="2" xfId="0" applyFont="1" applyFill="1" applyBorder="1"/>
    <xf numFmtId="0" fontId="3" fillId="3" borderId="3" xfId="0" applyFont="1" applyFill="1" applyBorder="1"/>
    <xf numFmtId="164" fontId="3" fillId="3" borderId="4" xfId="0" applyNumberFormat="1" applyFont="1" applyFill="1" applyBorder="1"/>
    <xf numFmtId="10" fontId="3" fillId="3" borderId="4" xfId="3" applyNumberFormat="1" applyFont="1" applyFill="1" applyBorder="1"/>
    <xf numFmtId="4" fontId="3" fillId="3" borderId="1" xfId="0" applyNumberFormat="1" applyFont="1" applyFill="1" applyBorder="1"/>
    <xf numFmtId="0" fontId="3" fillId="3" borderId="10" xfId="0" applyFont="1" applyFill="1" applyBorder="1"/>
    <xf numFmtId="0" fontId="3" fillId="3" borderId="11" xfId="0" applyFont="1" applyFill="1" applyBorder="1"/>
    <xf numFmtId="0" fontId="3" fillId="2" borderId="0" xfId="0" applyFont="1" applyFill="1" applyAlignment="1">
      <alignment vertical="center"/>
    </xf>
    <xf numFmtId="0" fontId="22" fillId="2" borderId="0" xfId="0" applyFont="1" applyFill="1" applyAlignment="1">
      <alignment horizontal="left" vertical="center" wrapText="1" indent="2"/>
    </xf>
    <xf numFmtId="0" fontId="19" fillId="2" borderId="3" xfId="0" applyFont="1" applyFill="1" applyBorder="1" applyAlignment="1">
      <alignment horizontal="left" vertical="center"/>
    </xf>
    <xf numFmtId="0" fontId="2" fillId="2" borderId="7" xfId="0" quotePrefix="1" applyFont="1" applyFill="1" applyBorder="1"/>
    <xf numFmtId="2" fontId="2" fillId="2" borderId="8" xfId="0" applyNumberFormat="1" applyFont="1" applyFill="1" applyBorder="1"/>
    <xf numFmtId="9" fontId="3" fillId="2" borderId="8" xfId="3" applyFont="1" applyFill="1" applyBorder="1"/>
    <xf numFmtId="4" fontId="2" fillId="2" borderId="12" xfId="0" applyNumberFormat="1" applyFont="1" applyFill="1" applyBorder="1"/>
    <xf numFmtId="0" fontId="2" fillId="4" borderId="0" xfId="0" applyFont="1" applyFill="1"/>
    <xf numFmtId="164" fontId="3" fillId="4" borderId="0" xfId="0" applyNumberFormat="1" applyFont="1" applyFill="1"/>
    <xf numFmtId="0" fontId="5" fillId="2" borderId="0" xfId="0" applyFont="1" applyFill="1" applyAlignment="1">
      <alignment horizontal="center"/>
    </xf>
    <xf numFmtId="164" fontId="25" fillId="4" borderId="2" xfId="0" applyNumberFormat="1" applyFont="1" applyFill="1" applyBorder="1" applyAlignment="1">
      <alignment horizontal="center" vertical="center"/>
    </xf>
    <xf numFmtId="43" fontId="26" fillId="4" borderId="0" xfId="1" applyFont="1" applyFill="1" applyBorder="1" applyAlignment="1">
      <alignment horizontal="center" vertical="center"/>
    </xf>
    <xf numFmtId="0" fontId="3" fillId="4" borderId="15" xfId="0" applyFont="1" applyFill="1" applyBorder="1" applyAlignment="1">
      <alignment horizontal="center"/>
    </xf>
    <xf numFmtId="164" fontId="3" fillId="2" borderId="4" xfId="0" applyNumberFormat="1" applyFont="1" applyFill="1" applyBorder="1"/>
    <xf numFmtId="164" fontId="3" fillId="2" borderId="1" xfId="0" applyNumberFormat="1" applyFont="1" applyFill="1" applyBorder="1"/>
    <xf numFmtId="0" fontId="3" fillId="2" borderId="0" xfId="0" applyFont="1" applyFill="1" applyAlignment="1">
      <alignment horizontal="left" indent="1"/>
    </xf>
    <xf numFmtId="0" fontId="2" fillId="2" borderId="0" xfId="0" applyFont="1" applyFill="1" applyAlignment="1">
      <alignment horizontal="left" indent="2"/>
    </xf>
    <xf numFmtId="0" fontId="2" fillId="2" borderId="0" xfId="0" applyFont="1" applyFill="1" applyAlignment="1">
      <alignment horizontal="left" indent="1"/>
    </xf>
    <xf numFmtId="0" fontId="2" fillId="2" borderId="0" xfId="0" applyFont="1" applyFill="1" applyAlignment="1">
      <alignment horizontal="left" wrapText="1" indent="1"/>
    </xf>
    <xf numFmtId="0" fontId="3" fillId="4" borderId="14" xfId="0" applyFont="1" applyFill="1" applyBorder="1" applyAlignment="1">
      <alignment horizontal="center"/>
    </xf>
    <xf numFmtId="0" fontId="2" fillId="3" borderId="0" xfId="0" applyFont="1" applyFill="1" applyAlignment="1">
      <alignment horizontal="justify" wrapText="1"/>
    </xf>
    <xf numFmtId="164" fontId="2" fillId="3" borderId="5" xfId="0" applyNumberFormat="1" applyFont="1" applyFill="1" applyBorder="1" applyAlignment="1">
      <alignment vertical="center"/>
    </xf>
    <xf numFmtId="0" fontId="3" fillId="4" borderId="13" xfId="0" applyFont="1" applyFill="1" applyBorder="1" applyAlignment="1">
      <alignment horizontal="justify" wrapText="1"/>
    </xf>
    <xf numFmtId="164" fontId="3" fillId="4" borderId="5" xfId="0" applyNumberFormat="1" applyFont="1" applyFill="1" applyBorder="1" applyAlignment="1">
      <alignment horizontal="right" vertical="center"/>
    </xf>
    <xf numFmtId="164" fontId="3" fillId="4" borderId="5" xfId="0" applyNumberFormat="1" applyFont="1" applyFill="1" applyBorder="1" applyAlignment="1">
      <alignment vertical="center"/>
    </xf>
    <xf numFmtId="0" fontId="2" fillId="3" borderId="2" xfId="0" applyFont="1" applyFill="1" applyBorder="1" applyAlignment="1">
      <alignment horizontal="justify" wrapText="1"/>
    </xf>
    <xf numFmtId="164" fontId="2" fillId="3" borderId="4" xfId="0" applyNumberFormat="1" applyFont="1" applyFill="1" applyBorder="1" applyAlignment="1">
      <alignment vertical="center"/>
    </xf>
    <xf numFmtId="164" fontId="2" fillId="3" borderId="1" xfId="0" applyNumberFormat="1" applyFont="1" applyFill="1" applyBorder="1" applyAlignment="1">
      <alignment vertical="center"/>
    </xf>
    <xf numFmtId="164" fontId="2" fillId="3" borderId="12" xfId="0" applyNumberFormat="1" applyFont="1" applyFill="1" applyBorder="1" applyAlignment="1">
      <alignment vertical="center"/>
    </xf>
    <xf numFmtId="0" fontId="27" fillId="3" borderId="0" xfId="0" applyFont="1" applyFill="1" applyAlignment="1">
      <alignment wrapText="1"/>
    </xf>
    <xf numFmtId="0" fontId="27" fillId="3" borderId="0" xfId="0" applyFont="1" applyFill="1"/>
    <xf numFmtId="165" fontId="27" fillId="3" borderId="0" xfId="0" applyNumberFormat="1" applyFont="1" applyFill="1" applyAlignment="1">
      <alignment horizontal="right"/>
    </xf>
    <xf numFmtId="43" fontId="28" fillId="3" borderId="21" xfId="1" applyFont="1" applyFill="1" applyBorder="1" applyAlignment="1" applyProtection="1">
      <alignment vertical="center"/>
      <protection locked="0"/>
    </xf>
    <xf numFmtId="43" fontId="28" fillId="3" borderId="22" xfId="1" applyFont="1" applyFill="1" applyBorder="1" applyAlignment="1" applyProtection="1">
      <alignment vertical="center"/>
      <protection locked="0"/>
    </xf>
    <xf numFmtId="0" fontId="29" fillId="3" borderId="20" xfId="0" applyFont="1" applyFill="1" applyBorder="1" applyAlignment="1">
      <alignment vertical="center" wrapText="1"/>
    </xf>
    <xf numFmtId="43" fontId="29" fillId="3" borderId="21" xfId="1" applyFont="1" applyFill="1" applyBorder="1" applyAlignment="1" applyProtection="1">
      <alignment vertical="center"/>
      <protection locked="0"/>
    </xf>
    <xf numFmtId="43" fontId="29" fillId="3" borderId="22" xfId="1" applyFont="1" applyFill="1" applyBorder="1" applyAlignment="1" applyProtection="1">
      <alignment vertical="center"/>
      <protection locked="0"/>
    </xf>
    <xf numFmtId="43" fontId="29" fillId="3" borderId="23" xfId="1" applyFont="1" applyFill="1" applyBorder="1" applyAlignment="1" applyProtection="1">
      <alignment vertical="center"/>
      <protection locked="0"/>
    </xf>
    <xf numFmtId="43" fontId="29" fillId="3" borderId="24" xfId="1" applyFont="1" applyFill="1" applyBorder="1" applyAlignment="1" applyProtection="1">
      <alignment vertical="center"/>
      <protection locked="0"/>
    </xf>
    <xf numFmtId="43" fontId="28" fillId="5" borderId="15" xfId="1" applyFont="1" applyFill="1" applyBorder="1" applyAlignment="1" applyProtection="1">
      <alignment vertical="center"/>
      <protection locked="0"/>
    </xf>
    <xf numFmtId="43" fontId="28" fillId="5" borderId="14" xfId="1" applyFont="1" applyFill="1" applyBorder="1" applyAlignment="1" applyProtection="1">
      <alignment vertical="center"/>
      <protection locked="0"/>
    </xf>
    <xf numFmtId="43" fontId="29" fillId="3" borderId="8" xfId="1" applyFont="1" applyFill="1" applyBorder="1" applyAlignment="1" applyProtection="1">
      <alignment vertical="center"/>
      <protection locked="0"/>
    </xf>
    <xf numFmtId="0" fontId="29" fillId="5" borderId="25" xfId="0" applyFont="1" applyFill="1" applyBorder="1" applyAlignment="1">
      <alignment vertical="center" wrapText="1"/>
    </xf>
    <xf numFmtId="43" fontId="29" fillId="5" borderId="12" xfId="1" applyFont="1" applyFill="1" applyBorder="1" applyAlignment="1" applyProtection="1">
      <alignment vertical="center"/>
      <protection locked="0"/>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7" fillId="3" borderId="15" xfId="0" applyFont="1" applyFill="1" applyBorder="1"/>
    <xf numFmtId="43" fontId="27" fillId="3" borderId="13" xfId="1" applyFont="1" applyFill="1" applyBorder="1"/>
    <xf numFmtId="0" fontId="29" fillId="3" borderId="30" xfId="0" applyFont="1" applyFill="1" applyBorder="1" applyAlignment="1">
      <alignment vertical="center" wrapText="1"/>
    </xf>
    <xf numFmtId="4" fontId="29" fillId="3" borderId="30" xfId="0" applyNumberFormat="1" applyFont="1" applyFill="1" applyBorder="1" applyAlignment="1" applyProtection="1">
      <alignment vertical="center"/>
      <protection locked="0"/>
    </xf>
    <xf numFmtId="0" fontId="28" fillId="4" borderId="29" xfId="0" applyFont="1" applyFill="1" applyBorder="1" applyAlignment="1">
      <alignment vertical="center" wrapText="1"/>
    </xf>
    <xf numFmtId="0" fontId="28" fillId="4" borderId="13" xfId="0" applyFont="1" applyFill="1" applyBorder="1" applyAlignment="1">
      <alignment vertical="center" wrapText="1"/>
    </xf>
    <xf numFmtId="0" fontId="28" fillId="4" borderId="14" xfId="0" applyFont="1" applyFill="1" applyBorder="1" applyAlignment="1">
      <alignment vertical="center" wrapText="1"/>
    </xf>
    <xf numFmtId="0" fontId="29" fillId="3" borderId="0" xfId="0" applyFont="1" applyFill="1" applyAlignment="1">
      <alignment vertical="center" wrapText="1"/>
    </xf>
    <xf numFmtId="0" fontId="29" fillId="3" borderId="7" xfId="0" applyFont="1" applyFill="1" applyBorder="1" applyAlignment="1">
      <alignment vertical="center" wrapText="1"/>
    </xf>
    <xf numFmtId="43" fontId="29" fillId="3" borderId="31" xfId="1" applyFont="1" applyFill="1" applyBorder="1" applyAlignment="1" applyProtection="1">
      <alignment vertical="center"/>
      <protection locked="0"/>
    </xf>
    <xf numFmtId="0" fontId="29" fillId="3" borderId="10" xfId="0" applyFont="1" applyFill="1" applyBorder="1" applyAlignment="1">
      <alignment vertical="center" wrapText="1"/>
    </xf>
    <xf numFmtId="0" fontId="27" fillId="3" borderId="10" xfId="0" applyFont="1" applyFill="1" applyBorder="1"/>
    <xf numFmtId="0" fontId="29" fillId="3" borderId="0" xfId="0" applyFont="1" applyFill="1" applyAlignment="1">
      <alignment horizontal="left" vertical="center" wrapText="1" indent="1"/>
    </xf>
    <xf numFmtId="0" fontId="29" fillId="3" borderId="10" xfId="0" applyFont="1" applyFill="1" applyBorder="1" applyAlignment="1">
      <alignment horizontal="left" vertical="center" wrapText="1" indent="1"/>
    </xf>
    <xf numFmtId="43" fontId="29" fillId="3" borderId="12" xfId="1" applyFont="1" applyFill="1" applyBorder="1" applyAlignment="1" applyProtection="1">
      <alignment vertical="center"/>
      <protection locked="0"/>
    </xf>
    <xf numFmtId="0" fontId="27" fillId="3" borderId="0" xfId="0" applyFont="1" applyFill="1" applyAlignment="1">
      <alignment horizontal="right"/>
    </xf>
    <xf numFmtId="0" fontId="29" fillId="3" borderId="19" xfId="0" applyFont="1" applyFill="1" applyBorder="1" applyAlignment="1">
      <alignment vertical="center" wrapText="1"/>
    </xf>
    <xf numFmtId="43" fontId="29" fillId="5" borderId="15" xfId="1" applyFont="1" applyFill="1" applyBorder="1" applyAlignment="1" applyProtection="1">
      <alignment vertical="center"/>
      <protection locked="0"/>
    </xf>
    <xf numFmtId="43" fontId="29" fillId="3" borderId="33" xfId="1" applyFont="1" applyFill="1" applyBorder="1" applyAlignment="1" applyProtection="1">
      <alignment vertical="center"/>
      <protection locked="0"/>
    </xf>
    <xf numFmtId="0" fontId="29" fillId="4" borderId="25" xfId="0" applyFont="1" applyFill="1" applyBorder="1" applyAlignment="1">
      <alignment vertical="center" wrapText="1"/>
    </xf>
    <xf numFmtId="0" fontId="29" fillId="3" borderId="34" xfId="0" applyFont="1" applyFill="1" applyBorder="1" applyAlignment="1">
      <alignment vertical="center" wrapText="1"/>
    </xf>
    <xf numFmtId="0" fontId="29" fillId="3" borderId="35" xfId="0" applyFont="1" applyFill="1" applyBorder="1" applyAlignment="1">
      <alignment vertical="center" wrapText="1"/>
    </xf>
    <xf numFmtId="0" fontId="29" fillId="3" borderId="36" xfId="0" applyFont="1" applyFill="1" applyBorder="1" applyAlignment="1">
      <alignment vertical="center" wrapText="1"/>
    </xf>
    <xf numFmtId="43" fontId="27" fillId="3" borderId="6" xfId="1" applyFont="1" applyFill="1" applyBorder="1" applyAlignment="1">
      <alignment wrapText="1"/>
    </xf>
    <xf numFmtId="43" fontId="27" fillId="3" borderId="7" xfId="1" applyFont="1" applyFill="1" applyBorder="1" applyAlignment="1">
      <alignment wrapText="1"/>
    </xf>
    <xf numFmtId="43" fontId="27" fillId="3" borderId="0" xfId="1" applyFont="1" applyFill="1" applyBorder="1" applyAlignment="1">
      <alignment wrapText="1"/>
    </xf>
    <xf numFmtId="0" fontId="29" fillId="3" borderId="37" xfId="0" applyFont="1" applyFill="1" applyBorder="1" applyAlignment="1">
      <alignment vertical="center" wrapText="1"/>
    </xf>
    <xf numFmtId="43" fontId="29" fillId="4" borderId="15" xfId="1" applyFont="1" applyFill="1" applyBorder="1" applyAlignment="1" applyProtection="1">
      <alignment vertical="center"/>
      <protection locked="0"/>
    </xf>
    <xf numFmtId="43" fontId="29" fillId="4" borderId="14" xfId="1" applyFont="1" applyFill="1" applyBorder="1" applyAlignment="1" applyProtection="1">
      <alignment vertical="center"/>
      <protection locked="0"/>
    </xf>
    <xf numFmtId="43" fontId="29" fillId="3" borderId="38" xfId="1" applyFont="1" applyFill="1" applyBorder="1" applyAlignment="1" applyProtection="1">
      <alignment vertical="center"/>
      <protection locked="0"/>
    </xf>
    <xf numFmtId="3" fontId="3" fillId="2" borderId="0" xfId="0" applyNumberFormat="1" applyFont="1" applyFill="1" applyAlignment="1">
      <alignment horizontal="center"/>
    </xf>
    <xf numFmtId="0" fontId="2" fillId="4" borderId="3" xfId="0" applyFont="1" applyFill="1" applyBorder="1"/>
    <xf numFmtId="0" fontId="3" fillId="2" borderId="0" xfId="0" applyFont="1" applyFill="1" applyAlignment="1">
      <alignment horizontal="center" vertical="center" wrapText="1"/>
    </xf>
    <xf numFmtId="0" fontId="2" fillId="2" borderId="1" xfId="0" applyFont="1" applyFill="1" applyBorder="1"/>
    <xf numFmtId="164" fontId="3" fillId="2" borderId="3" xfId="0" applyNumberFormat="1" applyFont="1" applyFill="1" applyBorder="1"/>
    <xf numFmtId="0" fontId="2" fillId="2" borderId="0" xfId="0" applyFont="1" applyFill="1" applyAlignment="1">
      <alignment horizontal="left" indent="3"/>
    </xf>
    <xf numFmtId="0" fontId="2" fillId="3" borderId="0" xfId="0" applyFont="1" applyFill="1" applyAlignment="1">
      <alignment horizontal="left" indent="3"/>
    </xf>
    <xf numFmtId="0" fontId="2" fillId="3" borderId="0" xfId="0" applyFont="1" applyFill="1" applyAlignment="1">
      <alignment horizontal="left" indent="2"/>
    </xf>
    <xf numFmtId="0" fontId="2" fillId="2" borderId="9" xfId="0" applyFont="1" applyFill="1" applyBorder="1"/>
    <xf numFmtId="0" fontId="3" fillId="2" borderId="13" xfId="0" applyFont="1" applyFill="1" applyBorder="1" applyAlignment="1">
      <alignment horizontal="left" indent="1"/>
    </xf>
    <xf numFmtId="0" fontId="3" fillId="4" borderId="13" xfId="0" applyFont="1" applyFill="1" applyBorder="1" applyAlignment="1">
      <alignment vertical="center"/>
    </xf>
    <xf numFmtId="0" fontId="2" fillId="4" borderId="13" xfId="0" applyFont="1" applyFill="1" applyBorder="1"/>
    <xf numFmtId="164" fontId="3" fillId="4" borderId="14" xfId="0" applyNumberFormat="1" applyFont="1" applyFill="1" applyBorder="1"/>
    <xf numFmtId="164" fontId="3" fillId="4" borderId="13" xfId="0" applyNumberFormat="1" applyFont="1" applyFill="1" applyBorder="1"/>
    <xf numFmtId="164" fontId="10" fillId="3" borderId="0" xfId="0" applyNumberFormat="1" applyFont="1" applyFill="1" applyAlignment="1">
      <alignment horizontal="right"/>
    </xf>
    <xf numFmtId="164" fontId="31" fillId="3" borderId="0" xfId="0" applyNumberFormat="1" applyFont="1" applyFill="1"/>
    <xf numFmtId="166" fontId="10" fillId="3" borderId="0" xfId="0" applyNumberFormat="1" applyFont="1" applyFill="1" applyAlignment="1">
      <alignment horizontal="right"/>
    </xf>
    <xf numFmtId="167" fontId="10" fillId="3" borderId="0" xfId="0" applyNumberFormat="1" applyFont="1" applyFill="1" applyAlignment="1">
      <alignment horizontal="right"/>
    </xf>
    <xf numFmtId="167" fontId="10" fillId="3" borderId="0" xfId="0" applyNumberFormat="1" applyFont="1" applyFill="1"/>
    <xf numFmtId="0" fontId="32" fillId="4" borderId="14" xfId="0" applyFont="1" applyFill="1" applyBorder="1" applyAlignment="1">
      <alignment horizontal="center" vertical="center" wrapText="1"/>
    </xf>
    <xf numFmtId="164" fontId="2" fillId="3" borderId="8" xfId="0" applyNumberFormat="1" applyFont="1" applyFill="1" applyBorder="1"/>
    <xf numFmtId="164" fontId="2" fillId="3" borderId="12" xfId="0" applyNumberFormat="1" applyFont="1" applyFill="1" applyBorder="1"/>
    <xf numFmtId="0" fontId="3" fillId="3" borderId="13" xfId="0" applyFont="1" applyFill="1" applyBorder="1"/>
    <xf numFmtId="164" fontId="3" fillId="3" borderId="13" xfId="0" applyNumberFormat="1" applyFont="1" applyFill="1" applyBorder="1"/>
    <xf numFmtId="164" fontId="3" fillId="2" borderId="13" xfId="0" applyNumberFormat="1" applyFont="1" applyFill="1" applyBorder="1"/>
    <xf numFmtId="164" fontId="3" fillId="3" borderId="0" xfId="0" applyNumberFormat="1" applyFont="1" applyFill="1" applyAlignment="1">
      <alignment horizontal="center"/>
    </xf>
    <xf numFmtId="0" fontId="2" fillId="4" borderId="2" xfId="0" applyFont="1" applyFill="1" applyBorder="1"/>
    <xf numFmtId="0" fontId="3" fillId="4" borderId="2" xfId="0" applyFont="1" applyFill="1" applyBorder="1" applyAlignment="1">
      <alignment horizontal="left"/>
    </xf>
    <xf numFmtId="164" fontId="3" fillId="4" borderId="2" xfId="0" applyNumberFormat="1" applyFont="1" applyFill="1" applyBorder="1" applyAlignment="1">
      <alignment horizontal="center"/>
    </xf>
    <xf numFmtId="164" fontId="3" fillId="4" borderId="3" xfId="0" applyNumberFormat="1" applyFont="1" applyFill="1" applyBorder="1" applyAlignment="1">
      <alignment horizontal="center"/>
    </xf>
    <xf numFmtId="0" fontId="3" fillId="2" borderId="2" xfId="0" applyFont="1" applyFill="1" applyBorder="1" applyAlignment="1">
      <alignment horizontal="left"/>
    </xf>
    <xf numFmtId="164" fontId="3" fillId="3" borderId="2" xfId="0" applyNumberFormat="1" applyFont="1" applyFill="1" applyBorder="1" applyAlignment="1">
      <alignment horizontal="center"/>
    </xf>
    <xf numFmtId="164" fontId="2" fillId="3" borderId="1" xfId="0" applyNumberFormat="1" applyFont="1" applyFill="1" applyBorder="1"/>
    <xf numFmtId="164" fontId="2" fillId="3" borderId="2" xfId="0" applyNumberFormat="1" applyFont="1" applyFill="1" applyBorder="1"/>
    <xf numFmtId="0" fontId="3" fillId="4" borderId="13" xfId="0" applyFont="1" applyFill="1" applyBorder="1" applyAlignment="1">
      <alignment horizontal="left" vertical="center"/>
    </xf>
    <xf numFmtId="0" fontId="3" fillId="4" borderId="13" xfId="0" applyFont="1" applyFill="1" applyBorder="1" applyAlignment="1">
      <alignment horizontal="center" vertical="center"/>
    </xf>
    <xf numFmtId="164" fontId="3" fillId="4" borderId="13" xfId="0" applyNumberFormat="1" applyFont="1" applyFill="1" applyBorder="1" applyAlignment="1">
      <alignment horizontal="center" vertical="center"/>
    </xf>
    <xf numFmtId="164" fontId="3" fillId="4" borderId="14" xfId="0" applyNumberFormat="1" applyFont="1" applyFill="1" applyBorder="1" applyAlignment="1">
      <alignment horizontal="center" vertical="center"/>
    </xf>
    <xf numFmtId="43" fontId="3" fillId="4" borderId="13" xfId="1" applyFont="1" applyFill="1" applyBorder="1" applyAlignment="1">
      <alignment horizontal="center" vertical="center"/>
    </xf>
    <xf numFmtId="0" fontId="4" fillId="3" borderId="2" xfId="0" applyFont="1" applyFill="1" applyBorder="1"/>
    <xf numFmtId="43" fontId="4" fillId="3" borderId="3" xfId="1" applyFont="1" applyFill="1" applyBorder="1" applyAlignment="1"/>
    <xf numFmtId="43" fontId="4" fillId="3" borderId="2" xfId="1" applyFont="1" applyFill="1" applyBorder="1" applyAlignment="1">
      <alignment horizontal="center" vertical="center"/>
    </xf>
    <xf numFmtId="0" fontId="4" fillId="3" borderId="0" xfId="0" applyFont="1" applyFill="1"/>
    <xf numFmtId="43" fontId="4" fillId="3" borderId="0" xfId="1" applyFont="1" applyFill="1" applyBorder="1" applyAlignment="1">
      <alignment horizontal="center" vertical="center"/>
    </xf>
    <xf numFmtId="0" fontId="4" fillId="3" borderId="0" xfId="0" applyFont="1" applyFill="1" applyAlignment="1">
      <alignment vertical="center"/>
    </xf>
    <xf numFmtId="0" fontId="11" fillId="4" borderId="13" xfId="0" applyFont="1" applyFill="1" applyBorder="1" applyAlignment="1">
      <alignment vertical="center"/>
    </xf>
    <xf numFmtId="0" fontId="4" fillId="4" borderId="13" xfId="0" applyFont="1" applyFill="1" applyBorder="1"/>
    <xf numFmtId="43" fontId="4" fillId="4" borderId="13" xfId="1" applyFont="1" applyFill="1" applyBorder="1" applyAlignment="1"/>
    <xf numFmtId="43" fontId="4" fillId="4" borderId="14" xfId="1" applyFont="1" applyFill="1" applyBorder="1" applyAlignment="1"/>
    <xf numFmtId="43" fontId="11" fillId="4" borderId="13" xfId="1" applyFont="1" applyFill="1" applyBorder="1" applyAlignment="1"/>
    <xf numFmtId="0" fontId="11" fillId="4" borderId="3" xfId="0" applyFont="1" applyFill="1" applyBorder="1" applyAlignment="1">
      <alignment vertical="center"/>
    </xf>
    <xf numFmtId="0" fontId="4" fillId="3" borderId="2" xfId="0" applyFont="1" applyFill="1" applyBorder="1" applyAlignment="1">
      <alignment horizontal="center" vertical="center"/>
    </xf>
    <xf numFmtId="43" fontId="4" fillId="3" borderId="2" xfId="1" applyFont="1" applyFill="1" applyBorder="1" applyAlignment="1">
      <alignment horizontal="right" vertical="center"/>
    </xf>
    <xf numFmtId="43" fontId="4" fillId="3" borderId="3" xfId="1" applyFont="1" applyFill="1" applyBorder="1" applyAlignment="1">
      <alignment horizontal="right" vertical="center"/>
    </xf>
    <xf numFmtId="43" fontId="4" fillId="3" borderId="1" xfId="1" applyFont="1" applyFill="1" applyBorder="1" applyAlignment="1">
      <alignment horizontal="center" vertical="center"/>
    </xf>
    <xf numFmtId="0" fontId="4" fillId="3" borderId="0" xfId="0" applyFont="1" applyFill="1" applyAlignment="1">
      <alignment horizontal="center" vertical="center"/>
    </xf>
    <xf numFmtId="43" fontId="4" fillId="3" borderId="0" xfId="1" applyFont="1" applyFill="1" applyBorder="1" applyAlignment="1">
      <alignment horizontal="right" vertical="center"/>
    </xf>
    <xf numFmtId="43" fontId="11" fillId="4" borderId="13" xfId="1" applyFont="1" applyFill="1" applyBorder="1" applyAlignment="1">
      <alignment horizontal="center" vertical="center"/>
    </xf>
    <xf numFmtId="43" fontId="11" fillId="4" borderId="14" xfId="1" applyFont="1" applyFill="1" applyBorder="1" applyAlignment="1">
      <alignment horizontal="center" vertical="center"/>
    </xf>
    <xf numFmtId="0" fontId="11" fillId="3" borderId="0" xfId="0" applyFont="1" applyFill="1"/>
    <xf numFmtId="37" fontId="4" fillId="3" borderId="0" xfId="0" applyNumberFormat="1" applyFont="1" applyFill="1" applyAlignment="1">
      <alignment vertical="center"/>
    </xf>
    <xf numFmtId="0" fontId="4" fillId="3" borderId="2" xfId="4" applyFont="1" applyFill="1" applyBorder="1" applyAlignment="1">
      <alignment vertical="center" wrapText="1"/>
    </xf>
    <xf numFmtId="0" fontId="4" fillId="3" borderId="2" xfId="4" applyFont="1" applyFill="1" applyBorder="1" applyAlignment="1">
      <alignment wrapText="1"/>
    </xf>
    <xf numFmtId="43" fontId="4" fillId="3" borderId="2" xfId="1" applyFont="1" applyFill="1" applyBorder="1" applyAlignment="1">
      <alignment wrapText="1"/>
    </xf>
    <xf numFmtId="49" fontId="4" fillId="3" borderId="0" xfId="0" applyNumberFormat="1" applyFont="1" applyFill="1" applyAlignment="1">
      <alignment wrapText="1"/>
    </xf>
    <xf numFmtId="0" fontId="4" fillId="3" borderId="0" xfId="4" applyFont="1" applyFill="1"/>
    <xf numFmtId="43" fontId="4" fillId="3" borderId="0" xfId="1" applyFont="1" applyFill="1" applyBorder="1" applyAlignment="1"/>
    <xf numFmtId="0" fontId="14" fillId="2" borderId="0" xfId="0" applyFont="1" applyFill="1" applyAlignment="1">
      <alignment wrapText="1"/>
    </xf>
    <xf numFmtId="0" fontId="23" fillId="2" borderId="0" xfId="0" applyFont="1" applyFill="1"/>
    <xf numFmtId="43" fontId="2" fillId="2" borderId="0" xfId="1" applyFont="1" applyFill="1" applyAlignment="1">
      <alignment horizontal="right"/>
    </xf>
    <xf numFmtId="0" fontId="33" fillId="2" borderId="0" xfId="0" applyFont="1" applyFill="1" applyAlignment="1">
      <alignment horizontal="center" wrapText="1"/>
    </xf>
    <xf numFmtId="0" fontId="0" fillId="2" borderId="0" xfId="0" applyFill="1"/>
    <xf numFmtId="0" fontId="4" fillId="2" borderId="0" xfId="0" applyFont="1" applyFill="1"/>
    <xf numFmtId="0" fontId="22" fillId="2" borderId="0" xfId="0" applyFont="1" applyFill="1" applyAlignment="1">
      <alignment horizontal="center" wrapText="1"/>
    </xf>
    <xf numFmtId="0" fontId="32" fillId="2" borderId="0" xfId="0" applyFont="1" applyFill="1" applyAlignment="1">
      <alignment horizontal="right" wrapText="1"/>
    </xf>
    <xf numFmtId="0" fontId="32" fillId="4" borderId="42" xfId="0" applyFont="1" applyFill="1" applyBorder="1" applyAlignment="1">
      <alignment horizontal="center" vertical="center" wrapText="1"/>
    </xf>
    <xf numFmtId="0" fontId="32" fillId="4" borderId="46" xfId="0" applyFont="1" applyFill="1" applyBorder="1" applyAlignment="1">
      <alignment horizontal="center" vertical="center" wrapText="1"/>
    </xf>
    <xf numFmtId="0" fontId="32" fillId="4" borderId="47" xfId="0" applyFont="1" applyFill="1" applyBorder="1" applyAlignment="1">
      <alignment horizontal="center" wrapText="1"/>
    </xf>
    <xf numFmtId="0" fontId="32" fillId="4" borderId="42" xfId="0" applyFont="1" applyFill="1" applyBorder="1" applyAlignment="1">
      <alignment horizontal="center" wrapText="1"/>
    </xf>
    <xf numFmtId="0" fontId="32" fillId="4" borderId="45" xfId="0" applyFont="1" applyFill="1" applyBorder="1" applyAlignment="1">
      <alignment horizontal="center" wrapText="1"/>
    </xf>
    <xf numFmtId="0" fontId="32" fillId="4" borderId="41" xfId="0" applyFont="1" applyFill="1" applyBorder="1" applyAlignment="1">
      <alignment horizontal="center" wrapText="1"/>
    </xf>
    <xf numFmtId="0" fontId="32" fillId="4" borderId="48" xfId="0" applyFont="1" applyFill="1" applyBorder="1" applyAlignment="1">
      <alignment horizont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wrapText="1"/>
    </xf>
    <xf numFmtId="0" fontId="32" fillId="4" borderId="51" xfId="0" applyFont="1" applyFill="1" applyBorder="1" applyAlignment="1">
      <alignment horizontal="center" wrapText="1"/>
    </xf>
    <xf numFmtId="0" fontId="22" fillId="2" borderId="42" xfId="0" applyFont="1" applyFill="1" applyBorder="1" applyAlignment="1">
      <alignment horizontal="center" wrapText="1"/>
    </xf>
    <xf numFmtId="0" fontId="22" fillId="2" borderId="47" xfId="0" applyFont="1" applyFill="1" applyBorder="1" applyAlignment="1">
      <alignment horizontal="center" wrapText="1"/>
    </xf>
    <xf numFmtId="167" fontId="22" fillId="2" borderId="47" xfId="0" applyNumberFormat="1" applyFont="1" applyFill="1" applyBorder="1" applyAlignment="1">
      <alignment horizontal="center" wrapText="1"/>
    </xf>
    <xf numFmtId="0" fontId="22" fillId="2" borderId="45" xfId="0" applyFont="1" applyFill="1" applyBorder="1" applyAlignment="1">
      <alignment horizontal="center" wrapText="1"/>
    </xf>
    <xf numFmtId="0" fontId="32" fillId="2" borderId="46" xfId="0" applyFont="1" applyFill="1" applyBorder="1" applyAlignment="1">
      <alignment horizontal="left" wrapText="1"/>
    </xf>
    <xf numFmtId="164" fontId="32" fillId="2" borderId="41" xfId="0" applyNumberFormat="1" applyFont="1" applyFill="1" applyBorder="1" applyAlignment="1">
      <alignment horizontal="center" wrapText="1"/>
    </xf>
    <xf numFmtId="164" fontId="32" fillId="2" borderId="48" xfId="0" applyNumberFormat="1" applyFont="1" applyFill="1" applyBorder="1" applyAlignment="1">
      <alignment horizontal="center" wrapText="1"/>
    </xf>
    <xf numFmtId="0" fontId="22" fillId="2" borderId="46" xfId="0" applyFont="1" applyFill="1" applyBorder="1" applyAlignment="1">
      <alignment horizontal="center" wrapText="1"/>
    </xf>
    <xf numFmtId="164" fontId="22" fillId="2" borderId="41" xfId="0" applyNumberFormat="1" applyFont="1" applyFill="1" applyBorder="1" applyAlignment="1">
      <alignment horizontal="center" wrapText="1"/>
    </xf>
    <xf numFmtId="164" fontId="22" fillId="2" borderId="48" xfId="0" applyNumberFormat="1" applyFont="1" applyFill="1" applyBorder="1" applyAlignment="1">
      <alignment horizontal="center" wrapText="1"/>
    </xf>
    <xf numFmtId="0" fontId="22" fillId="2" borderId="46" xfId="0" applyFont="1" applyFill="1" applyBorder="1" applyAlignment="1">
      <alignment horizontal="left" wrapText="1" indent="1"/>
    </xf>
    <xf numFmtId="164" fontId="22" fillId="2" borderId="41" xfId="0" applyNumberFormat="1" applyFont="1" applyFill="1" applyBorder="1" applyAlignment="1">
      <alignment horizontal="right" wrapText="1"/>
    </xf>
    <xf numFmtId="164" fontId="22" fillId="2" borderId="48" xfId="0" applyNumberFormat="1" applyFont="1" applyFill="1" applyBorder="1" applyAlignment="1">
      <alignment horizontal="right" wrapText="1"/>
    </xf>
    <xf numFmtId="164" fontId="0" fillId="2" borderId="0" xfId="0" applyNumberFormat="1" applyFill="1"/>
    <xf numFmtId="164" fontId="32" fillId="2" borderId="41" xfId="0" applyNumberFormat="1" applyFont="1" applyFill="1" applyBorder="1" applyAlignment="1">
      <alignment horizontal="right" wrapText="1"/>
    </xf>
    <xf numFmtId="164" fontId="32" fillId="2" borderId="48" xfId="0" applyNumberFormat="1" applyFont="1" applyFill="1" applyBorder="1" applyAlignment="1">
      <alignment horizontal="right" wrapText="1"/>
    </xf>
    <xf numFmtId="0" fontId="22" fillId="2" borderId="49" xfId="0" applyFont="1" applyFill="1" applyBorder="1" applyAlignment="1">
      <alignment horizontal="center" wrapText="1"/>
    </xf>
    <xf numFmtId="0" fontId="22" fillId="2" borderId="41" xfId="0" applyFont="1" applyFill="1" applyBorder="1" applyAlignment="1">
      <alignment horizontal="center" wrapText="1"/>
    </xf>
    <xf numFmtId="0" fontId="22" fillId="2" borderId="48" xfId="0" applyFont="1" applyFill="1" applyBorder="1" applyAlignment="1">
      <alignment horizontal="center" wrapText="1"/>
    </xf>
    <xf numFmtId="0" fontId="32" fillId="4" borderId="44" xfId="0" applyFont="1" applyFill="1" applyBorder="1" applyAlignment="1">
      <alignment horizontal="left" wrapText="1"/>
    </xf>
    <xf numFmtId="164" fontId="32" fillId="4" borderId="39" xfId="0" applyNumberFormat="1" applyFont="1" applyFill="1" applyBorder="1" applyAlignment="1">
      <alignment horizontal="right" wrapText="1"/>
    </xf>
    <xf numFmtId="164" fontId="32" fillId="4" borderId="43" xfId="0" applyNumberFormat="1" applyFont="1" applyFill="1" applyBorder="1" applyAlignment="1">
      <alignment horizontal="right" wrapText="1"/>
    </xf>
    <xf numFmtId="0" fontId="23" fillId="2" borderId="0" xfId="0" applyFont="1" applyFill="1" applyAlignment="1">
      <alignment vertical="center"/>
    </xf>
    <xf numFmtId="167" fontId="0" fillId="2" borderId="0" xfId="0" applyNumberFormat="1" applyFill="1"/>
    <xf numFmtId="4" fontId="0" fillId="2" borderId="0" xfId="0" applyNumberFormat="1" applyFill="1"/>
    <xf numFmtId="0" fontId="0" fillId="2" borderId="0" xfId="0" applyFill="1" applyAlignment="1">
      <alignment horizontal="center"/>
    </xf>
    <xf numFmtId="0" fontId="3" fillId="4" borderId="2" xfId="0" applyFont="1" applyFill="1" applyBorder="1"/>
    <xf numFmtId="0" fontId="3" fillId="4" borderId="12" xfId="0" applyFont="1" applyFill="1" applyBorder="1" applyAlignment="1">
      <alignment horizontal="center"/>
    </xf>
    <xf numFmtId="0" fontId="3" fillId="4" borderId="9" xfId="0" applyFont="1" applyFill="1" applyBorder="1" applyAlignment="1">
      <alignment horizontal="center"/>
    </xf>
    <xf numFmtId="0" fontId="2" fillId="2" borderId="0" xfId="0" applyFont="1" applyFill="1" applyAlignment="1">
      <alignment horizontal="center" vertical="center" wrapText="1"/>
    </xf>
    <xf numFmtId="0" fontId="2" fillId="2" borderId="2" xfId="0" applyFont="1" applyFill="1" applyBorder="1"/>
    <xf numFmtId="164" fontId="2" fillId="2" borderId="4" xfId="0" applyNumberFormat="1" applyFont="1" applyFill="1" applyBorder="1"/>
    <xf numFmtId="164" fontId="2" fillId="2" borderId="0" xfId="0" applyNumberFormat="1" applyFont="1" applyFill="1" applyAlignment="1">
      <alignment horizontal="center"/>
    </xf>
    <xf numFmtId="164" fontId="2" fillId="2" borderId="54" xfId="0" applyNumberFormat="1" applyFont="1" applyFill="1" applyBorder="1"/>
    <xf numFmtId="0" fontId="36" fillId="2" borderId="0" xfId="0" applyFont="1" applyFill="1"/>
    <xf numFmtId="0" fontId="2" fillId="2" borderId="52" xfId="0" applyFont="1" applyFill="1" applyBorder="1" applyAlignment="1">
      <alignment horizontal="left" indent="1"/>
    </xf>
    <xf numFmtId="0" fontId="2" fillId="2" borderId="13" xfId="0" applyFont="1" applyFill="1" applyBorder="1"/>
    <xf numFmtId="0" fontId="2" fillId="2" borderId="14" xfId="0" applyFont="1" applyFill="1" applyBorder="1"/>
    <xf numFmtId="0" fontId="2" fillId="2" borderId="52" xfId="0" applyFont="1" applyFill="1" applyBorder="1"/>
    <xf numFmtId="0" fontId="2" fillId="2" borderId="53" xfId="0" applyFont="1" applyFill="1" applyBorder="1"/>
    <xf numFmtId="164" fontId="2" fillId="3" borderId="8" xfId="0" applyNumberFormat="1" applyFont="1" applyFill="1" applyBorder="1" applyAlignment="1">
      <alignment vertical="center"/>
    </xf>
    <xf numFmtId="0" fontId="2" fillId="2" borderId="2" xfId="0" applyFont="1" applyFill="1" applyBorder="1" applyAlignment="1">
      <alignment horizontal="left"/>
    </xf>
    <xf numFmtId="0" fontId="0" fillId="2" borderId="54" xfId="0" applyFill="1" applyBorder="1"/>
    <xf numFmtId="0" fontId="2" fillId="2" borderId="52" xfId="0" applyFont="1" applyFill="1" applyBorder="1" applyAlignment="1">
      <alignment horizontal="left" indent="2"/>
    </xf>
    <xf numFmtId="164" fontId="2" fillId="3" borderId="52" xfId="0" applyNumberFormat="1" applyFont="1" applyFill="1" applyBorder="1"/>
    <xf numFmtId="164" fontId="2" fillId="2" borderId="2" xfId="0" applyNumberFormat="1" applyFont="1" applyFill="1" applyBorder="1"/>
    <xf numFmtId="0" fontId="2" fillId="2" borderId="54" xfId="0" applyFont="1" applyFill="1" applyBorder="1"/>
    <xf numFmtId="164" fontId="2" fillId="2" borderId="52" xfId="0" applyNumberFormat="1" applyFont="1" applyFill="1" applyBorder="1"/>
    <xf numFmtId="0" fontId="3" fillId="4" borderId="2" xfId="0" applyFont="1" applyFill="1" applyBorder="1" applyAlignment="1">
      <alignment horizontal="center"/>
    </xf>
    <xf numFmtId="0" fontId="0" fillId="2" borderId="2" xfId="0" applyFill="1" applyBorder="1"/>
    <xf numFmtId="164" fontId="2" fillId="2" borderId="2" xfId="0" applyNumberFormat="1" applyFont="1" applyFill="1" applyBorder="1" applyAlignment="1">
      <alignment horizontal="center"/>
    </xf>
    <xf numFmtId="164" fontId="2" fillId="3" borderId="0" xfId="0" applyNumberFormat="1" applyFont="1" applyFill="1" applyAlignment="1">
      <alignment horizontal="center"/>
    </xf>
    <xf numFmtId="164" fontId="2" fillId="2" borderId="2" xfId="0" applyNumberFormat="1" applyFont="1" applyFill="1" applyBorder="1" applyAlignment="1">
      <alignment horizontal="left"/>
    </xf>
    <xf numFmtId="43" fontId="2" fillId="2" borderId="2" xfId="1" applyFont="1" applyFill="1" applyBorder="1" applyAlignment="1">
      <alignment horizontal="left"/>
    </xf>
    <xf numFmtId="43" fontId="2" fillId="2" borderId="0" xfId="1" applyFont="1" applyFill="1" applyBorder="1" applyAlignment="1">
      <alignment horizontal="left"/>
    </xf>
    <xf numFmtId="10" fontId="33" fillId="3" borderId="0" xfId="0" applyNumberFormat="1" applyFont="1" applyFill="1" applyAlignment="1">
      <alignment horizontal="left" vertical="center" wrapText="1"/>
    </xf>
    <xf numFmtId="0" fontId="3" fillId="4" borderId="4" xfId="0" applyFont="1" applyFill="1" applyBorder="1" applyAlignment="1">
      <alignment horizontal="center" vertical="center" wrapText="1"/>
    </xf>
    <xf numFmtId="0" fontId="3" fillId="4" borderId="53" xfId="0" applyFont="1" applyFill="1" applyBorder="1" applyAlignment="1">
      <alignment vertical="center"/>
    </xf>
    <xf numFmtId="0" fontId="3" fillId="4"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4" xfId="0" applyFont="1" applyFill="1" applyBorder="1" applyAlignment="1">
      <alignment horizontal="center" vertical="center" wrapText="1"/>
    </xf>
    <xf numFmtId="164" fontId="2" fillId="2" borderId="8" xfId="0" applyNumberFormat="1" applyFont="1" applyFill="1" applyBorder="1" applyAlignment="1">
      <alignment horizontal="right" vertical="center" wrapText="1"/>
    </xf>
    <xf numFmtId="164" fontId="2" fillId="2" borderId="54" xfId="0" applyNumberFormat="1" applyFont="1" applyFill="1" applyBorder="1" applyAlignment="1">
      <alignment horizontal="right" vertical="center" wrapText="1"/>
    </xf>
    <xf numFmtId="164" fontId="2" fillId="2" borderId="7" xfId="0" applyNumberFormat="1" applyFont="1" applyFill="1" applyBorder="1" applyAlignment="1">
      <alignment horizontal="right" vertical="center" wrapText="1"/>
    </xf>
    <xf numFmtId="164" fontId="2" fillId="2" borderId="0" xfId="0" applyNumberFormat="1" applyFont="1" applyFill="1" applyAlignment="1">
      <alignment horizontal="right"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3" fillId="4" borderId="52" xfId="0" applyFont="1" applyFill="1" applyBorder="1" applyAlignment="1">
      <alignment vertical="center"/>
    </xf>
    <xf numFmtId="164" fontId="2" fillId="2" borderId="4" xfId="0" applyNumberFormat="1" applyFont="1" applyFill="1" applyBorder="1" applyAlignment="1">
      <alignment horizontal="right" vertical="center" wrapText="1"/>
    </xf>
    <xf numFmtId="164" fontId="2" fillId="2" borderId="3" xfId="0" applyNumberFormat="1" applyFont="1" applyFill="1" applyBorder="1" applyAlignment="1">
      <alignment vertical="center" wrapText="1"/>
    </xf>
    <xf numFmtId="164" fontId="2" fillId="2" borderId="1" xfId="0" applyNumberFormat="1" applyFont="1" applyFill="1" applyBorder="1" applyAlignment="1">
      <alignment horizontal="right" vertical="center" wrapText="1"/>
    </xf>
    <xf numFmtId="164" fontId="2" fillId="2" borderId="2" xfId="0" applyNumberFormat="1" applyFont="1" applyFill="1" applyBorder="1" applyAlignment="1">
      <alignment horizontal="right" vertical="center" wrapText="1"/>
    </xf>
    <xf numFmtId="164" fontId="2" fillId="2" borderId="7" xfId="0" applyNumberFormat="1" applyFont="1" applyFill="1" applyBorder="1" applyAlignment="1">
      <alignment vertical="center" wrapText="1"/>
    </xf>
    <xf numFmtId="164" fontId="2" fillId="2" borderId="0" xfId="1" applyNumberFormat="1" applyFont="1" applyFill="1" applyBorder="1" applyAlignment="1">
      <alignment horizontal="center" vertical="center" wrapText="1"/>
    </xf>
    <xf numFmtId="164" fontId="2" fillId="2" borderId="8" xfId="1" applyNumberFormat="1" applyFont="1" applyFill="1" applyBorder="1" applyAlignment="1">
      <alignment horizontal="center" vertical="center" wrapText="1"/>
    </xf>
    <xf numFmtId="164" fontId="2" fillId="2" borderId="7" xfId="1" applyNumberFormat="1" applyFont="1" applyFill="1" applyBorder="1" applyAlignment="1">
      <alignment vertical="center" wrapText="1"/>
    </xf>
    <xf numFmtId="164" fontId="2" fillId="2" borderId="54" xfId="1" applyNumberFormat="1" applyFont="1" applyFill="1" applyBorder="1" applyAlignment="1">
      <alignment horizontal="center" vertical="center" wrapText="1"/>
    </xf>
    <xf numFmtId="164" fontId="2" fillId="2" borderId="12" xfId="0" applyNumberFormat="1" applyFont="1" applyFill="1" applyBorder="1" applyAlignment="1">
      <alignment horizontal="center" vertical="center" wrapText="1"/>
    </xf>
    <xf numFmtId="164" fontId="2" fillId="2" borderId="53" xfId="0" applyNumberFormat="1" applyFont="1" applyFill="1" applyBorder="1" applyAlignment="1">
      <alignment vertical="center" wrapText="1"/>
    </xf>
    <xf numFmtId="164" fontId="2" fillId="2" borderId="9" xfId="0" applyNumberFormat="1" applyFont="1" applyFill="1" applyBorder="1" applyAlignment="1">
      <alignment horizontal="center" vertical="center" wrapText="1"/>
    </xf>
    <xf numFmtId="164" fontId="2" fillId="2" borderId="52" xfId="0" applyNumberFormat="1" applyFont="1" applyFill="1" applyBorder="1" applyAlignment="1">
      <alignment horizontal="center" vertical="center" wrapText="1"/>
    </xf>
    <xf numFmtId="0" fontId="3" fillId="4" borderId="14" xfId="0" applyFont="1" applyFill="1" applyBorder="1" applyAlignment="1">
      <alignment vertical="center"/>
    </xf>
    <xf numFmtId="164" fontId="3" fillId="4" borderId="5" xfId="0" applyNumberFormat="1" applyFont="1" applyFill="1" applyBorder="1" applyAlignment="1">
      <alignment horizontal="center" vertical="center" wrapText="1"/>
    </xf>
    <xf numFmtId="164" fontId="3" fillId="4" borderId="15" xfId="0" applyNumberFormat="1" applyFont="1" applyFill="1" applyBorder="1" applyAlignment="1">
      <alignment horizontal="center" vertical="center" wrapText="1"/>
    </xf>
    <xf numFmtId="164" fontId="3" fillId="4" borderId="14" xfId="0" applyNumberFormat="1" applyFont="1" applyFill="1" applyBorder="1" applyAlignment="1">
      <alignment vertical="center" wrapText="1"/>
    </xf>
    <xf numFmtId="164" fontId="3" fillId="4" borderId="13" xfId="0" applyNumberFormat="1" applyFont="1" applyFill="1" applyBorder="1" applyAlignment="1">
      <alignment horizontal="center" vertical="center" wrapText="1"/>
    </xf>
    <xf numFmtId="164" fontId="2" fillId="2" borderId="0" xfId="0" applyNumberFormat="1" applyFont="1" applyFill="1" applyAlignment="1">
      <alignment horizontal="center" vertical="center" wrapText="1"/>
    </xf>
    <xf numFmtId="164" fontId="3" fillId="4" borderId="5" xfId="0" applyNumberFormat="1" applyFont="1" applyFill="1" applyBorder="1" applyAlignment="1">
      <alignment vertical="center" wrapText="1"/>
    </xf>
    <xf numFmtId="164" fontId="3" fillId="4" borderId="15" xfId="0" applyNumberFormat="1" applyFont="1" applyFill="1" applyBorder="1" applyAlignment="1">
      <alignment vertical="center" wrapText="1"/>
    </xf>
    <xf numFmtId="0" fontId="2" fillId="2" borderId="2" xfId="0" applyFont="1" applyFill="1" applyBorder="1" applyAlignment="1">
      <alignment horizontal="center"/>
    </xf>
    <xf numFmtId="164" fontId="2" fillId="2" borderId="53" xfId="0" applyNumberFormat="1" applyFont="1" applyFill="1" applyBorder="1"/>
    <xf numFmtId="0" fontId="14" fillId="2" borderId="0" xfId="0" applyFont="1" applyFill="1" applyAlignment="1">
      <alignment horizontal="left" wrapText="1"/>
    </xf>
    <xf numFmtId="0" fontId="2" fillId="3" borderId="2" xfId="0" applyFont="1" applyFill="1" applyBorder="1"/>
    <xf numFmtId="0" fontId="2" fillId="3" borderId="3" xfId="0" applyFont="1" applyFill="1" applyBorder="1" applyAlignment="1">
      <alignment horizontal="justify" wrapText="1"/>
    </xf>
    <xf numFmtId="0" fontId="2" fillId="3" borderId="1" xfId="0" applyFont="1" applyFill="1" applyBorder="1" applyAlignment="1">
      <alignment horizontal="justify" wrapText="1"/>
    </xf>
    <xf numFmtId="0" fontId="2" fillId="3" borderId="7" xfId="0" applyFont="1" applyFill="1" applyBorder="1" applyAlignment="1">
      <alignment horizontal="justify" wrapText="1"/>
    </xf>
    <xf numFmtId="0" fontId="2" fillId="3" borderId="54" xfId="0" applyFont="1" applyFill="1" applyBorder="1" applyAlignment="1">
      <alignment horizontal="justify" wrapText="1"/>
    </xf>
    <xf numFmtId="0" fontId="2" fillId="3" borderId="52" xfId="0" applyFont="1" applyFill="1" applyBorder="1"/>
    <xf numFmtId="0" fontId="2" fillId="3" borderId="53" xfId="0" applyFont="1" applyFill="1" applyBorder="1" applyAlignment="1">
      <alignment horizontal="justify" wrapText="1"/>
    </xf>
    <xf numFmtId="0" fontId="2" fillId="3" borderId="9" xfId="0" applyFont="1" applyFill="1" applyBorder="1" applyAlignment="1">
      <alignment horizontal="justify" wrapText="1"/>
    </xf>
    <xf numFmtId="0" fontId="2" fillId="3" borderId="52" xfId="0" applyFont="1" applyFill="1" applyBorder="1" applyAlignment="1">
      <alignment horizontal="justify" wrapText="1"/>
    </xf>
    <xf numFmtId="167" fontId="2" fillId="2" borderId="1" xfId="0" applyNumberFormat="1" applyFont="1" applyFill="1" applyBorder="1"/>
    <xf numFmtId="167" fontId="2" fillId="2" borderId="3" xfId="0" applyNumberFormat="1" applyFont="1" applyFill="1" applyBorder="1"/>
    <xf numFmtId="167" fontId="2" fillId="2" borderId="2" xfId="0" applyNumberFormat="1" applyFont="1" applyFill="1" applyBorder="1"/>
    <xf numFmtId="166" fontId="2" fillId="2" borderId="54" xfId="0" applyNumberFormat="1" applyFont="1" applyFill="1" applyBorder="1"/>
    <xf numFmtId="166" fontId="2" fillId="2" borderId="7" xfId="0" applyNumberFormat="1" applyFont="1" applyFill="1" applyBorder="1"/>
    <xf numFmtId="0" fontId="2" fillId="2" borderId="0" xfId="0" applyFont="1" applyFill="1" applyAlignment="1">
      <alignment horizontal="left" vertical="justify" wrapText="1" indent="1"/>
    </xf>
    <xf numFmtId="166" fontId="2" fillId="3" borderId="54" xfId="0" applyNumberFormat="1" applyFont="1" applyFill="1" applyBorder="1"/>
    <xf numFmtId="166" fontId="2" fillId="3" borderId="7" xfId="0" applyNumberFormat="1" applyFont="1" applyFill="1" applyBorder="1"/>
    <xf numFmtId="166" fontId="2" fillId="3" borderId="0" xfId="0" applyNumberFormat="1" applyFont="1" applyFill="1"/>
    <xf numFmtId="167" fontId="2" fillId="3" borderId="9" xfId="0" applyNumberFormat="1" applyFont="1" applyFill="1" applyBorder="1"/>
    <xf numFmtId="167" fontId="2" fillId="3" borderId="53" xfId="0" applyNumberFormat="1" applyFont="1" applyFill="1" applyBorder="1"/>
    <xf numFmtId="167" fontId="2" fillId="3" borderId="7" xfId="0" applyNumberFormat="1" applyFont="1" applyFill="1" applyBorder="1"/>
    <xf numFmtId="167" fontId="2" fillId="3" borderId="54" xfId="0" applyNumberFormat="1" applyFont="1" applyFill="1" applyBorder="1"/>
    <xf numFmtId="167" fontId="2" fillId="3" borderId="52" xfId="0" applyNumberFormat="1" applyFont="1" applyFill="1" applyBorder="1"/>
    <xf numFmtId="166" fontId="3" fillId="4" borderId="14" xfId="0" applyNumberFormat="1" applyFont="1" applyFill="1" applyBorder="1"/>
    <xf numFmtId="166" fontId="3" fillId="4" borderId="13" xfId="0" applyNumberFormat="1" applyFont="1" applyFill="1" applyBorder="1"/>
    <xf numFmtId="0" fontId="3" fillId="4" borderId="9" xfId="0" applyFont="1" applyFill="1" applyBorder="1" applyAlignment="1">
      <alignment horizontal="center" vertical="center" wrapText="1"/>
    </xf>
    <xf numFmtId="0" fontId="3" fillId="4" borderId="52" xfId="0" applyFont="1" applyFill="1" applyBorder="1" applyAlignment="1">
      <alignment horizontal="center" vertical="center" wrapText="1"/>
    </xf>
    <xf numFmtId="164" fontId="2" fillId="3" borderId="4" xfId="0" applyNumberFormat="1" applyFont="1" applyFill="1" applyBorder="1"/>
    <xf numFmtId="166" fontId="2" fillId="3" borderId="8" xfId="0" applyNumberFormat="1" applyFont="1" applyFill="1" applyBorder="1"/>
    <xf numFmtId="167" fontId="2" fillId="2" borderId="12" xfId="0" applyNumberFormat="1" applyFont="1" applyFill="1" applyBorder="1"/>
    <xf numFmtId="167" fontId="2" fillId="2" borderId="9" xfId="0" applyNumberFormat="1" applyFont="1" applyFill="1" applyBorder="1"/>
    <xf numFmtId="166" fontId="2" fillId="4" borderId="1" xfId="0" applyNumberFormat="1" applyFont="1" applyFill="1" applyBorder="1" applyAlignment="1">
      <alignment vertical="center"/>
    </xf>
    <xf numFmtId="166" fontId="2" fillId="4" borderId="3" xfId="0" applyNumberFormat="1" applyFont="1" applyFill="1" applyBorder="1" applyAlignment="1">
      <alignment horizontal="right" vertical="center"/>
    </xf>
    <xf numFmtId="166" fontId="2" fillId="4" borderId="1" xfId="0" applyNumberFormat="1" applyFont="1" applyFill="1" applyBorder="1" applyAlignment="1">
      <alignment horizontal="right" vertical="center"/>
    </xf>
    <xf numFmtId="166" fontId="2" fillId="4" borderId="9" xfId="0" applyNumberFormat="1" applyFont="1" applyFill="1" applyBorder="1" applyAlignment="1">
      <alignment vertical="center"/>
    </xf>
    <xf numFmtId="166" fontId="2" fillId="4" borderId="53" xfId="0" applyNumberFormat="1" applyFont="1" applyFill="1" applyBorder="1" applyAlignment="1">
      <alignment horizontal="right" vertical="center"/>
    </xf>
    <xf numFmtId="166" fontId="2" fillId="4" borderId="9" xfId="0" applyNumberFormat="1" applyFont="1" applyFill="1" applyBorder="1" applyAlignment="1">
      <alignment horizontal="right" vertical="center"/>
    </xf>
    <xf numFmtId="0" fontId="37" fillId="2" borderId="0" xfId="0" applyFont="1" applyFill="1"/>
    <xf numFmtId="0" fontId="2" fillId="2" borderId="0" xfId="0" applyFont="1" applyFill="1" applyAlignment="1">
      <alignment horizontal="right" vertical="center" wrapText="1"/>
    </xf>
    <xf numFmtId="0" fontId="2" fillId="2" borderId="0" xfId="0" applyFont="1" applyFill="1" applyAlignment="1">
      <alignment horizontal="center" wrapText="1"/>
    </xf>
    <xf numFmtId="0" fontId="2" fillId="2" borderId="0" xfId="0" applyFont="1" applyFill="1" applyAlignment="1">
      <alignment horizontal="right" wrapText="1"/>
    </xf>
    <xf numFmtId="165" fontId="2" fillId="2" borderId="0" xfId="0" applyNumberFormat="1" applyFont="1" applyFill="1" applyAlignment="1">
      <alignment horizontal="right" wrapText="1"/>
    </xf>
    <xf numFmtId="164" fontId="2" fillId="2" borderId="0" xfId="0" applyNumberFormat="1" applyFont="1" applyFill="1" applyAlignment="1">
      <alignment horizontal="right" wrapText="1"/>
    </xf>
    <xf numFmtId="0" fontId="3" fillId="4" borderId="1" xfId="0" applyFont="1" applyFill="1" applyBorder="1" applyAlignment="1">
      <alignment horizontal="center" wrapText="1"/>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2" fontId="3" fillId="2" borderId="0" xfId="3" applyNumberFormat="1" applyFont="1" applyFill="1" applyAlignment="1">
      <alignment horizontal="right" vertical="center" wrapText="1"/>
    </xf>
    <xf numFmtId="2" fontId="2" fillId="2" borderId="0" xfId="3" applyNumberFormat="1" applyFont="1" applyFill="1" applyAlignment="1">
      <alignment horizontal="right" vertical="center" wrapText="1"/>
    </xf>
    <xf numFmtId="43" fontId="2" fillId="2" borderId="0" xfId="1" applyFont="1" applyFill="1" applyAlignment="1">
      <alignment horizontal="center" vertical="center" wrapText="1"/>
    </xf>
    <xf numFmtId="2" fontId="2" fillId="2" borderId="0" xfId="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center" wrapText="1"/>
    </xf>
    <xf numFmtId="4" fontId="3" fillId="4" borderId="12" xfId="0" applyNumberFormat="1" applyFont="1" applyFill="1" applyBorder="1" applyAlignment="1">
      <alignment horizontal="center" vertical="center" wrapText="1"/>
    </xf>
    <xf numFmtId="0" fontId="34" fillId="4" borderId="12" xfId="0" applyFont="1" applyFill="1" applyBorder="1" applyAlignment="1">
      <alignment horizontal="center" vertical="center" wrapText="1"/>
    </xf>
    <xf numFmtId="0" fontId="23" fillId="2" borderId="0" xfId="0" applyFont="1" applyFill="1" applyAlignment="1">
      <alignment horizontal="left" vertical="center" wrapText="1"/>
    </xf>
    <xf numFmtId="43" fontId="23" fillId="2" borderId="4" xfId="1" applyFont="1" applyFill="1" applyBorder="1" applyAlignment="1">
      <alignment horizontal="left" vertical="center" wrapText="1" indent="2"/>
    </xf>
    <xf numFmtId="43" fontId="23" fillId="2" borderId="4" xfId="1" applyFont="1" applyFill="1" applyBorder="1" applyAlignment="1">
      <alignment horizontal="center" vertical="center" wrapText="1"/>
    </xf>
    <xf numFmtId="43" fontId="23" fillId="2" borderId="0" xfId="1" applyFont="1" applyFill="1" applyBorder="1" applyAlignment="1">
      <alignment horizontal="left" vertical="center" wrapText="1" indent="2"/>
    </xf>
    <xf numFmtId="0" fontId="23" fillId="2" borderId="0" xfId="0" applyFont="1" applyFill="1" applyAlignment="1">
      <alignment horizontal="left" vertical="center" wrapText="1" indent="1"/>
    </xf>
    <xf numFmtId="43" fontId="23" fillId="2" borderId="8" xfId="1" applyFont="1" applyFill="1" applyBorder="1" applyAlignment="1">
      <alignment horizontal="left" vertical="center" wrapText="1" indent="2"/>
    </xf>
    <xf numFmtId="43" fontId="23" fillId="2" borderId="8" xfId="1" applyFont="1" applyFill="1" applyBorder="1" applyAlignment="1">
      <alignment horizontal="center" vertical="center" wrapText="1"/>
    </xf>
    <xf numFmtId="0" fontId="3" fillId="4" borderId="13" xfId="0" applyFont="1" applyFill="1" applyBorder="1" applyAlignment="1">
      <alignment vertical="center" wrapText="1"/>
    </xf>
    <xf numFmtId="0" fontId="2" fillId="2" borderId="0" xfId="0" applyFont="1" applyFill="1" applyAlignment="1">
      <alignment horizontal="left" vertical="center" wrapText="1" indent="2"/>
    </xf>
    <xf numFmtId="43" fontId="2" fillId="2" borderId="0" xfId="1" applyFont="1" applyFill="1" applyBorder="1" applyAlignment="1">
      <alignment horizontal="right" vertical="center" wrapText="1"/>
    </xf>
    <xf numFmtId="43" fontId="2" fillId="4" borderId="14" xfId="1" applyFont="1" applyFill="1" applyBorder="1" applyAlignment="1">
      <alignment horizontal="right" vertical="center" wrapText="1"/>
    </xf>
    <xf numFmtId="43" fontId="2" fillId="4" borderId="14" xfId="1" applyFont="1" applyFill="1" applyBorder="1" applyAlignment="1">
      <alignment horizontal="right" wrapText="1"/>
    </xf>
    <xf numFmtId="43" fontId="2" fillId="4" borderId="13" xfId="1" applyFont="1" applyFill="1" applyBorder="1" applyAlignment="1">
      <alignment horizontal="right" vertical="center" wrapText="1"/>
    </xf>
    <xf numFmtId="0" fontId="2" fillId="2" borderId="13" xfId="0" applyFont="1" applyFill="1" applyBorder="1" applyAlignment="1">
      <alignment vertical="center" wrapText="1"/>
    </xf>
    <xf numFmtId="164" fontId="2" fillId="2" borderId="14" xfId="0" applyNumberFormat="1" applyFont="1" applyFill="1" applyBorder="1" applyAlignment="1">
      <alignment horizontal="right" vertical="center" wrapText="1"/>
    </xf>
    <xf numFmtId="164" fontId="2" fillId="2" borderId="13" xfId="0" applyNumberFormat="1" applyFont="1" applyFill="1" applyBorder="1" applyAlignment="1">
      <alignment horizontal="right" vertical="center" wrapText="1"/>
    </xf>
    <xf numFmtId="43" fontId="2" fillId="2" borderId="13" xfId="1" applyFont="1" applyFill="1" applyBorder="1" applyAlignment="1">
      <alignment horizontal="right" vertical="center" wrapText="1"/>
    </xf>
    <xf numFmtId="0" fontId="2" fillId="1" borderId="54" xfId="0" applyFont="1" applyFill="1" applyBorder="1" applyAlignment="1">
      <alignment horizontal="center" vertical="center" wrapText="1"/>
    </xf>
    <xf numFmtId="164" fontId="2" fillId="1" borderId="0" xfId="0" applyNumberFormat="1" applyFont="1" applyFill="1" applyAlignment="1">
      <alignment horizontal="right" vertical="center" wrapText="1"/>
    </xf>
    <xf numFmtId="2" fontId="2" fillId="1" borderId="0" xfId="3" applyNumberFormat="1" applyFont="1" applyFill="1" applyBorder="1" applyAlignment="1">
      <alignment horizontal="right" vertical="center" wrapText="1"/>
    </xf>
    <xf numFmtId="0" fontId="3" fillId="4" borderId="15" xfId="0" applyFont="1" applyFill="1" applyBorder="1" applyAlignment="1">
      <alignment horizontal="center" vertical="center" wrapText="1"/>
    </xf>
    <xf numFmtId="164" fontId="3" fillId="4" borderId="14" xfId="0" applyNumberFormat="1" applyFont="1" applyFill="1" applyBorder="1" applyAlignment="1">
      <alignment horizontal="right" vertical="center" wrapText="1"/>
    </xf>
    <xf numFmtId="164" fontId="3" fillId="1" borderId="13" xfId="0" applyNumberFormat="1" applyFont="1" applyFill="1" applyBorder="1" applyAlignment="1">
      <alignment horizontal="right" vertical="center" wrapText="1"/>
    </xf>
    <xf numFmtId="2" fontId="3" fillId="1" borderId="13" xfId="3" applyNumberFormat="1" applyFont="1" applyFill="1" applyBorder="1" applyAlignment="1">
      <alignment horizontal="right" vertical="center" wrapText="1"/>
    </xf>
    <xf numFmtId="164" fontId="3" fillId="4" borderId="3" xfId="0" applyNumberFormat="1" applyFont="1" applyFill="1" applyBorder="1" applyAlignment="1">
      <alignment horizontal="center" vertical="center" wrapText="1"/>
    </xf>
    <xf numFmtId="2" fontId="3" fillId="4" borderId="1" xfId="3" applyNumberFormat="1" applyFont="1" applyFill="1" applyBorder="1" applyAlignment="1">
      <alignment horizontal="center" vertical="center" wrapText="1"/>
    </xf>
    <xf numFmtId="165" fontId="3" fillId="4" borderId="4" xfId="0" applyNumberFormat="1" applyFont="1" applyFill="1" applyBorder="1" applyAlignment="1">
      <alignment horizontal="center" wrapText="1"/>
    </xf>
    <xf numFmtId="164" fontId="3" fillId="4" borderId="1" xfId="0" applyNumberFormat="1" applyFont="1" applyFill="1" applyBorder="1" applyAlignment="1">
      <alignment horizontal="center" vertical="center" wrapText="1"/>
    </xf>
    <xf numFmtId="2" fontId="3" fillId="4" borderId="54" xfId="3" applyNumberFormat="1" applyFont="1" applyFill="1" applyBorder="1" applyAlignment="1">
      <alignment horizontal="center" vertical="center" wrapText="1"/>
    </xf>
    <xf numFmtId="164" fontId="3" fillId="4" borderId="53" xfId="0" applyNumberFormat="1" applyFont="1" applyFill="1" applyBorder="1" applyAlignment="1">
      <alignment horizontal="center" vertical="center" wrapText="1"/>
    </xf>
    <xf numFmtId="165" fontId="3" fillId="4" borderId="12" xfId="0" applyNumberFormat="1" applyFont="1" applyFill="1" applyBorder="1" applyAlignment="1">
      <alignment horizontal="center" wrapText="1"/>
    </xf>
    <xf numFmtId="164" fontId="2" fillId="8" borderId="4" xfId="0" applyNumberFormat="1" applyFont="1" applyFill="1" applyBorder="1" applyAlignment="1">
      <alignment horizontal="right" vertical="center" wrapText="1"/>
    </xf>
    <xf numFmtId="0" fontId="2" fillId="8" borderId="4" xfId="0" applyFont="1" applyFill="1" applyBorder="1" applyAlignment="1">
      <alignment horizontal="center" vertical="center" wrapText="1"/>
    </xf>
    <xf numFmtId="165" fontId="2" fillId="8" borderId="4" xfId="0" applyNumberFormat="1" applyFont="1" applyFill="1" applyBorder="1" applyAlignment="1">
      <alignment horizontal="right" wrapText="1"/>
    </xf>
    <xf numFmtId="43" fontId="2" fillId="2" borderId="8" xfId="1" applyFont="1" applyFill="1" applyBorder="1" applyAlignment="1">
      <alignment horizontal="right" vertical="center" wrapText="1"/>
    </xf>
    <xf numFmtId="43" fontId="2" fillId="2" borderId="8" xfId="1" applyFont="1" applyFill="1" applyBorder="1" applyAlignment="1">
      <alignment horizontal="center" vertical="center" wrapText="1"/>
    </xf>
    <xf numFmtId="43" fontId="2" fillId="2" borderId="8" xfId="1" applyFont="1" applyFill="1" applyBorder="1" applyAlignment="1">
      <alignment horizontal="right" wrapText="1"/>
    </xf>
    <xf numFmtId="43" fontId="2" fillId="2" borderId="12" xfId="1" applyFont="1" applyFill="1" applyBorder="1" applyAlignment="1">
      <alignment horizontal="right" vertical="center" wrapText="1"/>
    </xf>
    <xf numFmtId="43" fontId="2" fillId="2" borderId="12" xfId="1" applyFont="1" applyFill="1" applyBorder="1" applyAlignment="1">
      <alignment horizontal="center" vertical="center" wrapText="1"/>
    </xf>
    <xf numFmtId="43" fontId="2" fillId="2" borderId="12" xfId="1" applyFont="1" applyFill="1" applyBorder="1" applyAlignment="1">
      <alignment horizontal="right" wrapText="1"/>
    </xf>
    <xf numFmtId="164" fontId="3" fillId="4" borderId="4" xfId="0" applyNumberFormat="1" applyFont="1" applyFill="1" applyBorder="1" applyAlignment="1">
      <alignment horizontal="center" vertical="center" wrapText="1"/>
    </xf>
    <xf numFmtId="165" fontId="3" fillId="4" borderId="4" xfId="0" applyNumberFormat="1" applyFont="1" applyFill="1" applyBorder="1" applyAlignment="1">
      <alignment horizontal="center" vertical="center" wrapText="1"/>
    </xf>
    <xf numFmtId="2" fontId="3" fillId="4" borderId="2" xfId="3" applyNumberFormat="1" applyFont="1" applyFill="1" applyBorder="1" applyAlignment="1">
      <alignment horizontal="center" vertical="center" wrapText="1"/>
    </xf>
    <xf numFmtId="164" fontId="3" fillId="4" borderId="12" xfId="0" applyNumberFormat="1" applyFont="1" applyFill="1" applyBorder="1" applyAlignment="1">
      <alignment horizontal="center" vertical="center" wrapText="1"/>
    </xf>
    <xf numFmtId="165" fontId="3" fillId="4" borderId="12" xfId="0" applyNumberFormat="1" applyFont="1" applyFill="1" applyBorder="1" applyAlignment="1">
      <alignment horizontal="center" vertical="center" wrapText="1"/>
    </xf>
    <xf numFmtId="43" fontId="2" fillId="2" borderId="4" xfId="1" applyFont="1" applyFill="1" applyBorder="1" applyAlignment="1">
      <alignment horizontal="center" vertical="center" wrapText="1"/>
    </xf>
    <xf numFmtId="43" fontId="2" fillId="2" borderId="4" xfId="1" applyFont="1" applyFill="1" applyBorder="1" applyAlignment="1">
      <alignment horizontal="right" wrapText="1"/>
    </xf>
    <xf numFmtId="43" fontId="2" fillId="2" borderId="8" xfId="1" applyFont="1" applyFill="1" applyBorder="1" applyAlignment="1">
      <alignment horizontal="left" vertical="center" wrapText="1" indent="2"/>
    </xf>
    <xf numFmtId="43" fontId="2" fillId="2" borderId="12" xfId="1" applyFont="1" applyFill="1" applyBorder="1" applyAlignment="1">
      <alignment horizontal="left" vertical="center" wrapText="1" indent="2"/>
    </xf>
    <xf numFmtId="164" fontId="2" fillId="2" borderId="12" xfId="0" applyNumberFormat="1" applyFont="1" applyFill="1" applyBorder="1" applyAlignment="1">
      <alignment horizontal="right" vertical="center" wrapText="1"/>
    </xf>
    <xf numFmtId="43" fontId="2" fillId="2" borderId="4" xfId="1" applyFont="1" applyFill="1" applyBorder="1" applyAlignment="1">
      <alignment horizontal="right" vertical="center" wrapText="1"/>
    </xf>
    <xf numFmtId="0" fontId="3" fillId="4" borderId="5" xfId="0" applyFont="1" applyFill="1" applyBorder="1" applyAlignment="1">
      <alignment horizontal="center" vertical="center" wrapText="1"/>
    </xf>
    <xf numFmtId="0" fontId="3" fillId="2" borderId="2" xfId="0" applyFont="1" applyFill="1" applyBorder="1" applyAlignment="1">
      <alignment horizontal="left" vertical="center" wrapText="1"/>
    </xf>
    <xf numFmtId="164" fontId="3" fillId="2" borderId="2" xfId="0" applyNumberFormat="1" applyFont="1" applyFill="1" applyBorder="1" applyAlignment="1">
      <alignment horizontal="right" vertical="center" wrapText="1"/>
    </xf>
    <xf numFmtId="2" fontId="3" fillId="2" borderId="2" xfId="3" applyNumberFormat="1" applyFont="1" applyFill="1" applyBorder="1" applyAlignment="1">
      <alignment horizontal="right" vertical="center" wrapText="1"/>
    </xf>
    <xf numFmtId="2" fontId="3" fillId="2" borderId="0" xfId="3" applyNumberFormat="1" applyFont="1" applyFill="1" applyBorder="1" applyAlignment="1">
      <alignment horizontal="right" vertical="center" wrapText="1"/>
    </xf>
    <xf numFmtId="0" fontId="3" fillId="2" borderId="0" xfId="0" applyFont="1" applyFill="1" applyAlignment="1">
      <alignment horizontal="left" vertical="center" wrapText="1"/>
    </xf>
    <xf numFmtId="164" fontId="3" fillId="2" borderId="0" xfId="0" applyNumberFormat="1" applyFont="1" applyFill="1" applyAlignment="1">
      <alignment horizontal="right" vertical="center" wrapText="1"/>
    </xf>
    <xf numFmtId="43" fontId="23" fillId="2" borderId="0" xfId="1" applyFont="1" applyFill="1" applyBorder="1" applyAlignment="1">
      <alignment horizontal="right" vertical="center" wrapText="1" indent="2"/>
    </xf>
    <xf numFmtId="0" fontId="39" fillId="2" borderId="0" xfId="0" applyFont="1" applyFill="1" applyAlignment="1">
      <alignment horizontal="left" vertical="center" wrapText="1"/>
    </xf>
    <xf numFmtId="164" fontId="39" fillId="2" borderId="0" xfId="0" applyNumberFormat="1" applyFont="1" applyFill="1" applyAlignment="1">
      <alignment horizontal="left" vertical="center" wrapText="1"/>
    </xf>
    <xf numFmtId="164" fontId="39" fillId="2" borderId="0" xfId="0" applyNumberFormat="1" applyFont="1" applyFill="1" applyAlignment="1">
      <alignment horizontal="right" vertical="center" wrapText="1"/>
    </xf>
    <xf numFmtId="2" fontId="39" fillId="2" borderId="0" xfId="3" applyNumberFormat="1" applyFont="1" applyFill="1" applyBorder="1" applyAlignment="1">
      <alignment horizontal="right" vertical="center" wrapText="1"/>
    </xf>
    <xf numFmtId="0" fontId="39" fillId="2" borderId="0" xfId="0" applyFont="1" applyFill="1" applyAlignment="1">
      <alignment horizontal="center" vertical="center" wrapText="1"/>
    </xf>
    <xf numFmtId="0" fontId="22" fillId="2" borderId="0" xfId="0" applyFont="1" applyFill="1" applyAlignment="1">
      <alignment horizontal="left" vertical="center" wrapText="1"/>
    </xf>
    <xf numFmtId="165" fontId="0" fillId="2" borderId="0" xfId="0" applyNumberFormat="1" applyFill="1"/>
    <xf numFmtId="0" fontId="0" fillId="4" borderId="4" xfId="0" applyFill="1" applyBorder="1" applyAlignment="1">
      <alignment horizontal="center"/>
    </xf>
    <xf numFmtId="0" fontId="0" fillId="4" borderId="1" xfId="0" applyFill="1" applyBorder="1" applyAlignment="1">
      <alignment horizontal="center"/>
    </xf>
    <xf numFmtId="0" fontId="11" fillId="4" borderId="8" xfId="0" applyFont="1" applyFill="1" applyBorder="1" applyAlignment="1">
      <alignment horizontal="center"/>
    </xf>
    <xf numFmtId="0" fontId="11" fillId="4" borderId="54" xfId="0" applyFont="1" applyFill="1" applyBorder="1" applyAlignment="1">
      <alignment horizontal="center"/>
    </xf>
    <xf numFmtId="0" fontId="0" fillId="4" borderId="53" xfId="0" applyFill="1" applyBorder="1"/>
    <xf numFmtId="0" fontId="0" fillId="4" borderId="12" xfId="0" applyFill="1" applyBorder="1"/>
    <xf numFmtId="0" fontId="11" fillId="4" borderId="14" xfId="0" applyFont="1" applyFill="1" applyBorder="1" applyAlignment="1">
      <alignment horizontal="center"/>
    </xf>
    <xf numFmtId="0" fontId="3" fillId="4" borderId="13" xfId="0" applyFont="1" applyFill="1" applyBorder="1" applyAlignment="1">
      <alignment horizontal="center"/>
    </xf>
    <xf numFmtId="0" fontId="2" fillId="2" borderId="52" xfId="0" applyFont="1" applyFill="1" applyBorder="1" applyAlignment="1">
      <alignment horizontal="center"/>
    </xf>
    <xf numFmtId="164" fontId="2" fillId="2" borderId="7" xfId="0" applyNumberFormat="1" applyFont="1" applyFill="1" applyBorder="1" applyAlignment="1">
      <alignment horizontal="center"/>
    </xf>
    <xf numFmtId="10" fontId="2" fillId="3" borderId="1" xfId="3" applyNumberFormat="1" applyFont="1" applyFill="1" applyBorder="1"/>
    <xf numFmtId="10" fontId="2" fillId="3" borderId="9" xfId="3" applyNumberFormat="1" applyFont="1" applyFill="1" applyBorder="1"/>
    <xf numFmtId="0" fontId="2" fillId="2" borderId="53" xfId="0" applyFont="1" applyFill="1" applyBorder="1" applyAlignment="1">
      <alignment horizontal="left" indent="2"/>
    </xf>
    <xf numFmtId="0" fontId="2" fillId="4" borderId="14" xfId="0" applyFont="1" applyFill="1" applyBorder="1"/>
    <xf numFmtId="0" fontId="2" fillId="4" borderId="14" xfId="0" applyFont="1" applyFill="1" applyBorder="1" applyAlignment="1">
      <alignment horizontal="center"/>
    </xf>
    <xf numFmtId="0" fontId="2" fillId="4" borderId="5" xfId="0" applyFont="1" applyFill="1" applyBorder="1" applyAlignment="1">
      <alignment horizontal="center"/>
    </xf>
    <xf numFmtId="0" fontId="2" fillId="4" borderId="15" xfId="0" applyFont="1" applyFill="1" applyBorder="1" applyAlignment="1">
      <alignment horizontal="center"/>
    </xf>
    <xf numFmtId="166" fontId="2" fillId="2" borderId="12" xfId="0" applyNumberFormat="1" applyFont="1" applyFill="1" applyBorder="1"/>
    <xf numFmtId="166" fontId="2" fillId="2" borderId="9" xfId="0" applyNumberFormat="1" applyFont="1" applyFill="1" applyBorder="1"/>
    <xf numFmtId="9" fontId="2" fillId="2" borderId="4" xfId="0" applyNumberFormat="1" applyFont="1" applyFill="1" applyBorder="1" applyAlignment="1">
      <alignment horizontal="center"/>
    </xf>
    <xf numFmtId="10" fontId="2" fillId="2" borderId="1" xfId="3" applyNumberFormat="1" applyFont="1" applyFill="1" applyBorder="1"/>
    <xf numFmtId="43" fontId="2" fillId="2" borderId="54" xfId="1" applyFont="1" applyFill="1" applyBorder="1"/>
    <xf numFmtId="0" fontId="3" fillId="4" borderId="15" xfId="0" applyFont="1" applyFill="1" applyBorder="1"/>
    <xf numFmtId="0" fontId="2" fillId="2" borderId="15" xfId="0" applyFont="1" applyFill="1" applyBorder="1"/>
    <xf numFmtId="10" fontId="2" fillId="2" borderId="13" xfId="3" applyNumberFormat="1" applyFont="1" applyFill="1" applyBorder="1"/>
    <xf numFmtId="0" fontId="27" fillId="4" borderId="14" xfId="0" applyFont="1" applyFill="1" applyBorder="1"/>
    <xf numFmtId="0" fontId="3" fillId="4" borderId="0" xfId="0" applyFont="1" applyFill="1" applyAlignment="1">
      <alignment horizontal="center" vertical="center"/>
    </xf>
    <xf numFmtId="0" fontId="3" fillId="4" borderId="0" xfId="0" applyFont="1" applyFill="1" applyAlignment="1">
      <alignment horizontal="center"/>
    </xf>
    <xf numFmtId="0" fontId="3" fillId="4" borderId="3" xfId="0" applyFont="1" applyFill="1" applyBorder="1" applyAlignment="1">
      <alignment horizontal="center"/>
    </xf>
    <xf numFmtId="0" fontId="3" fillId="4" borderId="53" xfId="0" applyFont="1" applyFill="1" applyBorder="1" applyAlignment="1">
      <alignment horizontal="center"/>
    </xf>
    <xf numFmtId="164" fontId="2" fillId="3" borderId="54" xfId="0" applyNumberFormat="1" applyFont="1" applyFill="1" applyBorder="1" applyAlignment="1">
      <alignment horizontal="center"/>
    </xf>
    <xf numFmtId="0" fontId="3" fillId="4" borderId="0" xfId="0" applyFont="1" applyFill="1" applyAlignment="1">
      <alignment horizontal="center" vertical="center" wrapText="1"/>
    </xf>
    <xf numFmtId="0" fontId="3" fillId="4" borderId="12" xfId="0" applyFont="1" applyFill="1" applyBorder="1" applyAlignment="1">
      <alignment horizontal="center" vertical="center"/>
    </xf>
    <xf numFmtId="0" fontId="28" fillId="4" borderId="2" xfId="0" applyFont="1" applyFill="1" applyBorder="1" applyAlignment="1">
      <alignment vertical="center" wrapText="1"/>
    </xf>
    <xf numFmtId="0" fontId="19" fillId="3" borderId="0" xfId="0" applyFont="1" applyFill="1" applyAlignment="1">
      <alignment wrapText="1"/>
    </xf>
    <xf numFmtId="0" fontId="27" fillId="3" borderId="0" xfId="0" applyFont="1" applyFill="1" applyAlignment="1">
      <alignment horizontal="right" wrapText="1"/>
    </xf>
    <xf numFmtId="0" fontId="28" fillId="3" borderId="0" xfId="0" applyFont="1" applyFill="1" applyAlignment="1">
      <alignment vertical="center" wrapText="1"/>
    </xf>
    <xf numFmtId="0" fontId="19" fillId="3" borderId="0" xfId="0" applyFont="1" applyFill="1"/>
    <xf numFmtId="43" fontId="28" fillId="3" borderId="0" xfId="1" applyFont="1" applyFill="1" applyBorder="1" applyAlignment="1" applyProtection="1">
      <alignment vertical="center"/>
      <protection locked="0"/>
    </xf>
    <xf numFmtId="43" fontId="29" fillId="3" borderId="0" xfId="1" applyFont="1" applyFill="1" applyBorder="1" applyAlignment="1" applyProtection="1">
      <alignment vertical="center"/>
      <protection locked="0"/>
    </xf>
    <xf numFmtId="43" fontId="27" fillId="3" borderId="0" xfId="1" applyFont="1" applyFill="1" applyBorder="1"/>
    <xf numFmtId="4" fontId="29" fillId="3" borderId="0" xfId="0" applyNumberFormat="1" applyFont="1" applyFill="1" applyAlignment="1" applyProtection="1">
      <alignment vertical="center"/>
      <protection locked="0"/>
    </xf>
    <xf numFmtId="0" fontId="28" fillId="3" borderId="0" xfId="0" applyFont="1" applyFill="1" applyAlignment="1">
      <alignment horizontal="center" vertical="center" wrapText="1"/>
    </xf>
    <xf numFmtId="0" fontId="28" fillId="3" borderId="56" xfId="0" applyFont="1" applyFill="1" applyBorder="1" applyAlignment="1">
      <alignment vertical="center" wrapText="1"/>
    </xf>
    <xf numFmtId="43" fontId="28" fillId="3" borderId="57" xfId="1" applyFont="1" applyFill="1" applyBorder="1" applyAlignment="1" applyProtection="1">
      <alignment vertical="center"/>
      <protection locked="0"/>
    </xf>
    <xf numFmtId="0" fontId="29" fillId="3" borderId="56" xfId="0" applyFont="1" applyFill="1" applyBorder="1" applyAlignment="1">
      <alignment vertical="center" wrapText="1"/>
    </xf>
    <xf numFmtId="43" fontId="29" fillId="3" borderId="57" xfId="1" applyFont="1" applyFill="1" applyBorder="1" applyAlignment="1" applyProtection="1">
      <alignment vertical="center"/>
      <protection locked="0"/>
    </xf>
    <xf numFmtId="0" fontId="29" fillId="3" borderId="56" xfId="0" applyFont="1" applyFill="1" applyBorder="1" applyAlignment="1">
      <alignment horizontal="left" vertical="center" wrapText="1" indent="3"/>
    </xf>
    <xf numFmtId="0" fontId="29" fillId="3" borderId="56" xfId="0" applyFont="1" applyFill="1" applyBorder="1" applyAlignment="1">
      <alignment horizontal="left" vertical="center" wrapText="1" indent="1"/>
    </xf>
    <xf numFmtId="0" fontId="29" fillId="3" borderId="58" xfId="0" applyFont="1" applyFill="1" applyBorder="1" applyAlignment="1">
      <alignment horizontal="left" vertical="center" wrapText="1" indent="1"/>
    </xf>
    <xf numFmtId="43" fontId="29" fillId="3" borderId="59" xfId="1" applyFont="1" applyFill="1" applyBorder="1" applyAlignment="1" applyProtection="1">
      <alignment vertical="center"/>
      <protection locked="0"/>
    </xf>
    <xf numFmtId="0" fontId="28" fillId="5" borderId="29" xfId="0" applyFont="1" applyFill="1" applyBorder="1" applyAlignment="1">
      <alignment vertical="center" wrapText="1"/>
    </xf>
    <xf numFmtId="43" fontId="28" fillId="5" borderId="13" xfId="1" applyFont="1" applyFill="1" applyBorder="1" applyAlignment="1" applyProtection="1">
      <alignment vertical="center"/>
      <protection locked="0"/>
    </xf>
    <xf numFmtId="0" fontId="40" fillId="4" borderId="4"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4" borderId="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55" xfId="0" applyFont="1" applyFill="1" applyBorder="1" applyAlignment="1">
      <alignment horizontal="center" vertical="center" wrapText="1"/>
    </xf>
    <xf numFmtId="43" fontId="29" fillId="3" borderId="6" xfId="1" applyFont="1" applyFill="1" applyBorder="1" applyAlignment="1" applyProtection="1">
      <alignment vertical="center"/>
      <protection locked="0"/>
    </xf>
    <xf numFmtId="43" fontId="29" fillId="5" borderId="60" xfId="1" applyFont="1" applyFill="1" applyBorder="1" applyAlignment="1" applyProtection="1">
      <alignment vertical="center"/>
      <protection locked="0"/>
    </xf>
    <xf numFmtId="0" fontId="29" fillId="3" borderId="61" xfId="0" applyFont="1" applyFill="1" applyBorder="1" applyAlignment="1">
      <alignment vertical="center" wrapText="1"/>
    </xf>
    <xf numFmtId="43" fontId="29" fillId="3" borderId="61" xfId="1" applyFont="1" applyFill="1" applyBorder="1" applyAlignment="1" applyProtection="1">
      <alignment vertical="center"/>
      <protection locked="0"/>
    </xf>
    <xf numFmtId="43" fontId="29" fillId="3" borderId="62" xfId="1" applyFont="1" applyFill="1" applyBorder="1" applyAlignment="1" applyProtection="1">
      <alignment vertical="center"/>
      <protection locked="0"/>
    </xf>
    <xf numFmtId="0" fontId="29" fillId="5" borderId="63" xfId="0" applyFont="1" applyFill="1" applyBorder="1" applyAlignment="1">
      <alignment vertical="center" wrapText="1"/>
    </xf>
    <xf numFmtId="0" fontId="29" fillId="3" borderId="29" xfId="0" applyFont="1" applyFill="1" applyBorder="1" applyAlignment="1">
      <alignment horizontal="left" vertical="center" wrapText="1" indent="1"/>
    </xf>
    <xf numFmtId="0" fontId="29" fillId="3" borderId="53" xfId="0" applyFont="1" applyFill="1" applyBorder="1" applyAlignment="1">
      <alignment vertical="center" wrapText="1"/>
    </xf>
    <xf numFmtId="43" fontId="29" fillId="3" borderId="64" xfId="1" applyFont="1" applyFill="1" applyBorder="1" applyAlignment="1" applyProtection="1">
      <alignment vertical="center"/>
      <protection locked="0"/>
    </xf>
    <xf numFmtId="0" fontId="29" fillId="3" borderId="6" xfId="0" applyFont="1" applyFill="1" applyBorder="1" applyAlignment="1">
      <alignment vertical="center" wrapText="1"/>
    </xf>
    <xf numFmtId="0" fontId="29" fillId="3" borderId="55" xfId="0" applyFont="1" applyFill="1" applyBorder="1" applyAlignment="1">
      <alignment vertical="center" wrapText="1"/>
    </xf>
    <xf numFmtId="43" fontId="29" fillId="3" borderId="10" xfId="1" applyFont="1" applyFill="1" applyBorder="1" applyAlignment="1" applyProtection="1">
      <alignment vertical="center"/>
      <protection locked="0"/>
    </xf>
    <xf numFmtId="0" fontId="28" fillId="3" borderId="65" xfId="0" applyFont="1" applyFill="1" applyBorder="1" applyAlignment="1">
      <alignment vertical="center" wrapText="1"/>
    </xf>
    <xf numFmtId="43" fontId="28" fillId="3" borderId="32" xfId="1" applyFont="1" applyFill="1" applyBorder="1" applyAlignment="1" applyProtection="1">
      <alignment vertical="center"/>
      <protection locked="0"/>
    </xf>
    <xf numFmtId="43" fontId="28" fillId="3" borderId="66" xfId="1" applyFont="1" applyFill="1" applyBorder="1" applyAlignment="1" applyProtection="1">
      <alignment vertical="center"/>
      <protection locked="0"/>
    </xf>
    <xf numFmtId="43" fontId="28" fillId="3" borderId="67" xfId="1" applyFont="1" applyFill="1" applyBorder="1" applyAlignment="1" applyProtection="1">
      <alignment vertical="center"/>
      <protection locked="0"/>
    </xf>
    <xf numFmtId="0" fontId="29" fillId="3" borderId="37" xfId="0" applyFont="1" applyFill="1" applyBorder="1" applyAlignment="1">
      <alignment horizontal="left" vertical="center" wrapText="1" indent="2"/>
    </xf>
    <xf numFmtId="0" fontId="29" fillId="3" borderId="68" xfId="0" applyFont="1" applyFill="1" applyBorder="1" applyAlignment="1">
      <alignment vertical="center" wrapText="1"/>
    </xf>
    <xf numFmtId="0" fontId="27" fillId="3" borderId="28" xfId="0" applyFont="1" applyFill="1" applyBorder="1"/>
    <xf numFmtId="0" fontId="27" fillId="3" borderId="37" xfId="0" applyFont="1" applyFill="1" applyBorder="1"/>
    <xf numFmtId="0" fontId="29" fillId="4" borderId="29" xfId="0" applyFont="1" applyFill="1" applyBorder="1" applyAlignment="1">
      <alignment vertical="center" wrapText="1"/>
    </xf>
    <xf numFmtId="43" fontId="29" fillId="4" borderId="13" xfId="1" applyFont="1" applyFill="1" applyBorder="1" applyAlignment="1" applyProtection="1">
      <alignment vertical="center"/>
      <protection locked="0"/>
    </xf>
    <xf numFmtId="0" fontId="29" fillId="3" borderId="37" xfId="0" applyFont="1" applyFill="1" applyBorder="1" applyAlignment="1">
      <alignment horizontal="left" vertical="center" wrapText="1" indent="1"/>
    </xf>
    <xf numFmtId="0" fontId="29" fillId="3" borderId="19" xfId="0" applyFont="1" applyFill="1" applyBorder="1" applyAlignment="1">
      <alignment horizontal="left" vertical="center" wrapText="1" indent="1"/>
    </xf>
    <xf numFmtId="43" fontId="29" fillId="3" borderId="66" xfId="1" applyFont="1" applyFill="1" applyBorder="1" applyAlignment="1" applyProtection="1">
      <alignment vertical="center"/>
      <protection locked="0"/>
    </xf>
    <xf numFmtId="0" fontId="29" fillId="3" borderId="63" xfId="0" applyFont="1" applyFill="1" applyBorder="1" applyAlignment="1">
      <alignment vertical="center" wrapText="1"/>
    </xf>
    <xf numFmtId="43" fontId="29" fillId="3" borderId="55" xfId="1" applyFont="1" applyFill="1" applyBorder="1" applyAlignment="1" applyProtection="1">
      <alignment vertical="center"/>
      <protection locked="0"/>
    </xf>
    <xf numFmtId="43" fontId="29" fillId="4" borderId="60" xfId="1" applyFont="1" applyFill="1" applyBorder="1" applyAlignment="1" applyProtection="1">
      <alignment vertical="center"/>
      <protection locked="0"/>
    </xf>
    <xf numFmtId="43" fontId="29" fillId="3" borderId="13" xfId="1" applyFont="1" applyFill="1" applyBorder="1" applyAlignment="1" applyProtection="1">
      <alignment vertical="center"/>
      <protection locked="0"/>
    </xf>
    <xf numFmtId="0" fontId="27" fillId="3" borderId="69" xfId="0" applyFont="1" applyFill="1" applyBorder="1"/>
    <xf numFmtId="43" fontId="27" fillId="3" borderId="70" xfId="1" applyFont="1" applyFill="1" applyBorder="1" applyAlignment="1">
      <alignment wrapText="1"/>
    </xf>
    <xf numFmtId="43" fontId="27" fillId="3" borderId="71" xfId="1" applyFont="1" applyFill="1" applyBorder="1" applyAlignment="1">
      <alignment wrapText="1"/>
    </xf>
    <xf numFmtId="43" fontId="27" fillId="3" borderId="72" xfId="1" applyFont="1" applyFill="1" applyBorder="1" applyAlignment="1">
      <alignment wrapText="1"/>
    </xf>
    <xf numFmtId="0" fontId="29" fillId="3" borderId="73" xfId="0" applyFont="1" applyFill="1" applyBorder="1" applyAlignment="1">
      <alignment vertical="center" wrapText="1"/>
    </xf>
    <xf numFmtId="0" fontId="27" fillId="3" borderId="74" xfId="0" applyFont="1" applyFill="1" applyBorder="1"/>
    <xf numFmtId="43" fontId="27" fillId="3" borderId="75" xfId="1" applyFont="1" applyFill="1" applyBorder="1" applyAlignment="1">
      <alignment wrapText="1"/>
    </xf>
    <xf numFmtId="43" fontId="27" fillId="3" borderId="74" xfId="1" applyFont="1" applyFill="1" applyBorder="1" applyAlignment="1">
      <alignment wrapText="1"/>
    </xf>
    <xf numFmtId="43" fontId="27" fillId="3" borderId="76" xfId="1" applyFont="1" applyFill="1" applyBorder="1" applyAlignment="1">
      <alignment wrapText="1"/>
    </xf>
    <xf numFmtId="43" fontId="29" fillId="4" borderId="12" xfId="1" applyFont="1" applyFill="1" applyBorder="1" applyAlignment="1" applyProtection="1">
      <alignment vertical="center"/>
      <protection locked="0"/>
    </xf>
    <xf numFmtId="43" fontId="29" fillId="3" borderId="77" xfId="1" applyFont="1" applyFill="1" applyBorder="1" applyAlignment="1" applyProtection="1">
      <alignment vertical="center"/>
      <protection locked="0"/>
    </xf>
    <xf numFmtId="165" fontId="23" fillId="2" borderId="0" xfId="0" applyNumberFormat="1" applyFont="1" applyFill="1"/>
    <xf numFmtId="0" fontId="3" fillId="4" borderId="79" xfId="0" applyFont="1" applyFill="1" applyBorder="1" applyAlignment="1">
      <alignment horizontal="center"/>
    </xf>
    <xf numFmtId="0" fontId="11" fillId="2" borderId="1" xfId="0" applyFont="1" applyFill="1" applyBorder="1"/>
    <xf numFmtId="164" fontId="3" fillId="2" borderId="2" xfId="0" applyNumberFormat="1" applyFont="1" applyFill="1" applyBorder="1"/>
    <xf numFmtId="164" fontId="2" fillId="2" borderId="79" xfId="0" applyNumberFormat="1" applyFont="1" applyFill="1" applyBorder="1"/>
    <xf numFmtId="164" fontId="3" fillId="2" borderId="79" xfId="0" applyNumberFormat="1" applyFont="1" applyFill="1" applyBorder="1"/>
    <xf numFmtId="0" fontId="11" fillId="2" borderId="54" xfId="0" applyFont="1" applyFill="1" applyBorder="1"/>
    <xf numFmtId="164" fontId="3" fillId="0" borderId="0" xfId="0" applyNumberFormat="1" applyFont="1"/>
    <xf numFmtId="164" fontId="2" fillId="3" borderId="79" xfId="0" applyNumberFormat="1" applyFont="1" applyFill="1" applyBorder="1"/>
    <xf numFmtId="0" fontId="0" fillId="3" borderId="54" xfId="0" applyFill="1" applyBorder="1"/>
    <xf numFmtId="0" fontId="0" fillId="2" borderId="55" xfId="0" applyFill="1" applyBorder="1"/>
    <xf numFmtId="164" fontId="3" fillId="2" borderId="14" xfId="0" applyNumberFormat="1" applyFont="1" applyFill="1" applyBorder="1"/>
    <xf numFmtId="0" fontId="11" fillId="2" borderId="55" xfId="0" applyFont="1" applyFill="1" applyBorder="1"/>
    <xf numFmtId="164" fontId="3" fillId="2" borderId="53" xfId="0" applyNumberFormat="1" applyFont="1" applyFill="1" applyBorder="1"/>
    <xf numFmtId="0" fontId="11" fillId="2" borderId="13" xfId="0" applyFont="1" applyFill="1" applyBorder="1"/>
    <xf numFmtId="0" fontId="3" fillId="3" borderId="0" xfId="0" applyFont="1" applyFill="1" applyAlignment="1">
      <alignment vertical="center"/>
    </xf>
    <xf numFmtId="0" fontId="3" fillId="3" borderId="1" xfId="0" applyFont="1" applyFill="1" applyBorder="1" applyAlignment="1">
      <alignment vertical="center"/>
    </xf>
    <xf numFmtId="43" fontId="3" fillId="3" borderId="0" xfId="1" applyFont="1" applyFill="1" applyBorder="1" applyAlignment="1">
      <alignment vertical="center"/>
    </xf>
    <xf numFmtId="0" fontId="2" fillId="3" borderId="0" xfId="0" applyFont="1" applyFill="1" applyAlignment="1">
      <alignment horizontal="left" vertical="center" indent="1"/>
    </xf>
    <xf numFmtId="0" fontId="2" fillId="3" borderId="0" xfId="0" applyFont="1" applyFill="1" applyAlignment="1">
      <alignment vertical="center"/>
    </xf>
    <xf numFmtId="0" fontId="2" fillId="3" borderId="54" xfId="0" applyFont="1" applyFill="1" applyBorder="1" applyAlignment="1">
      <alignment vertical="center"/>
    </xf>
    <xf numFmtId="43" fontId="2" fillId="3" borderId="0" xfId="1" applyFont="1" applyFill="1" applyBorder="1" applyAlignment="1">
      <alignment vertical="center"/>
    </xf>
    <xf numFmtId="0" fontId="2" fillId="3" borderId="0" xfId="0" applyFont="1" applyFill="1" applyAlignment="1">
      <alignment horizontal="left" vertical="center" indent="2"/>
    </xf>
    <xf numFmtId="0" fontId="3" fillId="3" borderId="54" xfId="0" applyFont="1" applyFill="1" applyBorder="1" applyAlignment="1">
      <alignment vertical="center"/>
    </xf>
    <xf numFmtId="0" fontId="3" fillId="3" borderId="2" xfId="0" applyFont="1" applyFill="1" applyBorder="1" applyAlignment="1">
      <alignment vertical="center"/>
    </xf>
    <xf numFmtId="0" fontId="2" fillId="3" borderId="55" xfId="0" applyFont="1" applyFill="1" applyBorder="1" applyAlignment="1">
      <alignment vertical="center"/>
    </xf>
    <xf numFmtId="0" fontId="11" fillId="4" borderId="13" xfId="0" applyFont="1" applyFill="1" applyBorder="1"/>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0" xfId="0" applyFont="1" applyFill="1" applyAlignment="1">
      <alignment vertical="center"/>
    </xf>
    <xf numFmtId="0" fontId="3" fillId="4" borderId="79" xfId="0" applyFont="1" applyFill="1" applyBorder="1" applyAlignment="1">
      <alignment vertical="center"/>
    </xf>
    <xf numFmtId="0" fontId="3" fillId="4" borderId="8" xfId="0" applyFont="1" applyFill="1" applyBorder="1" applyAlignment="1">
      <alignment horizontal="center" vertical="center"/>
    </xf>
    <xf numFmtId="0" fontId="3" fillId="4" borderId="55" xfId="0" applyFont="1" applyFill="1" applyBorder="1" applyAlignment="1">
      <alignment horizontal="center" vertical="center"/>
    </xf>
    <xf numFmtId="0" fontId="3" fillId="3" borderId="3" xfId="0" applyFont="1" applyFill="1" applyBorder="1" applyAlignment="1">
      <alignment vertical="center"/>
    </xf>
    <xf numFmtId="43" fontId="3" fillId="3" borderId="4" xfId="1" applyFont="1" applyFill="1" applyBorder="1" applyAlignment="1">
      <alignment vertical="center"/>
    </xf>
    <xf numFmtId="0" fontId="2" fillId="3" borderId="79" xfId="0" applyFont="1" applyFill="1" applyBorder="1" applyAlignment="1">
      <alignment vertical="center"/>
    </xf>
    <xf numFmtId="43" fontId="2" fillId="3" borderId="8" xfId="1" applyFont="1" applyFill="1" applyBorder="1" applyAlignment="1">
      <alignment vertical="center"/>
    </xf>
    <xf numFmtId="0" fontId="3" fillId="3" borderId="79" xfId="0" applyFont="1" applyFill="1" applyBorder="1" applyAlignment="1">
      <alignment vertical="center"/>
    </xf>
    <xf numFmtId="43" fontId="3" fillId="3" borderId="8" xfId="1" applyFont="1" applyFill="1" applyBorder="1" applyAlignment="1">
      <alignment vertical="center"/>
    </xf>
    <xf numFmtId="0" fontId="2" fillId="3" borderId="53" xfId="0" applyFont="1" applyFill="1" applyBorder="1" applyAlignment="1">
      <alignment vertical="center"/>
    </xf>
    <xf numFmtId="0" fontId="2" fillId="3" borderId="2" xfId="0" applyFont="1" applyFill="1" applyBorder="1" applyAlignment="1">
      <alignment vertical="center"/>
    </xf>
    <xf numFmtId="43" fontId="2" fillId="3" borderId="4" xfId="1" applyFont="1" applyFill="1" applyBorder="1" applyAlignment="1">
      <alignment vertical="center"/>
    </xf>
    <xf numFmtId="0" fontId="2" fillId="3" borderId="0" xfId="0" applyFont="1" applyFill="1" applyAlignment="1">
      <alignment horizontal="left" vertical="center"/>
    </xf>
    <xf numFmtId="0" fontId="2" fillId="3" borderId="12" xfId="0" applyFont="1" applyFill="1" applyBorder="1" applyAlignment="1">
      <alignment vertical="center"/>
    </xf>
    <xf numFmtId="0" fontId="0" fillId="4" borderId="2" xfId="0" applyFill="1" applyBorder="1"/>
    <xf numFmtId="2" fontId="2" fillId="3" borderId="2" xfId="0" applyNumberFormat="1" applyFont="1" applyFill="1" applyBorder="1" applyAlignment="1">
      <alignment vertical="center"/>
    </xf>
    <xf numFmtId="0" fontId="11" fillId="4" borderId="53" xfId="0" applyFont="1" applyFill="1" applyBorder="1" applyAlignment="1">
      <alignment horizontal="center"/>
    </xf>
    <xf numFmtId="43" fontId="2" fillId="3" borderId="2" xfId="1" applyFont="1" applyFill="1" applyBorder="1" applyAlignment="1">
      <alignment vertical="center"/>
    </xf>
    <xf numFmtId="43" fontId="2" fillId="3" borderId="12" xfId="1" applyFont="1" applyFill="1" applyBorder="1" applyAlignment="1">
      <alignment vertical="center"/>
    </xf>
    <xf numFmtId="0" fontId="2" fillId="3" borderId="0" xfId="0" applyFont="1" applyFill="1" applyAlignment="1">
      <alignment horizontal="right" vertical="center"/>
    </xf>
    <xf numFmtId="0" fontId="2" fillId="3" borderId="3" xfId="0" applyFont="1" applyFill="1" applyBorder="1" applyAlignment="1">
      <alignment vertical="center"/>
    </xf>
    <xf numFmtId="0" fontId="2" fillId="3" borderId="1" xfId="0" applyFont="1" applyFill="1" applyBorder="1" applyAlignment="1">
      <alignment vertical="center"/>
    </xf>
    <xf numFmtId="43" fontId="3" fillId="4" borderId="13" xfId="1"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43" fontId="2" fillId="3" borderId="14" xfId="1" applyFont="1" applyFill="1" applyBorder="1" applyAlignment="1">
      <alignment vertical="center"/>
    </xf>
    <xf numFmtId="10" fontId="2" fillId="3" borderId="13" xfId="3" applyNumberFormat="1" applyFont="1" applyFill="1" applyBorder="1" applyAlignment="1">
      <alignment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5" xfId="0" applyFont="1" applyFill="1" applyBorder="1" applyAlignment="1">
      <alignment horizontal="center" vertical="center"/>
    </xf>
    <xf numFmtId="43" fontId="2" fillId="3" borderId="1" xfId="1" applyFont="1" applyFill="1" applyBorder="1" applyAlignment="1">
      <alignment vertical="center"/>
    </xf>
    <xf numFmtId="43" fontId="2" fillId="3" borderId="54" xfId="1" applyFont="1" applyFill="1" applyBorder="1" applyAlignment="1">
      <alignment vertical="center"/>
    </xf>
    <xf numFmtId="43" fontId="2" fillId="3" borderId="55" xfId="1" applyFont="1" applyFill="1" applyBorder="1" applyAlignment="1">
      <alignment vertical="center"/>
    </xf>
    <xf numFmtId="164" fontId="2" fillId="3" borderId="54" xfId="0" applyNumberFormat="1" applyFont="1" applyFill="1" applyBorder="1"/>
    <xf numFmtId="164" fontId="2" fillId="3" borderId="55" xfId="0" applyNumberFormat="1" applyFont="1" applyFill="1" applyBorder="1" applyAlignment="1">
      <alignment horizontal="center"/>
    </xf>
    <xf numFmtId="164" fontId="41" fillId="2" borderId="0" xfId="0" applyNumberFormat="1" applyFont="1" applyFill="1"/>
    <xf numFmtId="43" fontId="2" fillId="3" borderId="0" xfId="1" applyFont="1" applyFill="1" applyBorder="1" applyAlignment="1">
      <alignment horizontal="right" vertical="center" wrapText="1"/>
    </xf>
    <xf numFmtId="43" fontId="2" fillId="3" borderId="54" xfId="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0" fontId="2" fillId="3" borderId="1" xfId="0" applyNumberFormat="1" applyFont="1" applyFill="1" applyBorder="1" applyAlignment="1">
      <alignment vertical="center"/>
    </xf>
    <xf numFmtId="9" fontId="2" fillId="3" borderId="8" xfId="0" applyNumberFormat="1" applyFont="1" applyFill="1" applyBorder="1" applyAlignment="1">
      <alignment horizontal="center" vertical="center" wrapText="1"/>
    </xf>
    <xf numFmtId="10" fontId="2" fillId="3" borderId="54" xfId="0" applyNumberFormat="1" applyFont="1" applyFill="1" applyBorder="1" applyAlignment="1">
      <alignment vertical="center"/>
    </xf>
    <xf numFmtId="0" fontId="2" fillId="3" borderId="52" xfId="0" applyFont="1" applyFill="1" applyBorder="1" applyAlignment="1">
      <alignment horizontal="left" vertical="center" wrapText="1"/>
    </xf>
    <xf numFmtId="9" fontId="2" fillId="3" borderId="12" xfId="3" applyFont="1" applyFill="1" applyBorder="1" applyAlignment="1">
      <alignment horizontal="center" vertical="center" wrapText="1"/>
    </xf>
    <xf numFmtId="10" fontId="2" fillId="3" borderId="9" xfId="3" applyNumberFormat="1" applyFont="1" applyFill="1" applyBorder="1" applyAlignment="1">
      <alignment vertical="center"/>
    </xf>
    <xf numFmtId="164" fontId="7" fillId="3" borderId="8" xfId="1" applyNumberFormat="1" applyFont="1" applyFill="1" applyBorder="1"/>
    <xf numFmtId="4" fontId="7" fillId="3" borderId="8" xfId="0" applyNumberFormat="1" applyFont="1" applyFill="1" applyBorder="1"/>
    <xf numFmtId="164" fontId="2" fillId="2" borderId="54" xfId="0" applyNumberFormat="1" applyFont="1" applyFill="1" applyBorder="1" applyAlignment="1">
      <alignment vertical="center" wrapText="1"/>
    </xf>
    <xf numFmtId="164" fontId="3" fillId="2" borderId="54" xfId="0" applyNumberFormat="1" applyFont="1" applyFill="1" applyBorder="1" applyAlignment="1">
      <alignment vertical="center" wrapText="1"/>
    </xf>
    <xf numFmtId="164" fontId="3" fillId="2" borderId="0" xfId="0" applyNumberFormat="1" applyFont="1" applyFill="1" applyAlignment="1">
      <alignment vertical="center" wrapText="1"/>
    </xf>
    <xf numFmtId="164" fontId="2" fillId="2" borderId="1" xfId="0" applyNumberFormat="1" applyFont="1" applyFill="1" applyBorder="1" applyAlignment="1">
      <alignment vertical="center" wrapText="1"/>
    </xf>
    <xf numFmtId="0" fontId="33" fillId="2" borderId="46" xfId="0" applyFont="1" applyFill="1" applyBorder="1" applyAlignment="1">
      <alignment horizontal="left" wrapText="1"/>
    </xf>
    <xf numFmtId="43" fontId="29" fillId="5" borderId="55" xfId="1" applyFont="1" applyFill="1" applyBorder="1" applyAlignment="1" applyProtection="1">
      <alignment vertical="center"/>
      <protection locked="0"/>
    </xf>
    <xf numFmtId="166" fontId="29" fillId="5" borderId="12" xfId="1" applyNumberFormat="1" applyFont="1" applyFill="1" applyBorder="1" applyAlignment="1" applyProtection="1">
      <alignment vertical="center"/>
      <protection locked="0"/>
    </xf>
    <xf numFmtId="166" fontId="29" fillId="5" borderId="55" xfId="1" applyNumberFormat="1" applyFont="1" applyFill="1" applyBorder="1" applyAlignment="1" applyProtection="1">
      <alignment vertical="center"/>
      <protection locked="0"/>
    </xf>
    <xf numFmtId="166" fontId="29" fillId="4" borderId="80" xfId="1" applyNumberFormat="1" applyFont="1" applyFill="1" applyBorder="1" applyAlignment="1" applyProtection="1">
      <alignment vertical="center"/>
      <protection locked="0"/>
    </xf>
    <xf numFmtId="166" fontId="29" fillId="4" borderId="81" xfId="1" applyNumberFormat="1" applyFont="1" applyFill="1" applyBorder="1" applyAlignment="1" applyProtection="1">
      <alignment vertical="center"/>
      <protection locked="0"/>
    </xf>
    <xf numFmtId="0" fontId="29" fillId="3" borderId="54" xfId="0" applyFont="1" applyFill="1" applyBorder="1" applyAlignment="1">
      <alignment vertical="center" wrapText="1"/>
    </xf>
    <xf numFmtId="0" fontId="29" fillId="3" borderId="83" xfId="0" applyFont="1" applyFill="1" applyBorder="1" applyAlignment="1">
      <alignment horizontal="left" vertical="center" wrapText="1" indent="1"/>
    </xf>
    <xf numFmtId="0" fontId="29" fillId="3" borderId="83" xfId="0" applyFont="1" applyFill="1" applyBorder="1" applyAlignment="1">
      <alignment vertical="center" wrapText="1"/>
    </xf>
    <xf numFmtId="43" fontId="29" fillId="3" borderId="78" xfId="1" applyFont="1" applyFill="1" applyBorder="1" applyAlignment="1" applyProtection="1">
      <alignment vertical="center"/>
      <protection locked="0"/>
    </xf>
    <xf numFmtId="0" fontId="2" fillId="2" borderId="79" xfId="0" applyFont="1" applyFill="1" applyBorder="1"/>
    <xf numFmtId="43" fontId="4" fillId="3" borderId="79" xfId="1" applyFont="1" applyFill="1" applyBorder="1" applyAlignment="1"/>
    <xf numFmtId="166" fontId="2" fillId="2" borderId="4" xfId="0" applyNumberFormat="1" applyFont="1" applyFill="1" applyBorder="1"/>
    <xf numFmtId="166" fontId="2" fillId="2" borderId="1" xfId="0" applyNumberFormat="1" applyFont="1" applyFill="1" applyBorder="1"/>
    <xf numFmtId="166" fontId="2" fillId="2" borderId="5" xfId="0" applyNumberFormat="1" applyFont="1" applyFill="1" applyBorder="1"/>
    <xf numFmtId="166" fontId="2" fillId="2" borderId="15" xfId="0" applyNumberFormat="1" applyFont="1" applyFill="1" applyBorder="1"/>
    <xf numFmtId="4" fontId="2" fillId="2" borderId="79" xfId="0" quotePrefix="1" applyNumberFormat="1" applyFont="1" applyFill="1" applyBorder="1"/>
    <xf numFmtId="4" fontId="2" fillId="2" borderId="54" xfId="0" applyNumberFormat="1" applyFont="1" applyFill="1" applyBorder="1"/>
    <xf numFmtId="164" fontId="2" fillId="2" borderId="79" xfId="0" applyNumberFormat="1" applyFont="1" applyFill="1" applyBorder="1" applyAlignment="1">
      <alignment horizontal="center"/>
    </xf>
    <xf numFmtId="10" fontId="2" fillId="3" borderId="0" xfId="0" applyNumberFormat="1" applyFont="1" applyFill="1" applyAlignment="1">
      <alignment horizontal="left"/>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55" xfId="0" applyFont="1" applyFill="1" applyBorder="1" applyAlignment="1">
      <alignment horizontal="center"/>
    </xf>
    <xf numFmtId="0" fontId="2" fillId="3" borderId="0" xfId="0" applyFont="1" applyFill="1" applyAlignment="1">
      <alignment horizontal="left" vertical="center" wrapText="1"/>
    </xf>
    <xf numFmtId="165" fontId="2" fillId="2" borderId="0" xfId="0" applyNumberFormat="1" applyFont="1" applyFill="1"/>
    <xf numFmtId="0" fontId="2" fillId="4" borderId="53" xfId="0" applyFont="1" applyFill="1" applyBorder="1"/>
    <xf numFmtId="0" fontId="3" fillId="4" borderId="55"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2" fillId="3" borderId="54" xfId="0" applyFont="1" applyFill="1" applyBorder="1"/>
    <xf numFmtId="0" fontId="3" fillId="2" borderId="54" xfId="0" applyFont="1" applyFill="1" applyBorder="1"/>
    <xf numFmtId="0" fontId="2" fillId="2" borderId="83" xfId="0" applyFont="1" applyFill="1" applyBorder="1"/>
    <xf numFmtId="0" fontId="2" fillId="2" borderId="55" xfId="0" applyFont="1" applyFill="1" applyBorder="1"/>
    <xf numFmtId="0" fontId="3" fillId="2" borderId="83" xfId="0" applyFont="1" applyFill="1" applyBorder="1"/>
    <xf numFmtId="164" fontId="3" fillId="2" borderId="83" xfId="0" applyNumberFormat="1" applyFont="1" applyFill="1" applyBorder="1"/>
    <xf numFmtId="0" fontId="2" fillId="4" borderId="81" xfId="0" applyFont="1" applyFill="1" applyBorder="1"/>
    <xf numFmtId="0" fontId="32" fillId="4" borderId="81" xfId="0" applyFont="1" applyFill="1" applyBorder="1" applyAlignment="1">
      <alignment horizontal="center" vertical="center" wrapText="1"/>
    </xf>
    <xf numFmtId="164" fontId="3" fillId="3" borderId="1" xfId="0" applyNumberFormat="1" applyFont="1" applyFill="1" applyBorder="1"/>
    <xf numFmtId="0" fontId="2" fillId="2" borderId="79" xfId="0" applyFont="1" applyFill="1" applyBorder="1" applyAlignment="1">
      <alignment horizontal="left" indent="2"/>
    </xf>
    <xf numFmtId="0" fontId="2" fillId="2" borderId="79" xfId="0" applyFont="1" applyFill="1" applyBorder="1" applyAlignment="1">
      <alignment horizontal="left" indent="3"/>
    </xf>
    <xf numFmtId="0" fontId="3" fillId="2" borderId="79" xfId="0" applyFont="1" applyFill="1" applyBorder="1" applyAlignment="1">
      <alignment vertical="center"/>
    </xf>
    <xf numFmtId="164" fontId="3" fillId="3" borderId="54" xfId="0" applyNumberFormat="1" applyFont="1" applyFill="1" applyBorder="1"/>
    <xf numFmtId="0" fontId="3" fillId="2" borderId="79" xfId="0" applyFont="1" applyFill="1" applyBorder="1"/>
    <xf numFmtId="0" fontId="3" fillId="2" borderId="79" xfId="0" applyFont="1" applyFill="1" applyBorder="1" applyAlignment="1">
      <alignment horizontal="left" indent="2"/>
    </xf>
    <xf numFmtId="0" fontId="3" fillId="2" borderId="79" xfId="0" applyFont="1" applyFill="1" applyBorder="1" applyAlignment="1">
      <alignment vertical="center" wrapText="1"/>
    </xf>
    <xf numFmtId="164" fontId="2" fillId="3" borderId="55" xfId="0" applyNumberFormat="1" applyFont="1" applyFill="1" applyBorder="1"/>
    <xf numFmtId="164" fontId="3" fillId="4" borderId="80" xfId="0" applyNumberFormat="1" applyFont="1" applyFill="1" applyBorder="1"/>
    <xf numFmtId="164" fontId="3" fillId="4" borderId="81" xfId="0" applyNumberFormat="1" applyFont="1" applyFill="1" applyBorder="1"/>
    <xf numFmtId="43" fontId="3" fillId="4" borderId="13" xfId="1" applyFont="1" applyFill="1" applyBorder="1"/>
    <xf numFmtId="164" fontId="3" fillId="3" borderId="83" xfId="0" applyNumberFormat="1" applyFont="1" applyFill="1" applyBorder="1" applyAlignment="1">
      <alignment horizontal="center"/>
    </xf>
    <xf numFmtId="164" fontId="3" fillId="3" borderId="53" xfId="0" applyNumberFormat="1" applyFont="1" applyFill="1" applyBorder="1" applyAlignment="1">
      <alignment horizontal="center"/>
    </xf>
    <xf numFmtId="164" fontId="3" fillId="3" borderId="81" xfId="0" applyNumberFormat="1" applyFont="1" applyFill="1" applyBorder="1"/>
    <xf numFmtId="164" fontId="12" fillId="3" borderId="13" xfId="0" applyNumberFormat="1" applyFont="1" applyFill="1" applyBorder="1"/>
    <xf numFmtId="0" fontId="3" fillId="4" borderId="83" xfId="0" applyFont="1" applyFill="1" applyBorder="1" applyAlignment="1">
      <alignment horizontal="left"/>
    </xf>
    <xf numFmtId="164" fontId="3" fillId="4" borderId="83" xfId="0" applyNumberFormat="1" applyFont="1" applyFill="1" applyBorder="1" applyAlignment="1">
      <alignment horizontal="center"/>
    </xf>
    <xf numFmtId="164" fontId="3" fillId="4" borderId="53" xfId="0" applyNumberFormat="1" applyFont="1" applyFill="1" applyBorder="1" applyAlignment="1">
      <alignment horizontal="center"/>
    </xf>
    <xf numFmtId="0" fontId="3" fillId="2" borderId="83" xfId="0" applyFont="1" applyFill="1" applyBorder="1" applyAlignment="1">
      <alignment horizontal="left"/>
    </xf>
    <xf numFmtId="164" fontId="2" fillId="3" borderId="83" xfId="0" applyNumberFormat="1" applyFont="1" applyFill="1" applyBorder="1"/>
    <xf numFmtId="164" fontId="3" fillId="4" borderId="81" xfId="0" applyNumberFormat="1" applyFont="1" applyFill="1" applyBorder="1" applyAlignment="1">
      <alignment horizontal="center" vertical="center"/>
    </xf>
    <xf numFmtId="43" fontId="11" fillId="4" borderId="81" xfId="1" applyFont="1" applyFill="1" applyBorder="1" applyAlignment="1"/>
    <xf numFmtId="0" fontId="11" fillId="4" borderId="53" xfId="0" applyFont="1" applyFill="1" applyBorder="1" applyAlignment="1">
      <alignment vertical="center"/>
    </xf>
    <xf numFmtId="43" fontId="4" fillId="3" borderId="79" xfId="1" applyFont="1" applyFill="1" applyBorder="1" applyAlignment="1">
      <alignment horizontal="right" vertical="center"/>
    </xf>
    <xf numFmtId="43" fontId="4" fillId="3" borderId="54" xfId="1" applyFont="1" applyFill="1" applyBorder="1" applyAlignment="1">
      <alignment horizontal="center" vertical="center"/>
    </xf>
    <xf numFmtId="0" fontId="4" fillId="3" borderId="83" xfId="0" applyFont="1" applyFill="1" applyBorder="1"/>
    <xf numFmtId="0" fontId="4" fillId="3" borderId="83" xfId="0" applyFont="1" applyFill="1" applyBorder="1" applyAlignment="1">
      <alignment horizontal="center" vertical="center"/>
    </xf>
    <xf numFmtId="43" fontId="4" fillId="3" borderId="83" xfId="1" applyFont="1" applyFill="1" applyBorder="1" applyAlignment="1">
      <alignment horizontal="center" vertical="center"/>
    </xf>
    <xf numFmtId="43" fontId="4" fillId="3" borderId="83" xfId="1" applyFont="1" applyFill="1" applyBorder="1" applyAlignment="1">
      <alignment horizontal="right" vertical="center"/>
    </xf>
    <xf numFmtId="43" fontId="4" fillId="3" borderId="53" xfId="1" applyFont="1" applyFill="1" applyBorder="1" applyAlignment="1">
      <alignment horizontal="right" vertical="center"/>
    </xf>
    <xf numFmtId="0" fontId="4" fillId="3" borderId="83" xfId="4" applyFont="1" applyFill="1" applyBorder="1" applyAlignment="1">
      <alignment vertical="center" wrapText="1"/>
    </xf>
    <xf numFmtId="0" fontId="4" fillId="3" borderId="83" xfId="4" applyFont="1" applyFill="1" applyBorder="1" applyAlignment="1">
      <alignment wrapText="1"/>
    </xf>
    <xf numFmtId="43" fontId="4" fillId="3" borderId="83" xfId="1" applyFont="1" applyFill="1" applyBorder="1" applyAlignment="1">
      <alignment wrapText="1"/>
    </xf>
    <xf numFmtId="0" fontId="9" fillId="4" borderId="13" xfId="0" applyFont="1" applyFill="1" applyBorder="1" applyAlignment="1">
      <alignment horizontal="center"/>
    </xf>
    <xf numFmtId="0" fontId="9" fillId="4" borderId="81" xfId="0" applyFont="1" applyFill="1" applyBorder="1" applyAlignment="1">
      <alignment horizontal="center"/>
    </xf>
    <xf numFmtId="43" fontId="23" fillId="2" borderId="1" xfId="1" applyFont="1" applyFill="1" applyBorder="1"/>
    <xf numFmtId="164" fontId="23" fillId="2" borderId="54" xfId="0" applyNumberFormat="1" applyFont="1" applyFill="1" applyBorder="1"/>
    <xf numFmtId="0" fontId="9" fillId="2" borderId="13" xfId="0" applyFont="1" applyFill="1" applyBorder="1"/>
    <xf numFmtId="43" fontId="9" fillId="2" borderId="81" xfId="1" applyFont="1" applyFill="1" applyBorder="1"/>
    <xf numFmtId="164" fontId="23" fillId="2" borderId="0" xfId="0" applyNumberFormat="1" applyFont="1" applyFill="1"/>
    <xf numFmtId="0" fontId="3" fillId="4" borderId="83" xfId="0" applyFont="1" applyFill="1" applyBorder="1"/>
    <xf numFmtId="164" fontId="2" fillId="2" borderId="83" xfId="0" applyNumberFormat="1" applyFont="1" applyFill="1" applyBorder="1"/>
    <xf numFmtId="0" fontId="11" fillId="2" borderId="81" xfId="0" applyFont="1" applyFill="1" applyBorder="1"/>
    <xf numFmtId="0" fontId="0" fillId="2" borderId="83" xfId="0" applyFill="1" applyBorder="1"/>
    <xf numFmtId="164" fontId="3" fillId="3" borderId="3" xfId="0" applyNumberFormat="1" applyFont="1" applyFill="1" applyBorder="1" applyAlignment="1">
      <alignment vertical="center"/>
    </xf>
    <xf numFmtId="164" fontId="2" fillId="3" borderId="79" xfId="0" applyNumberFormat="1" applyFont="1" applyFill="1" applyBorder="1" applyAlignment="1">
      <alignment vertical="center"/>
    </xf>
    <xf numFmtId="0" fontId="0" fillId="3" borderId="0" xfId="0" applyFill="1"/>
    <xf numFmtId="164" fontId="3" fillId="3" borderId="79" xfId="0" applyNumberFormat="1" applyFont="1" applyFill="1" applyBorder="1" applyAlignment="1">
      <alignment vertical="center"/>
    </xf>
    <xf numFmtId="164" fontId="3" fillId="3" borderId="2" xfId="0" applyNumberFormat="1" applyFont="1" applyFill="1" applyBorder="1" applyAlignment="1">
      <alignment vertical="center"/>
    </xf>
    <xf numFmtId="164" fontId="2" fillId="3" borderId="0" xfId="0" applyNumberFormat="1" applyFont="1" applyFill="1" applyAlignment="1">
      <alignment vertical="center"/>
    </xf>
    <xf numFmtId="0" fontId="2" fillId="3" borderId="83" xfId="0" applyFont="1" applyFill="1" applyBorder="1" applyAlignment="1">
      <alignment horizontal="left" vertical="center" indent="1"/>
    </xf>
    <xf numFmtId="0" fontId="2" fillId="3" borderId="83" xfId="0" applyFont="1" applyFill="1" applyBorder="1" applyAlignment="1">
      <alignment vertical="center"/>
    </xf>
    <xf numFmtId="43" fontId="2" fillId="3" borderId="83" xfId="1" applyFont="1" applyFill="1" applyBorder="1" applyAlignment="1">
      <alignment vertical="center"/>
    </xf>
    <xf numFmtId="0" fontId="11" fillId="4" borderId="81" xfId="0" applyFont="1" applyFill="1" applyBorder="1"/>
    <xf numFmtId="164" fontId="5" fillId="4" borderId="14" xfId="0" applyNumberFormat="1" applyFont="1" applyFill="1" applyBorder="1"/>
    <xf numFmtId="0" fontId="3" fillId="4" borderId="83" xfId="0" applyFont="1" applyFill="1" applyBorder="1" applyAlignment="1">
      <alignment vertical="center"/>
    </xf>
    <xf numFmtId="164" fontId="3" fillId="3" borderId="1" xfId="0" applyNumberFormat="1" applyFont="1" applyFill="1" applyBorder="1" applyAlignment="1">
      <alignment vertical="center"/>
    </xf>
    <xf numFmtId="164" fontId="2" fillId="3" borderId="54" xfId="0" applyNumberFormat="1" applyFont="1" applyFill="1" applyBorder="1" applyAlignment="1">
      <alignment vertical="center"/>
    </xf>
    <xf numFmtId="0" fontId="2" fillId="3" borderId="83" xfId="0" applyFont="1" applyFill="1" applyBorder="1" applyAlignment="1">
      <alignment horizontal="left" vertical="center" indent="2"/>
    </xf>
    <xf numFmtId="164" fontId="2" fillId="3" borderId="55" xfId="0" applyNumberFormat="1" applyFont="1" applyFill="1" applyBorder="1" applyAlignment="1">
      <alignment vertical="center"/>
    </xf>
    <xf numFmtId="164" fontId="6" fillId="3" borderId="1" xfId="0" applyNumberFormat="1" applyFont="1" applyFill="1" applyBorder="1" applyAlignment="1">
      <alignment vertical="center"/>
    </xf>
    <xf numFmtId="164" fontId="6" fillId="3" borderId="54" xfId="0" applyNumberFormat="1" applyFont="1" applyFill="1" applyBorder="1" applyAlignment="1">
      <alignment vertical="center"/>
    </xf>
    <xf numFmtId="164" fontId="2" fillId="7" borderId="54" xfId="0" applyNumberFormat="1" applyFont="1" applyFill="1" applyBorder="1" applyAlignment="1">
      <alignment vertical="center"/>
    </xf>
    <xf numFmtId="0" fontId="2" fillId="3" borderId="0" xfId="0" applyFont="1" applyFill="1" applyAlignment="1">
      <alignment vertical="center" wrapText="1"/>
    </xf>
    <xf numFmtId="0" fontId="2" fillId="7" borderId="55" xfId="0" applyFont="1" applyFill="1" applyBorder="1" applyAlignment="1">
      <alignment vertical="center"/>
    </xf>
    <xf numFmtId="0" fontId="0" fillId="4" borderId="83" xfId="0" applyFill="1" applyBorder="1"/>
    <xf numFmtId="164" fontId="6" fillId="3" borderId="8" xfId="0" applyNumberFormat="1" applyFont="1" applyFill="1" applyBorder="1" applyAlignment="1">
      <alignment vertical="center"/>
    </xf>
    <xf numFmtId="0" fontId="9" fillId="4" borderId="4" xfId="0" applyFont="1" applyFill="1" applyBorder="1" applyAlignment="1">
      <alignment horizontal="center" vertical="center" wrapText="1"/>
    </xf>
    <xf numFmtId="164" fontId="2" fillId="0" borderId="4" xfId="0" applyNumberFormat="1" applyFont="1" applyBorder="1" applyAlignment="1">
      <alignment vertical="center"/>
    </xf>
    <xf numFmtId="0" fontId="3" fillId="3" borderId="0" xfId="0" applyFont="1" applyFill="1" applyAlignment="1">
      <alignment horizontal="left" vertical="center" indent="1"/>
    </xf>
    <xf numFmtId="164" fontId="3" fillId="3" borderId="54" xfId="0" applyNumberFormat="1" applyFont="1" applyFill="1" applyBorder="1" applyAlignment="1">
      <alignment vertical="center"/>
    </xf>
    <xf numFmtId="43" fontId="3" fillId="4" borderId="80" xfId="1" applyFont="1" applyFill="1" applyBorder="1" applyAlignment="1">
      <alignment vertical="center"/>
    </xf>
    <xf numFmtId="164" fontId="3" fillId="4" borderId="81" xfId="0" applyNumberFormat="1" applyFont="1" applyFill="1" applyBorder="1" applyAlignment="1">
      <alignment vertical="center"/>
    </xf>
    <xf numFmtId="43" fontId="6" fillId="3" borderId="0" xfId="1" applyFont="1" applyFill="1" applyBorder="1" applyAlignment="1">
      <alignment vertical="center"/>
    </xf>
    <xf numFmtId="0" fontId="3" fillId="4" borderId="81" xfId="0" applyFont="1" applyFill="1" applyBorder="1" applyAlignment="1">
      <alignment vertical="center"/>
    </xf>
    <xf numFmtId="0" fontId="2" fillId="3" borderId="81" xfId="0" applyFont="1" applyFill="1" applyBorder="1" applyAlignment="1">
      <alignment vertical="center"/>
    </xf>
    <xf numFmtId="164" fontId="2" fillId="3" borderId="14" xfId="0" applyNumberFormat="1" applyFont="1" applyFill="1" applyBorder="1" applyAlignment="1">
      <alignment vertical="center"/>
    </xf>
    <xf numFmtId="43" fontId="3" fillId="3" borderId="1" xfId="1" applyFont="1" applyFill="1" applyBorder="1" applyAlignment="1">
      <alignment vertical="center"/>
    </xf>
    <xf numFmtId="0" fontId="2" fillId="3" borderId="0" xfId="0" applyFont="1" applyFill="1" applyAlignment="1">
      <alignment horizontal="left" indent="1"/>
    </xf>
    <xf numFmtId="164" fontId="3" fillId="3" borderId="79" xfId="0" applyNumberFormat="1" applyFont="1" applyFill="1" applyBorder="1"/>
    <xf numFmtId="0" fontId="11" fillId="3" borderId="54" xfId="0" applyFont="1" applyFill="1" applyBorder="1"/>
    <xf numFmtId="0" fontId="2" fillId="2" borderId="83" xfId="0" applyFont="1" applyFill="1" applyBorder="1" applyAlignment="1">
      <alignment horizontal="left" indent="1"/>
    </xf>
    <xf numFmtId="43" fontId="35" fillId="3" borderId="0" xfId="1" applyFont="1" applyFill="1" applyBorder="1" applyAlignment="1">
      <alignment vertical="center"/>
    </xf>
    <xf numFmtId="0" fontId="35" fillId="3" borderId="0" xfId="0" applyFont="1" applyFill="1" applyAlignment="1">
      <alignment vertical="center"/>
    </xf>
    <xf numFmtId="0" fontId="2" fillId="2" borderId="83" xfId="0" applyFont="1" applyFill="1" applyBorder="1" applyAlignment="1">
      <alignment horizontal="left"/>
    </xf>
    <xf numFmtId="43" fontId="2" fillId="2" borderId="83" xfId="1" applyFont="1" applyFill="1" applyBorder="1" applyAlignment="1">
      <alignment horizontal="left"/>
    </xf>
    <xf numFmtId="164" fontId="2" fillId="3" borderId="83" xfId="0" applyNumberFormat="1" applyFont="1" applyFill="1" applyBorder="1" applyAlignment="1">
      <alignment horizontal="center"/>
    </xf>
    <xf numFmtId="164" fontId="35" fillId="3" borderId="0" xfId="0" applyNumberFormat="1" applyFont="1" applyFill="1"/>
    <xf numFmtId="43" fontId="0" fillId="2" borderId="0" xfId="1" applyFont="1" applyFill="1"/>
    <xf numFmtId="164" fontId="3" fillId="2" borderId="79" xfId="0" applyNumberFormat="1" applyFont="1" applyFill="1" applyBorder="1" applyAlignment="1">
      <alignment vertical="center" wrapText="1"/>
    </xf>
    <xf numFmtId="164" fontId="2" fillId="2" borderId="79" xfId="0" applyNumberFormat="1" applyFont="1" applyFill="1" applyBorder="1" applyAlignment="1">
      <alignment vertical="center" wrapText="1"/>
    </xf>
    <xf numFmtId="2" fontId="3" fillId="4" borderId="81" xfId="3" applyNumberFormat="1" applyFont="1" applyFill="1" applyBorder="1" applyAlignment="1">
      <alignment horizontal="right" vertical="center" wrapText="1"/>
    </xf>
    <xf numFmtId="4" fontId="3" fillId="4" borderId="55" xfId="0" applyNumberFormat="1" applyFont="1" applyFill="1" applyBorder="1" applyAlignment="1">
      <alignment horizontal="center" vertical="center" wrapText="1"/>
    </xf>
    <xf numFmtId="43" fontId="3" fillId="4" borderId="80" xfId="1" applyFont="1" applyFill="1" applyBorder="1" applyAlignment="1">
      <alignment horizontal="right" vertical="center" wrapText="1"/>
    </xf>
    <xf numFmtId="43" fontId="3" fillId="4" borderId="81" xfId="1" applyFont="1" applyFill="1" applyBorder="1" applyAlignment="1">
      <alignment horizontal="right" vertical="center" wrapText="1"/>
    </xf>
    <xf numFmtId="43" fontId="2" fillId="2" borderId="1" xfId="1" applyFont="1" applyFill="1" applyBorder="1" applyAlignment="1">
      <alignment horizontal="center" vertical="center" wrapText="1"/>
    </xf>
    <xf numFmtId="43" fontId="2" fillId="2" borderId="3" xfId="1" applyFont="1" applyFill="1" applyBorder="1" applyAlignment="1">
      <alignment horizontal="right" vertical="center" wrapText="1"/>
    </xf>
    <xf numFmtId="43" fontId="2" fillId="2" borderId="3" xfId="1" applyFont="1" applyFill="1" applyBorder="1" applyAlignment="1">
      <alignment horizontal="right" wrapText="1"/>
    </xf>
    <xf numFmtId="43" fontId="2" fillId="2" borderId="54" xfId="1" applyFont="1" applyFill="1" applyBorder="1" applyAlignment="1">
      <alignment horizontal="center" vertical="center" wrapText="1"/>
    </xf>
    <xf numFmtId="43" fontId="2" fillId="3" borderId="79" xfId="1" applyFont="1" applyFill="1" applyBorder="1" applyAlignment="1">
      <alignment horizontal="right" vertical="center" wrapText="1"/>
    </xf>
    <xf numFmtId="43" fontId="2" fillId="3" borderId="79" xfId="1" applyFont="1" applyFill="1" applyBorder="1" applyAlignment="1">
      <alignment horizontal="right" wrapText="1"/>
    </xf>
    <xf numFmtId="43" fontId="2" fillId="2" borderId="79" xfId="1" applyFont="1" applyFill="1" applyBorder="1" applyAlignment="1">
      <alignment horizontal="right" vertical="center" wrapText="1"/>
    </xf>
    <xf numFmtId="43" fontId="2" fillId="2" borderId="79" xfId="1" applyFont="1" applyFill="1" applyBorder="1" applyAlignment="1">
      <alignment horizontal="right" wrapText="1"/>
    </xf>
    <xf numFmtId="43" fontId="2" fillId="4" borderId="81" xfId="1" applyFont="1" applyFill="1" applyBorder="1" applyAlignment="1">
      <alignment horizontal="center" vertical="center" wrapText="1"/>
    </xf>
    <xf numFmtId="164" fontId="2" fillId="2" borderId="81" xfId="0" applyNumberFormat="1" applyFont="1" applyFill="1" applyBorder="1" applyAlignment="1">
      <alignment vertical="center" wrapText="1"/>
    </xf>
    <xf numFmtId="0" fontId="2" fillId="2" borderId="81" xfId="0" applyFont="1" applyFill="1" applyBorder="1" applyAlignment="1">
      <alignment horizontal="center" vertical="center" wrapText="1"/>
    </xf>
    <xf numFmtId="164" fontId="2" fillId="2" borderId="79" xfId="0" applyNumberFormat="1" applyFont="1" applyFill="1" applyBorder="1" applyAlignment="1">
      <alignment horizontal="right" vertical="center" wrapText="1"/>
    </xf>
    <xf numFmtId="165" fontId="2" fillId="1" borderId="79" xfId="0" applyNumberFormat="1" applyFont="1" applyFill="1" applyBorder="1" applyAlignment="1">
      <alignment horizontal="right" wrapText="1"/>
    </xf>
    <xf numFmtId="164" fontId="3" fillId="4" borderId="79" xfId="0" applyNumberFormat="1" applyFont="1" applyFill="1" applyBorder="1" applyAlignment="1">
      <alignment horizontal="center" vertical="center" wrapText="1"/>
    </xf>
    <xf numFmtId="164" fontId="3" fillId="4" borderId="55" xfId="0" applyNumberFormat="1" applyFont="1" applyFill="1" applyBorder="1" applyAlignment="1">
      <alignment horizontal="center" vertical="center" wrapText="1"/>
    </xf>
    <xf numFmtId="2" fontId="3" fillId="4" borderId="55" xfId="3" applyNumberFormat="1" applyFont="1" applyFill="1" applyBorder="1" applyAlignment="1">
      <alignment horizontal="center" vertical="center" wrapText="1"/>
    </xf>
    <xf numFmtId="164" fontId="3" fillId="4" borderId="80" xfId="0" applyNumberFormat="1" applyFont="1" applyFill="1" applyBorder="1" applyAlignment="1">
      <alignment horizontal="right" vertical="center" wrapText="1"/>
    </xf>
    <xf numFmtId="2" fontId="3" fillId="4" borderId="83" xfId="3" applyNumberFormat="1" applyFont="1" applyFill="1" applyBorder="1" applyAlignment="1">
      <alignment horizontal="center" vertical="center" wrapText="1"/>
    </xf>
    <xf numFmtId="0" fontId="2" fillId="2" borderId="83" xfId="0" applyFont="1" applyFill="1" applyBorder="1" applyAlignment="1">
      <alignment horizontal="left" vertical="center" wrapText="1" indent="2"/>
    </xf>
    <xf numFmtId="43" fontId="2" fillId="2" borderId="83" xfId="1" applyFont="1" applyFill="1" applyBorder="1" applyAlignment="1">
      <alignment horizontal="right" vertical="center" wrapText="1"/>
    </xf>
    <xf numFmtId="0" fontId="22" fillId="2" borderId="0" xfId="0" applyFont="1" applyFill="1" applyAlignment="1">
      <alignment vertical="center"/>
    </xf>
    <xf numFmtId="0" fontId="2" fillId="2" borderId="0" xfId="0" applyFont="1" applyFill="1" applyAlignment="1">
      <alignment horizontal="center" vertical="center"/>
    </xf>
    <xf numFmtId="10" fontId="33" fillId="3" borderId="0" xfId="3" applyNumberFormat="1" applyFont="1" applyFill="1" applyBorder="1" applyAlignment="1">
      <alignment horizontal="left" vertical="center" wrapText="1"/>
    </xf>
    <xf numFmtId="164" fontId="3" fillId="4" borderId="81" xfId="0" applyNumberFormat="1" applyFont="1" applyFill="1" applyBorder="1" applyAlignment="1">
      <alignment vertical="center" wrapText="1"/>
    </xf>
    <xf numFmtId="164" fontId="3" fillId="2" borderId="81" xfId="0" applyNumberFormat="1" applyFont="1" applyFill="1" applyBorder="1" applyAlignment="1">
      <alignment vertical="center" wrapText="1"/>
    </xf>
    <xf numFmtId="164" fontId="3" fillId="2" borderId="13" xfId="0" applyNumberFormat="1" applyFont="1" applyFill="1" applyBorder="1" applyAlignment="1">
      <alignment vertical="center" wrapText="1"/>
    </xf>
    <xf numFmtId="164" fontId="2" fillId="2" borderId="2" xfId="0" applyNumberFormat="1" applyFont="1" applyFill="1" applyBorder="1" applyAlignment="1">
      <alignment vertical="center" wrapText="1"/>
    </xf>
    <xf numFmtId="165" fontId="2" fillId="2" borderId="1" xfId="0" applyNumberFormat="1" applyFont="1" applyFill="1" applyBorder="1" applyAlignment="1">
      <alignment wrapText="1"/>
    </xf>
    <xf numFmtId="165" fontId="2" fillId="2" borderId="3" xfId="0" applyNumberFormat="1" applyFont="1" applyFill="1" applyBorder="1" applyAlignment="1">
      <alignment wrapText="1"/>
    </xf>
    <xf numFmtId="0" fontId="0" fillId="4" borderId="3" xfId="0" applyFill="1" applyBorder="1" applyAlignment="1">
      <alignment horizontal="center"/>
    </xf>
    <xf numFmtId="0" fontId="3" fillId="6" borderId="0" xfId="0" applyFont="1" applyFill="1" applyAlignment="1">
      <alignment horizontal="center"/>
    </xf>
    <xf numFmtId="0" fontId="2" fillId="2" borderId="0" xfId="0" applyFont="1" applyFill="1" applyAlignment="1">
      <alignment horizontal="justify" wrapText="1"/>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5" xfId="0" applyNumberFormat="1" applyFont="1" applyFill="1" applyBorder="1" applyAlignment="1">
      <alignment horizontal="center" vertical="center" wrapText="1"/>
    </xf>
    <xf numFmtId="164" fontId="2"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justify" wrapText="1"/>
    </xf>
    <xf numFmtId="17" fontId="3" fillId="4" borderId="4" xfId="0" applyNumberFormat="1" applyFont="1" applyFill="1" applyBorder="1" applyAlignment="1">
      <alignment horizontal="center" vertical="center" wrapText="1"/>
    </xf>
    <xf numFmtId="17" fontId="3" fillId="4" borderId="8" xfId="0" applyNumberFormat="1" applyFont="1" applyFill="1" applyBorder="1" applyAlignment="1">
      <alignment horizontal="center" vertical="center" wrapText="1"/>
    </xf>
    <xf numFmtId="17" fontId="3" fillId="4" borderId="15" xfId="0" applyNumberFormat="1" applyFont="1" applyFill="1" applyBorder="1" applyAlignment="1">
      <alignment horizontal="center" vertical="center" wrapText="1"/>
    </xf>
    <xf numFmtId="17" fontId="3" fillId="4" borderId="14"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12" xfId="0" applyNumberFormat="1" applyFont="1" applyFill="1" applyBorder="1" applyAlignment="1">
      <alignment horizontal="center" vertical="center" wrapText="1"/>
    </xf>
    <xf numFmtId="0" fontId="3" fillId="2" borderId="0" xfId="0" applyFont="1" applyFill="1" applyAlignment="1">
      <alignment horizontal="center"/>
    </xf>
    <xf numFmtId="0" fontId="2" fillId="2" borderId="0" xfId="0" applyFont="1" applyFill="1" applyAlignment="1">
      <alignment horizontal="center"/>
    </xf>
    <xf numFmtId="0" fontId="5" fillId="2" borderId="0" xfId="0" applyFont="1" applyFill="1" applyAlignment="1">
      <alignment horizontal="center"/>
    </xf>
    <xf numFmtId="0" fontId="22" fillId="2" borderId="0" xfId="0" applyFont="1" applyFill="1" applyAlignment="1">
      <alignment horizontal="left" vertical="center" wrapText="1"/>
    </xf>
    <xf numFmtId="0" fontId="23" fillId="2" borderId="0" xfId="0" applyFont="1" applyFill="1" applyAlignment="1">
      <alignment horizontal="justify" wrapText="1"/>
    </xf>
    <xf numFmtId="0" fontId="24" fillId="2" borderId="0" xfId="0" applyFont="1" applyFill="1" applyAlignment="1">
      <alignment horizont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17" fontId="3" fillId="4" borderId="12"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17" fontId="3" fillId="4" borderId="13" xfId="0" applyNumberFormat="1" applyFont="1" applyFill="1" applyBorder="1" applyAlignment="1">
      <alignment horizontal="center" vertical="center" wrapText="1"/>
    </xf>
    <xf numFmtId="17" fontId="18" fillId="4" borderId="1" xfId="0" applyNumberFormat="1" applyFont="1" applyFill="1" applyBorder="1" applyAlignment="1">
      <alignment horizontal="center" vertical="center" wrapText="1"/>
    </xf>
    <xf numFmtId="17" fontId="18" fillId="4" borderId="6"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7" fontId="9" fillId="4" borderId="6" xfId="0" applyNumberFormat="1" applyFont="1" applyFill="1" applyBorder="1" applyAlignment="1">
      <alignment horizontal="center" vertical="center" wrapText="1"/>
    </xf>
    <xf numFmtId="0" fontId="3" fillId="2" borderId="0" xfId="0" applyFont="1" applyFill="1" applyAlignment="1">
      <alignment horizontal="left"/>
    </xf>
    <xf numFmtId="0" fontId="2" fillId="2" borderId="0" xfId="0" applyFont="1" applyFill="1" applyAlignment="1">
      <alignment horizontal="justify"/>
    </xf>
    <xf numFmtId="0" fontId="2" fillId="2" borderId="0" xfId="0" applyFont="1" applyFill="1" applyAlignment="1">
      <alignment horizontal="left"/>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10"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53" xfId="0" applyFont="1" applyFill="1" applyBorder="1" applyAlignment="1">
      <alignment horizontal="center" vertical="center" wrapText="1"/>
    </xf>
    <xf numFmtId="0" fontId="27" fillId="3" borderId="0" xfId="0" applyFont="1" applyFill="1" applyAlignment="1">
      <alignment horizontal="justify" vertical="top" wrapText="1"/>
    </xf>
    <xf numFmtId="0" fontId="19" fillId="4" borderId="13" xfId="0" applyFont="1" applyFill="1" applyBorder="1" applyAlignment="1">
      <alignment horizontal="center"/>
    </xf>
    <xf numFmtId="0" fontId="28" fillId="4" borderId="2"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55"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80" xfId="0" applyFont="1" applyFill="1" applyBorder="1" applyAlignment="1">
      <alignment horizontal="center" vertical="center" wrapText="1"/>
    </xf>
    <xf numFmtId="0" fontId="28" fillId="4" borderId="82"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53" xfId="0" applyFont="1" applyFill="1" applyBorder="1" applyAlignment="1">
      <alignment horizontal="center" vertical="center"/>
    </xf>
    <xf numFmtId="0" fontId="40" fillId="4" borderId="4"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28" fillId="4" borderId="26"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7" fillId="3" borderId="0" xfId="0" applyFont="1" applyFill="1" applyAlignment="1">
      <alignment horizontal="center" wrapText="1"/>
    </xf>
    <xf numFmtId="0" fontId="19" fillId="3" borderId="0" xfId="0" applyFont="1" applyFill="1" applyAlignment="1">
      <alignment horizontal="center" wrapText="1"/>
    </xf>
    <xf numFmtId="43" fontId="4" fillId="3" borderId="1" xfId="1" applyFont="1" applyFill="1" applyBorder="1" applyAlignment="1">
      <alignment horizontal="center"/>
    </xf>
    <xf numFmtId="43" fontId="4" fillId="3" borderId="2" xfId="1" applyFont="1" applyFill="1" applyBorder="1" applyAlignment="1">
      <alignment horizontal="center"/>
    </xf>
    <xf numFmtId="0" fontId="11"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11" fillId="4" borderId="0" xfId="0" applyFont="1" applyFill="1" applyAlignment="1">
      <alignment horizontal="center" vertical="center"/>
    </xf>
    <xf numFmtId="0" fontId="11" fillId="4" borderId="83" xfId="0" applyFont="1" applyFill="1" applyBorder="1" applyAlignment="1">
      <alignment horizontal="center" vertical="center"/>
    </xf>
    <xf numFmtId="37" fontId="11" fillId="4" borderId="0" xfId="0" applyNumberFormat="1" applyFont="1" applyFill="1" applyAlignment="1">
      <alignment horizontal="center" vertical="center"/>
    </xf>
    <xf numFmtId="37" fontId="11" fillId="4" borderId="83" xfId="0" applyNumberFormat="1"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83" xfId="0" applyFont="1" applyFill="1" applyBorder="1" applyAlignment="1">
      <alignment horizontal="center" vertical="center" wrapText="1"/>
    </xf>
    <xf numFmtId="0" fontId="3" fillId="4" borderId="53" xfId="0" applyFont="1" applyFill="1" applyBorder="1" applyAlignment="1">
      <alignment horizontal="center" vertical="center" wrapText="1"/>
    </xf>
    <xf numFmtId="17" fontId="3" fillId="4" borderId="81" xfId="0" applyNumberFormat="1"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80" xfId="0" applyFont="1" applyFill="1" applyBorder="1" applyAlignment="1">
      <alignment horizontal="center" vertical="center" wrapText="1"/>
    </xf>
    <xf numFmtId="17" fontId="32" fillId="4" borderId="81" xfId="0" applyNumberFormat="1"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 fillId="7" borderId="13" xfId="0" applyFont="1" applyFill="1" applyBorder="1" applyAlignment="1">
      <alignment horizontal="center" vertical="center"/>
    </xf>
    <xf numFmtId="3" fontId="3" fillId="4" borderId="13" xfId="0" applyNumberFormat="1" applyFont="1" applyFill="1" applyBorder="1" applyAlignment="1">
      <alignment horizontal="center" vertical="center"/>
    </xf>
    <xf numFmtId="3" fontId="3" fillId="4" borderId="14" xfId="0" applyNumberFormat="1" applyFont="1" applyFill="1" applyBorder="1" applyAlignment="1">
      <alignment horizontal="center" vertical="center"/>
    </xf>
    <xf numFmtId="4" fontId="3" fillId="4" borderId="81" xfId="0" applyNumberFormat="1" applyFont="1" applyFill="1" applyBorder="1" applyAlignment="1">
      <alignment horizontal="center" vertical="center"/>
    </xf>
    <xf numFmtId="4" fontId="3" fillId="4" borderId="13" xfId="0" applyNumberFormat="1" applyFont="1" applyFill="1" applyBorder="1" applyAlignment="1">
      <alignment horizontal="center" vertical="center"/>
    </xf>
    <xf numFmtId="0" fontId="3" fillId="2" borderId="13" xfId="0" applyFont="1" applyFill="1" applyBorder="1" applyAlignment="1">
      <alignment horizontal="left"/>
    </xf>
    <xf numFmtId="17" fontId="3" fillId="4" borderId="81" xfId="0" applyNumberFormat="1" applyFont="1" applyFill="1" applyBorder="1" applyAlignment="1">
      <alignment horizontal="center"/>
    </xf>
    <xf numFmtId="0" fontId="3" fillId="4" borderId="13" xfId="0" applyFont="1" applyFill="1" applyBorder="1" applyAlignment="1">
      <alignment horizontal="center"/>
    </xf>
    <xf numFmtId="0" fontId="3" fillId="4" borderId="0" xfId="0" applyFont="1" applyFill="1" applyAlignment="1">
      <alignment horizontal="center"/>
    </xf>
    <xf numFmtId="0" fontId="3" fillId="4" borderId="79" xfId="0" applyFont="1" applyFill="1" applyBorder="1" applyAlignment="1">
      <alignment horizontal="center"/>
    </xf>
    <xf numFmtId="164" fontId="3" fillId="4" borderId="54" xfId="0" applyNumberFormat="1" applyFont="1" applyFill="1" applyBorder="1" applyAlignment="1">
      <alignment horizontal="center" vertical="center"/>
    </xf>
    <xf numFmtId="164" fontId="3" fillId="4" borderId="0" xfId="0" applyNumberFormat="1" applyFont="1" applyFill="1" applyAlignment="1">
      <alignment horizontal="center" vertical="center"/>
    </xf>
    <xf numFmtId="164" fontId="3" fillId="4" borderId="55" xfId="0" applyNumberFormat="1" applyFont="1" applyFill="1" applyBorder="1" applyAlignment="1">
      <alignment horizontal="center" vertical="center"/>
    </xf>
    <xf numFmtId="164" fontId="3" fillId="4" borderId="83" xfId="0" applyNumberFormat="1" applyFont="1" applyFill="1" applyBorder="1" applyAlignment="1">
      <alignment horizontal="center" vertical="center"/>
    </xf>
    <xf numFmtId="0" fontId="11" fillId="4" borderId="1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79" xfId="0" applyFont="1" applyFill="1" applyBorder="1" applyAlignment="1">
      <alignment horizontal="center" vertical="center"/>
    </xf>
    <xf numFmtId="0" fontId="11" fillId="4" borderId="81"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55" xfId="0" applyFont="1" applyFill="1" applyBorder="1" applyAlignment="1">
      <alignment horizontal="center" vertical="center" wrapText="1"/>
    </xf>
    <xf numFmtId="0" fontId="11" fillId="4" borderId="83" xfId="0" applyFont="1" applyFill="1" applyBorder="1" applyAlignment="1">
      <alignment horizontal="center" vertical="center" wrapText="1"/>
    </xf>
    <xf numFmtId="0" fontId="11" fillId="4" borderId="53" xfId="0" applyFont="1" applyFill="1" applyBorder="1" applyAlignment="1">
      <alignment horizontal="center" vertical="center" wrapText="1"/>
    </xf>
    <xf numFmtId="49" fontId="11" fillId="4" borderId="83" xfId="0" applyNumberFormat="1" applyFont="1" applyFill="1" applyBorder="1" applyAlignment="1">
      <alignment horizontal="center" vertical="center" wrapText="1"/>
    </xf>
    <xf numFmtId="43" fontId="4" fillId="3" borderId="54" xfId="1" applyFont="1" applyFill="1" applyBorder="1" applyAlignment="1">
      <alignment horizontal="center"/>
    </xf>
    <xf numFmtId="43" fontId="4" fillId="3" borderId="0" xfId="1" applyFont="1" applyFill="1" applyBorder="1" applyAlignment="1">
      <alignment horizontal="center"/>
    </xf>
    <xf numFmtId="43" fontId="4" fillId="3" borderId="55" xfId="1" applyFont="1" applyFill="1" applyBorder="1" applyAlignment="1">
      <alignment horizontal="center"/>
    </xf>
    <xf numFmtId="43" fontId="4" fillId="3" borderId="83" xfId="1" applyFont="1" applyFill="1" applyBorder="1" applyAlignment="1">
      <alignment horizontal="center"/>
    </xf>
    <xf numFmtId="0" fontId="4" fillId="3" borderId="0" xfId="0" applyFont="1" applyFill="1" applyAlignment="1">
      <alignment horizontal="left"/>
    </xf>
    <xf numFmtId="0" fontId="22" fillId="2" borderId="0" xfId="0" applyFont="1" applyFill="1" applyAlignment="1">
      <alignment horizontal="justify" vertical="center" wrapText="1"/>
    </xf>
    <xf numFmtId="0" fontId="22" fillId="2" borderId="0" xfId="0" applyFont="1" applyFill="1" applyAlignment="1">
      <alignment horizontal="justify" wrapText="1"/>
    </xf>
    <xf numFmtId="0" fontId="11" fillId="4" borderId="1" xfId="0" applyFont="1" applyFill="1" applyBorder="1" applyAlignment="1">
      <alignment horizontal="center" vertical="center"/>
    </xf>
    <xf numFmtId="0" fontId="11" fillId="4" borderId="55" xfId="0" applyFont="1" applyFill="1" applyBorder="1" applyAlignment="1">
      <alignment horizontal="center" vertical="center"/>
    </xf>
    <xf numFmtId="0" fontId="32" fillId="4" borderId="45"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32" fillId="4" borderId="43" xfId="0" applyFont="1" applyFill="1" applyBorder="1" applyAlignment="1">
      <alignment horizontal="center" wrapText="1"/>
    </xf>
    <xf numFmtId="0" fontId="32" fillId="4" borderId="44" xfId="0" applyFont="1" applyFill="1" applyBorder="1" applyAlignment="1">
      <alignment horizontal="center" wrapText="1"/>
    </xf>
    <xf numFmtId="0" fontId="32" fillId="4" borderId="47" xfId="0" applyFont="1" applyFill="1" applyBorder="1" applyAlignment="1">
      <alignment horizontal="center" wrapText="1"/>
    </xf>
    <xf numFmtId="0" fontId="32" fillId="4" borderId="50" xfId="0" applyFont="1" applyFill="1" applyBorder="1" applyAlignment="1">
      <alignment horizontal="center" wrapText="1"/>
    </xf>
    <xf numFmtId="0" fontId="32" fillId="4" borderId="40" xfId="0" applyFont="1" applyFill="1" applyBorder="1" applyAlignment="1">
      <alignment horizontal="center" wrapText="1"/>
    </xf>
    <xf numFmtId="0" fontId="34" fillId="2" borderId="0" xfId="0" applyFont="1" applyFill="1" applyAlignment="1">
      <alignment horizontal="center" wrapText="1"/>
    </xf>
    <xf numFmtId="0" fontId="33" fillId="2" borderId="0" xfId="0" applyFont="1" applyFill="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83"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0" fillId="2" borderId="0" xfId="0" applyFill="1" applyAlignment="1">
      <alignment horizontal="center"/>
    </xf>
    <xf numFmtId="0" fontId="3" fillId="4" borderId="8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54"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54" xfId="0" applyFont="1" applyFill="1" applyBorder="1" applyAlignment="1">
      <alignment horizontal="center"/>
    </xf>
    <xf numFmtId="0" fontId="11" fillId="2" borderId="0" xfId="0" applyFont="1" applyFill="1" applyAlignment="1">
      <alignment horizontal="center"/>
    </xf>
    <xf numFmtId="0" fontId="3" fillId="2" borderId="13" xfId="0" applyFont="1" applyFill="1" applyBorder="1" applyAlignment="1">
      <alignment horizontal="left" wrapText="1"/>
    </xf>
    <xf numFmtId="0" fontId="3" fillId="4" borderId="55" xfId="0" applyFont="1" applyFill="1" applyBorder="1" applyAlignment="1">
      <alignment horizontal="center"/>
    </xf>
    <xf numFmtId="0" fontId="3" fillId="4" borderId="53" xfId="0" applyFont="1" applyFill="1" applyBorder="1" applyAlignment="1">
      <alignment horizontal="center"/>
    </xf>
    <xf numFmtId="0" fontId="3" fillId="4" borderId="83" xfId="0" applyFont="1" applyFill="1" applyBorder="1" applyAlignment="1">
      <alignment horizontal="center"/>
    </xf>
    <xf numFmtId="0" fontId="3" fillId="4" borderId="81" xfId="0" applyFont="1" applyFill="1" applyBorder="1" applyAlignment="1">
      <alignment horizontal="center" vertical="center"/>
    </xf>
    <xf numFmtId="0" fontId="3" fillId="4" borderId="5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4" borderId="55" xfId="0" applyFont="1" applyFill="1" applyBorder="1" applyAlignment="1">
      <alignment horizontal="center" vertical="center"/>
    </xf>
    <xf numFmtId="0" fontId="2" fillId="3" borderId="0" xfId="0" applyFont="1" applyFill="1" applyAlignment="1">
      <alignment horizontal="left" wrapText="1"/>
    </xf>
    <xf numFmtId="0" fontId="2" fillId="3" borderId="0" xfId="0" applyFont="1" applyFill="1" applyAlignment="1">
      <alignment horizontal="justify"/>
    </xf>
    <xf numFmtId="164" fontId="3" fillId="4" borderId="1"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0" fontId="23" fillId="2" borderId="0" xfId="0" applyFont="1" applyFill="1" applyAlignment="1">
      <alignment horizontal="left" vertical="justify" wrapText="1"/>
    </xf>
    <xf numFmtId="0" fontId="3" fillId="4" borderId="9" xfId="0" applyFont="1" applyFill="1" applyBorder="1" applyAlignment="1">
      <alignment horizontal="center" vertical="center" wrapText="1"/>
    </xf>
    <xf numFmtId="0" fontId="3" fillId="4" borderId="52"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0" fontId="2" fillId="3" borderId="0" xfId="0" applyFont="1" applyFill="1" applyAlignment="1">
      <alignment horizontal="center"/>
    </xf>
    <xf numFmtId="0" fontId="2" fillId="3" borderId="52" xfId="0" applyFont="1" applyFill="1" applyBorder="1" applyAlignment="1">
      <alignment horizontal="center"/>
    </xf>
    <xf numFmtId="3" fontId="2" fillId="3" borderId="0" xfId="0" applyNumberFormat="1" applyFont="1" applyFill="1" applyAlignment="1">
      <alignment horizontal="center"/>
    </xf>
    <xf numFmtId="4" fontId="2" fillId="3" borderId="0" xfId="0" applyNumberFormat="1" applyFont="1" applyFill="1" applyAlignment="1">
      <alignment horizontal="center"/>
    </xf>
    <xf numFmtId="10" fontId="2" fillId="3" borderId="0" xfId="0" applyNumberFormat="1" applyFont="1" applyFill="1" applyAlignment="1">
      <alignment horizontal="center"/>
    </xf>
    <xf numFmtId="0" fontId="14" fillId="2" borderId="2" xfId="0" applyFont="1" applyFill="1" applyBorder="1" applyAlignment="1">
      <alignment horizontal="left" wrapText="1"/>
    </xf>
    <xf numFmtId="0" fontId="14" fillId="2" borderId="0" xfId="0" applyFont="1" applyFill="1" applyAlignment="1">
      <alignment horizontal="left" wrapText="1" indent="2"/>
    </xf>
    <xf numFmtId="14" fontId="2" fillId="3" borderId="2" xfId="0" applyNumberFormat="1" applyFont="1" applyFill="1" applyBorder="1" applyAlignment="1">
      <alignment horizontal="center"/>
    </xf>
    <xf numFmtId="164" fontId="2" fillId="2" borderId="54" xfId="0" applyNumberFormat="1" applyFont="1" applyFill="1" applyBorder="1" applyAlignment="1">
      <alignment horizontal="right"/>
    </xf>
    <xf numFmtId="164" fontId="2" fillId="2" borderId="7" xfId="0" applyNumberFormat="1" applyFont="1" applyFill="1" applyBorder="1" applyAlignment="1">
      <alignment horizontal="right"/>
    </xf>
    <xf numFmtId="164" fontId="2" fillId="2" borderId="0" xfId="0" applyNumberFormat="1" applyFont="1" applyFill="1" applyAlignment="1">
      <alignment horizontal="right"/>
    </xf>
    <xf numFmtId="164" fontId="2" fillId="2" borderId="9" xfId="0" applyNumberFormat="1" applyFont="1" applyFill="1" applyBorder="1" applyAlignment="1">
      <alignment horizontal="right"/>
    </xf>
    <xf numFmtId="164" fontId="2" fillId="2" borderId="53" xfId="0" applyNumberFormat="1" applyFont="1" applyFill="1" applyBorder="1" applyAlignment="1">
      <alignment horizontal="right"/>
    </xf>
    <xf numFmtId="164" fontId="2" fillId="2" borderId="1" xfId="0" applyNumberFormat="1" applyFont="1" applyFill="1" applyBorder="1" applyAlignment="1">
      <alignment horizontal="right"/>
    </xf>
    <xf numFmtId="164" fontId="2" fillId="2" borderId="3" xfId="0" applyNumberFormat="1" applyFont="1" applyFill="1" applyBorder="1" applyAlignment="1">
      <alignment horizontal="right"/>
    </xf>
    <xf numFmtId="164" fontId="2" fillId="2" borderId="2" xfId="0" applyNumberFormat="1" applyFont="1" applyFill="1" applyBorder="1" applyAlignment="1">
      <alignment horizontal="right"/>
    </xf>
    <xf numFmtId="164" fontId="2" fillId="2" borderId="54" xfId="0" applyNumberFormat="1" applyFont="1" applyFill="1" applyBorder="1" applyAlignment="1">
      <alignment horizontal="center"/>
    </xf>
    <xf numFmtId="164" fontId="2" fillId="2" borderId="7" xfId="0" applyNumberFormat="1" applyFont="1" applyFill="1" applyBorder="1" applyAlignment="1">
      <alignment horizontal="center"/>
    </xf>
    <xf numFmtId="164" fontId="2" fillId="2" borderId="0" xfId="0" applyNumberFormat="1" applyFont="1" applyFill="1" applyAlignment="1">
      <alignment horizontal="center"/>
    </xf>
    <xf numFmtId="0" fontId="2" fillId="4" borderId="3" xfId="0" applyFont="1" applyFill="1" applyBorder="1" applyAlignment="1">
      <alignment horizontal="center" vertical="center"/>
    </xf>
    <xf numFmtId="0" fontId="2" fillId="4" borderId="53" xfId="0" applyFont="1" applyFill="1" applyBorder="1" applyAlignment="1">
      <alignment horizontal="center" vertical="center"/>
    </xf>
    <xf numFmtId="0" fontId="23" fillId="4" borderId="15"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7" borderId="13" xfId="0" applyFont="1" applyFill="1" applyBorder="1" applyAlignment="1">
      <alignment horizontal="center" vertical="center"/>
    </xf>
    <xf numFmtId="0" fontId="23" fillId="2" borderId="0" xfId="0" applyFont="1" applyFill="1" applyAlignment="1">
      <alignment horizontal="left" wrapText="1"/>
    </xf>
    <xf numFmtId="0" fontId="3" fillId="4" borderId="7" xfId="0" applyFont="1" applyFill="1" applyBorder="1" applyAlignment="1">
      <alignment horizontal="center" vertical="center" wrapText="1"/>
    </xf>
    <xf numFmtId="0" fontId="2" fillId="4" borderId="3" xfId="0" applyFont="1" applyFill="1" applyBorder="1" applyAlignment="1">
      <alignment horizontal="left" vertical="center"/>
    </xf>
    <xf numFmtId="0" fontId="2" fillId="4" borderId="53" xfId="0" applyFont="1" applyFill="1" applyBorder="1" applyAlignment="1">
      <alignment horizontal="left" vertical="center"/>
    </xf>
    <xf numFmtId="166" fontId="2" fillId="4" borderId="1" xfId="0" applyNumberFormat="1" applyFont="1" applyFill="1" applyBorder="1" applyAlignment="1">
      <alignment horizontal="center" vertical="center"/>
    </xf>
    <xf numFmtId="166" fontId="2" fillId="4" borderId="3" xfId="0" applyNumberFormat="1" applyFont="1" applyFill="1" applyBorder="1" applyAlignment="1">
      <alignment horizontal="center" vertical="center"/>
    </xf>
    <xf numFmtId="166" fontId="2" fillId="4" borderId="9" xfId="0" applyNumberFormat="1" applyFont="1" applyFill="1" applyBorder="1" applyAlignment="1">
      <alignment horizontal="center" vertical="center"/>
    </xf>
    <xf numFmtId="166" fontId="2" fillId="4" borderId="53" xfId="0" applyNumberFormat="1" applyFont="1" applyFill="1" applyBorder="1" applyAlignment="1">
      <alignment horizontal="center" vertical="center"/>
    </xf>
    <xf numFmtId="166" fontId="2" fillId="4" borderId="2" xfId="0" applyNumberFormat="1" applyFont="1" applyFill="1" applyBorder="1" applyAlignment="1">
      <alignment horizontal="center" vertical="center"/>
    </xf>
    <xf numFmtId="166" fontId="2" fillId="4" borderId="52" xfId="0" applyNumberFormat="1" applyFont="1" applyFill="1" applyBorder="1" applyAlignment="1">
      <alignment horizontal="center" vertical="center"/>
    </xf>
    <xf numFmtId="166" fontId="2" fillId="4" borderId="13" xfId="0" applyNumberFormat="1" applyFont="1" applyFill="1" applyBorder="1" applyAlignment="1">
      <alignment horizontal="right" vertical="center"/>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0" xfId="0" applyFont="1" applyFill="1" applyAlignment="1">
      <alignment horizontal="center" vertical="center" wrapText="1"/>
    </xf>
    <xf numFmtId="0" fontId="2" fillId="2" borderId="83" xfId="0" applyFont="1" applyFill="1" applyBorder="1" applyAlignment="1">
      <alignment horizontal="left" vertical="center" wrapText="1"/>
    </xf>
    <xf numFmtId="0" fontId="2" fillId="2" borderId="53" xfId="0" applyFont="1" applyFill="1" applyBorder="1" applyAlignment="1">
      <alignment horizontal="left" vertical="center" wrapText="1"/>
    </xf>
    <xf numFmtId="164" fontId="3" fillId="4" borderId="81" xfId="0" applyNumberFormat="1" applyFont="1" applyFill="1" applyBorder="1" applyAlignment="1">
      <alignment horizontal="center" vertical="center" wrapText="1"/>
    </xf>
    <xf numFmtId="164" fontId="3" fillId="4" borderId="14" xfId="0" applyNumberFormat="1" applyFont="1" applyFill="1" applyBorder="1" applyAlignment="1">
      <alignment horizontal="center" vertical="center" wrapText="1"/>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3" fillId="2" borderId="0" xfId="0" applyFont="1" applyFill="1" applyAlignment="1">
      <alignment horizontal="left" vertical="center" wrapText="1"/>
    </xf>
    <xf numFmtId="0" fontId="3" fillId="2" borderId="79" xfId="0" applyFont="1" applyFill="1" applyBorder="1" applyAlignment="1">
      <alignment horizontal="left" vertical="center" wrapText="1"/>
    </xf>
    <xf numFmtId="0" fontId="2" fillId="2" borderId="0" xfId="0" applyFont="1" applyFill="1" applyAlignment="1">
      <alignment horizontal="left" vertical="center" wrapText="1" indent="2"/>
    </xf>
    <xf numFmtId="0" fontId="2" fillId="2" borderId="79" xfId="0" applyFont="1" applyFill="1" applyBorder="1" applyAlignment="1">
      <alignment horizontal="left" vertical="center" wrapText="1" indent="2"/>
    </xf>
    <xf numFmtId="4" fontId="3" fillId="4" borderId="81" xfId="0" applyNumberFormat="1" applyFont="1" applyFill="1" applyBorder="1" applyAlignment="1">
      <alignment horizontal="center" vertical="center" wrapText="1"/>
    </xf>
    <xf numFmtId="4" fontId="3" fillId="4" borderId="13" xfId="0" applyNumberFormat="1" applyFont="1" applyFill="1" applyBorder="1" applyAlignment="1">
      <alignment horizontal="center" vertical="center" wrapText="1"/>
    </xf>
    <xf numFmtId="0" fontId="22" fillId="2" borderId="0" xfId="0" applyFont="1" applyFill="1" applyAlignment="1">
      <alignment horizontal="left" vertical="center" wrapText="1" indent="2"/>
    </xf>
    <xf numFmtId="0" fontId="3" fillId="2" borderId="14" xfId="0" applyFont="1" applyFill="1" applyBorder="1" applyAlignment="1">
      <alignment horizontal="left" vertical="center" wrapText="1"/>
    </xf>
    <xf numFmtId="0" fontId="3" fillId="2" borderId="80" xfId="0" applyFont="1" applyFill="1" applyBorder="1" applyAlignment="1">
      <alignment horizontal="left" vertical="center" wrapText="1"/>
    </xf>
    <xf numFmtId="164" fontId="3" fillId="2" borderId="80" xfId="0" applyNumberFormat="1" applyFont="1" applyFill="1" applyBorder="1" applyAlignment="1">
      <alignment horizontal="center" vertical="center" wrapText="1"/>
    </xf>
    <xf numFmtId="164" fontId="3" fillId="2" borderId="81" xfId="0" applyNumberFormat="1" applyFont="1" applyFill="1" applyBorder="1" applyAlignment="1">
      <alignment horizontal="center" vertical="center" wrapText="1"/>
    </xf>
    <xf numFmtId="0" fontId="3" fillId="4" borderId="79" xfId="0" applyFont="1" applyFill="1" applyBorder="1" applyAlignment="1">
      <alignment horizontal="center" vertical="center" wrapText="1"/>
    </xf>
    <xf numFmtId="164" fontId="3" fillId="4" borderId="4" xfId="0" applyNumberFormat="1" applyFont="1" applyFill="1" applyBorder="1" applyAlignment="1">
      <alignment horizontal="center" vertical="center" wrapText="1"/>
    </xf>
    <xf numFmtId="164" fontId="3" fillId="4" borderId="8"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79" xfId="0" applyFont="1" applyFill="1" applyBorder="1" applyAlignment="1">
      <alignment horizontal="left" vertical="center" wrapText="1"/>
    </xf>
    <xf numFmtId="0" fontId="2" fillId="2" borderId="0" xfId="0" applyFont="1" applyFill="1" applyAlignment="1" applyProtection="1">
      <alignment horizontal="left" vertical="center" wrapText="1" indent="1"/>
      <protection locked="0"/>
    </xf>
    <xf numFmtId="0" fontId="2" fillId="2" borderId="79" xfId="0" applyFont="1" applyFill="1" applyBorder="1" applyAlignment="1" applyProtection="1">
      <alignment horizontal="left" vertical="center" wrapText="1" indent="1"/>
      <protection locked="0"/>
    </xf>
    <xf numFmtId="0" fontId="3" fillId="4" borderId="14" xfId="0" applyFont="1" applyFill="1" applyBorder="1" applyAlignment="1">
      <alignment horizontal="left" vertical="center" wrapText="1"/>
    </xf>
    <xf numFmtId="170" fontId="2" fillId="2" borderId="13" xfId="0" applyNumberFormat="1" applyFont="1" applyFill="1" applyBorder="1" applyAlignment="1">
      <alignment horizontal="center" wrapText="1"/>
    </xf>
    <xf numFmtId="0" fontId="2" fillId="4" borderId="13" xfId="0" applyFont="1" applyFill="1" applyBorder="1" applyAlignment="1">
      <alignment horizontal="left" vertical="center" wrapText="1"/>
    </xf>
    <xf numFmtId="0" fontId="2" fillId="2" borderId="13" xfId="0" applyFont="1" applyFill="1" applyBorder="1" applyAlignment="1">
      <alignment horizontal="left" vertical="center" wrapText="1"/>
    </xf>
    <xf numFmtId="17" fontId="3" fillId="4" borderId="3" xfId="0" applyNumberFormat="1" applyFont="1" applyFill="1" applyBorder="1" applyAlignment="1">
      <alignment horizontal="center" vertical="center" wrapText="1"/>
    </xf>
    <xf numFmtId="0" fontId="37" fillId="2" borderId="0" xfId="0" applyFont="1" applyFill="1" applyAlignment="1">
      <alignment horizontal="center" vertical="center" wrapText="1"/>
    </xf>
    <xf numFmtId="0" fontId="38" fillId="2" borderId="0" xfId="0" applyFont="1" applyFill="1" applyAlignment="1">
      <alignment horizontal="center" vertical="center" wrapText="1"/>
    </xf>
    <xf numFmtId="0" fontId="11" fillId="2" borderId="0" xfId="0" applyFont="1" applyFill="1" applyAlignment="1">
      <alignment horizontal="left" vertical="center" wrapText="1"/>
    </xf>
    <xf numFmtId="0" fontId="18" fillId="4" borderId="1" xfId="0" applyFont="1" applyFill="1" applyBorder="1" applyAlignment="1">
      <alignment horizontal="center" wrapText="1"/>
    </xf>
    <xf numFmtId="0" fontId="18" fillId="4" borderId="54" xfId="0" applyFont="1" applyFill="1" applyBorder="1" applyAlignment="1">
      <alignment horizontal="center" wrapText="1"/>
    </xf>
    <xf numFmtId="4" fontId="3" fillId="4" borderId="2" xfId="0" applyNumberFormat="1" applyFont="1" applyFill="1" applyBorder="1" applyAlignment="1">
      <alignment horizontal="center" vertical="center" wrapText="1"/>
    </xf>
    <xf numFmtId="0" fontId="34" fillId="4" borderId="55" xfId="0" applyFont="1" applyFill="1" applyBorder="1" applyAlignment="1">
      <alignment horizontal="center" vertical="center" wrapText="1"/>
    </xf>
    <xf numFmtId="0" fontId="34" fillId="4" borderId="53" xfId="0" applyFont="1" applyFill="1" applyBorder="1" applyAlignment="1">
      <alignment horizontal="center" vertical="center" wrapText="1"/>
    </xf>
    <xf numFmtId="0" fontId="34" fillId="4" borderId="83" xfId="0" applyFont="1" applyFill="1" applyBorder="1" applyAlignment="1">
      <alignment horizontal="center" vertical="center" wrapText="1"/>
    </xf>
    <xf numFmtId="4" fontId="3" fillId="4" borderId="4" xfId="0" applyNumberFormat="1" applyFont="1" applyFill="1" applyBorder="1" applyAlignment="1">
      <alignment horizontal="center" vertical="center" wrapText="1"/>
    </xf>
    <xf numFmtId="4" fontId="3" fillId="4" borderId="8" xfId="0" applyNumberFormat="1" applyFont="1" applyFill="1" applyBorder="1" applyAlignment="1">
      <alignment horizontal="center" vertical="center" wrapText="1"/>
    </xf>
    <xf numFmtId="4" fontId="3" fillId="4" borderId="14" xfId="0" applyNumberFormat="1" applyFont="1" applyFill="1" applyBorder="1" applyAlignment="1">
      <alignment horizontal="center" vertical="center" wrapText="1"/>
    </xf>
    <xf numFmtId="0" fontId="4" fillId="2" borderId="0" xfId="0" applyFont="1" applyFill="1" applyAlignment="1">
      <alignment horizontal="left" vertical="justify" wrapText="1"/>
    </xf>
    <xf numFmtId="0" fontId="0" fillId="2" borderId="0" xfId="0" applyFill="1" applyAlignment="1">
      <alignment horizontal="left" vertical="justify" wrapText="1"/>
    </xf>
    <xf numFmtId="0" fontId="4" fillId="4" borderId="3"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0" xfId="0" applyFill="1" applyAlignment="1">
      <alignment horizontal="center" vertical="center"/>
    </xf>
    <xf numFmtId="0" fontId="0" fillId="4" borderId="0" xfId="0" applyFill="1" applyAlignment="1">
      <alignment horizontal="center"/>
    </xf>
    <xf numFmtId="0" fontId="0" fillId="4" borderId="53" xfId="0" applyFill="1" applyBorder="1" applyAlignment="1">
      <alignment horizontal="center"/>
    </xf>
    <xf numFmtId="166" fontId="2" fillId="2" borderId="4" xfId="0" applyNumberFormat="1" applyFont="1" applyFill="1" applyBorder="1" applyAlignment="1">
      <alignment horizontal="center"/>
    </xf>
    <xf numFmtId="166" fontId="2" fillId="2" borderId="1" xfId="0" applyNumberFormat="1" applyFont="1" applyFill="1" applyBorder="1" applyAlignment="1">
      <alignment horizontal="center"/>
    </xf>
    <xf numFmtId="166" fontId="2" fillId="2" borderId="12" xfId="0" applyNumberFormat="1" applyFont="1" applyFill="1" applyBorder="1" applyAlignment="1">
      <alignment horizontal="center"/>
    </xf>
    <xf numFmtId="166" fontId="2" fillId="2" borderId="9" xfId="0" applyNumberFormat="1" applyFont="1" applyFill="1" applyBorder="1" applyAlignment="1">
      <alignment horizontal="center"/>
    </xf>
    <xf numFmtId="0" fontId="3" fillId="4" borderId="1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5" xfId="0" applyFont="1" applyFill="1" applyBorder="1" applyAlignment="1">
      <alignment horizontal="center" vertical="center" wrapText="1"/>
    </xf>
    <xf numFmtId="166" fontId="2" fillId="3" borderId="12" xfId="0" applyNumberFormat="1" applyFont="1" applyFill="1" applyBorder="1" applyAlignment="1">
      <alignment horizontal="center"/>
    </xf>
    <xf numFmtId="0" fontId="2" fillId="2" borderId="0" xfId="0" applyFont="1" applyFill="1" applyAlignment="1">
      <alignment horizontal="right"/>
    </xf>
    <xf numFmtId="0" fontId="2" fillId="4" borderId="5" xfId="0" applyFont="1" applyFill="1" applyBorder="1" applyAlignment="1">
      <alignment horizontal="center"/>
    </xf>
    <xf numFmtId="0" fontId="2" fillId="4" borderId="15" xfId="0" applyFont="1" applyFill="1" applyBorder="1" applyAlignment="1">
      <alignment horizontal="center"/>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3" xfId="0" applyFont="1" applyFill="1" applyBorder="1" applyAlignment="1">
      <alignment horizontal="left"/>
    </xf>
    <xf numFmtId="0" fontId="2" fillId="2" borderId="12" xfId="0" applyFont="1" applyFill="1" applyBorder="1" applyAlignment="1">
      <alignment horizontal="left"/>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7" xfId="0" applyFont="1" applyFill="1" applyBorder="1" applyAlignment="1">
      <alignment horizontal="left" vertical="center" wrapText="1"/>
    </xf>
    <xf numFmtId="164" fontId="2" fillId="2" borderId="52" xfId="0" applyNumberFormat="1" applyFont="1" applyFill="1" applyBorder="1" applyAlignment="1">
      <alignment horizontal="center"/>
    </xf>
    <xf numFmtId="164" fontId="2" fillId="2" borderId="53" xfId="0" applyNumberFormat="1"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5"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54" xfId="0" applyFont="1" applyFill="1" applyBorder="1" applyAlignment="1">
      <alignment horizontal="center"/>
    </xf>
    <xf numFmtId="164" fontId="2" fillId="2" borderId="9" xfId="0" applyNumberFormat="1" applyFont="1" applyFill="1" applyBorder="1" applyAlignment="1">
      <alignment horizontal="center"/>
    </xf>
    <xf numFmtId="0" fontId="3" fillId="4" borderId="3" xfId="0" applyFont="1" applyFill="1" applyBorder="1" applyAlignment="1">
      <alignment horizontal="center"/>
    </xf>
    <xf numFmtId="0" fontId="2" fillId="2" borderId="13" xfId="0" applyFont="1" applyFill="1" applyBorder="1" applyAlignment="1">
      <alignment horizontal="center"/>
    </xf>
    <xf numFmtId="0" fontId="3" fillId="2" borderId="7" xfId="0" applyFont="1" applyFill="1" applyBorder="1" applyAlignment="1">
      <alignment horizontal="center"/>
    </xf>
    <xf numFmtId="0" fontId="3" fillId="2" borderId="54" xfId="0" applyFont="1" applyFill="1" applyBorder="1" applyAlignment="1">
      <alignment horizontal="center"/>
    </xf>
    <xf numFmtId="164" fontId="2" fillId="2" borderId="2" xfId="0" applyNumberFormat="1" applyFont="1" applyFill="1" applyBorder="1" applyAlignment="1">
      <alignment horizontal="center"/>
    </xf>
    <xf numFmtId="164" fontId="2" fillId="2" borderId="3" xfId="0" applyNumberFormat="1" applyFont="1" applyFill="1" applyBorder="1" applyAlignment="1">
      <alignment horizontal="center"/>
    </xf>
    <xf numFmtId="164" fontId="2" fillId="2" borderId="4" xfId="0" applyNumberFormat="1" applyFont="1" applyFill="1" applyBorder="1" applyAlignment="1">
      <alignment horizontal="center"/>
    </xf>
    <xf numFmtId="164" fontId="2" fillId="2" borderId="1" xfId="0" applyNumberFormat="1" applyFont="1" applyFill="1" applyBorder="1" applyAlignment="1">
      <alignment horizontal="center"/>
    </xf>
    <xf numFmtId="0" fontId="4" fillId="4" borderId="2" xfId="0" applyFont="1" applyFill="1" applyBorder="1" applyAlignment="1">
      <alignment horizontal="center" vertical="center"/>
    </xf>
    <xf numFmtId="0" fontId="0" fillId="4" borderId="1" xfId="0" applyFill="1" applyBorder="1" applyAlignment="1">
      <alignment vertical="center"/>
    </xf>
    <xf numFmtId="0" fontId="4" fillId="4" borderId="2" xfId="0" applyFont="1" applyFill="1" applyBorder="1" applyAlignment="1">
      <alignment horizontal="center" vertical="center" wrapText="1"/>
    </xf>
    <xf numFmtId="0" fontId="4" fillId="4" borderId="0" xfId="0" applyFont="1" applyFill="1" applyAlignment="1">
      <alignment horizontal="center" vertical="center"/>
    </xf>
    <xf numFmtId="0" fontId="4" fillId="4" borderId="79" xfId="0" applyFont="1" applyFill="1" applyBorder="1" applyAlignment="1">
      <alignment horizontal="center" vertical="center"/>
    </xf>
    <xf numFmtId="0" fontId="0" fillId="4" borderId="54" xfId="0" applyFill="1" applyBorder="1" applyAlignment="1">
      <alignment vertical="center"/>
    </xf>
    <xf numFmtId="0" fontId="0" fillId="4" borderId="79" xfId="0" applyFill="1" applyBorder="1" applyAlignment="1">
      <alignment horizontal="center" vertical="center"/>
    </xf>
    <xf numFmtId="0" fontId="4" fillId="4" borderId="0" xfId="0" applyFont="1" applyFill="1" applyAlignment="1">
      <alignment horizontal="center" vertical="center" wrapText="1"/>
    </xf>
    <xf numFmtId="0" fontId="0" fillId="4" borderId="54" xfId="0" applyFill="1" applyBorder="1"/>
    <xf numFmtId="0" fontId="4" fillId="4" borderId="0" xfId="0" applyFont="1" applyFill="1" applyAlignment="1">
      <alignment horizontal="center"/>
    </xf>
    <xf numFmtId="0" fontId="0" fillId="4" borderId="79" xfId="0" applyFill="1" applyBorder="1" applyAlignment="1">
      <alignment horizontal="center"/>
    </xf>
    <xf numFmtId="0" fontId="4" fillId="4" borderId="83" xfId="0" applyFont="1" applyFill="1" applyBorder="1" applyAlignment="1">
      <alignment horizontal="center" vertical="center"/>
    </xf>
    <xf numFmtId="0" fontId="4" fillId="4" borderId="53" xfId="0" applyFont="1" applyFill="1" applyBorder="1" applyAlignment="1">
      <alignment horizontal="center" vertical="center"/>
    </xf>
    <xf numFmtId="0" fontId="0" fillId="4" borderId="55" xfId="0" applyFill="1" applyBorder="1"/>
    <xf numFmtId="0" fontId="0" fillId="4" borderId="83" xfId="0" applyFill="1" applyBorder="1" applyAlignment="1">
      <alignment horizontal="center"/>
    </xf>
    <xf numFmtId="164" fontId="0" fillId="2" borderId="2" xfId="0" applyNumberFormat="1" applyFill="1" applyBorder="1"/>
    <xf numFmtId="164" fontId="0" fillId="2" borderId="3" xfId="0" applyNumberFormat="1" applyFill="1" applyBorder="1"/>
    <xf numFmtId="164" fontId="0" fillId="2" borderId="1" xfId="0" applyNumberFormat="1" applyFill="1" applyBorder="1"/>
    <xf numFmtId="164" fontId="0" fillId="2" borderId="79" xfId="0" applyNumberFormat="1" applyFill="1" applyBorder="1"/>
    <xf numFmtId="164" fontId="0" fillId="2" borderId="54" xfId="0" applyNumberFormat="1" applyFill="1" applyBorder="1"/>
    <xf numFmtId="0" fontId="4" fillId="2" borderId="0" xfId="0" applyFont="1" applyFill="1" applyAlignment="1">
      <alignment horizontal="left" indent="1"/>
    </xf>
    <xf numFmtId="164" fontId="0" fillId="2" borderId="83" xfId="0" applyNumberFormat="1" applyFill="1" applyBorder="1"/>
    <xf numFmtId="164" fontId="0" fillId="2" borderId="53" xfId="0" applyNumberFormat="1" applyFill="1" applyBorder="1"/>
    <xf numFmtId="164" fontId="0" fillId="2" borderId="55" xfId="0" applyNumberFormat="1" applyFill="1" applyBorder="1"/>
    <xf numFmtId="0" fontId="4" fillId="2" borderId="0" xfId="0" applyFont="1" applyFill="1" applyAlignment="1">
      <alignment horizontal="left" wrapText="1" indent="1"/>
    </xf>
    <xf numFmtId="0" fontId="0" fillId="2" borderId="0" xfId="0" applyFill="1" applyAlignment="1">
      <alignment horizontal="left" indent="1"/>
    </xf>
    <xf numFmtId="0" fontId="44" fillId="2" borderId="0" xfId="0" applyFont="1" applyFill="1" applyAlignment="1">
      <alignment horizontal="center"/>
    </xf>
    <xf numFmtId="0" fontId="11" fillId="4" borderId="4" xfId="0" applyFont="1" applyFill="1" applyBorder="1" applyAlignment="1">
      <alignment horizontal="center" vertical="center" wrapText="1"/>
    </xf>
    <xf numFmtId="0" fontId="11" fillId="4" borderId="0" xfId="0" applyFont="1" applyFill="1" applyAlignment="1">
      <alignment horizontal="center"/>
    </xf>
    <xf numFmtId="0" fontId="11" fillId="4" borderId="79" xfId="0" applyFont="1" applyFill="1" applyBorder="1" applyAlignment="1">
      <alignment horizontal="center"/>
    </xf>
    <xf numFmtId="0" fontId="11" fillId="4" borderId="8"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164" fontId="2" fillId="2" borderId="1" xfId="0" applyNumberFormat="1" applyFont="1" applyFill="1" applyBorder="1"/>
    <xf numFmtId="164" fontId="35" fillId="2" borderId="79" xfId="0" applyNumberFormat="1" applyFont="1" applyFill="1" applyBorder="1"/>
    <xf numFmtId="0" fontId="4" fillId="2" borderId="0" xfId="0" applyFont="1" applyFill="1" applyAlignment="1">
      <alignment horizontal="left" wrapText="1"/>
    </xf>
    <xf numFmtId="0" fontId="4" fillId="2" borderId="79" xfId="0" applyFont="1" applyFill="1" applyBorder="1" applyAlignment="1">
      <alignment horizontal="left" wrapText="1"/>
    </xf>
    <xf numFmtId="164" fontId="35" fillId="2" borderId="53" xfId="0" applyNumberFormat="1" applyFont="1" applyFill="1" applyBorder="1"/>
    <xf numFmtId="164" fontId="2" fillId="2" borderId="55" xfId="0" applyNumberFormat="1" applyFont="1" applyFill="1" applyBorder="1"/>
    <xf numFmtId="0" fontId="4" fillId="2" borderId="13" xfId="0" applyFont="1" applyFill="1" applyBorder="1"/>
    <xf numFmtId="164" fontId="35" fillId="2" borderId="14" xfId="0" applyNumberFormat="1" applyFont="1" applyFill="1" applyBorder="1"/>
    <xf numFmtId="164" fontId="2" fillId="2" borderId="80" xfId="0" applyNumberFormat="1" applyFont="1" applyFill="1" applyBorder="1"/>
    <xf numFmtId="164" fontId="2" fillId="2" borderId="81" xfId="0" applyNumberFormat="1" applyFont="1" applyFill="1" applyBorder="1"/>
    <xf numFmtId="0" fontId="11" fillId="4" borderId="13" xfId="0" applyFont="1" applyFill="1" applyBorder="1" applyAlignment="1">
      <alignment wrapText="1"/>
    </xf>
    <xf numFmtId="164" fontId="18" fillId="4" borderId="14" xfId="0" applyNumberFormat="1" applyFont="1" applyFill="1" applyBorder="1"/>
    <xf numFmtId="10" fontId="18" fillId="4" borderId="14" xfId="3" applyNumberFormat="1" applyFont="1" applyFill="1" applyBorder="1"/>
    <xf numFmtId="10" fontId="3" fillId="4" borderId="80" xfId="3" applyNumberFormat="1" applyFont="1" applyFill="1" applyBorder="1"/>
    <xf numFmtId="10" fontId="3" fillId="4" borderId="81" xfId="3" applyNumberFormat="1" applyFont="1" applyFill="1" applyBorder="1"/>
    <xf numFmtId="0" fontId="11" fillId="4" borderId="80" xfId="0" applyFont="1" applyFill="1" applyBorder="1" applyAlignment="1">
      <alignment horizontal="center"/>
    </xf>
    <xf numFmtId="0" fontId="11" fillId="4" borderId="81" xfId="0" applyFont="1" applyFill="1" applyBorder="1" applyAlignment="1">
      <alignment horizontal="center"/>
    </xf>
    <xf numFmtId="0" fontId="0" fillId="3" borderId="79" xfId="0" applyFill="1" applyBorder="1" applyAlignment="1">
      <alignment horizontal="center"/>
    </xf>
    <xf numFmtId="172" fontId="0" fillId="3" borderId="1" xfId="0" applyNumberFormat="1" applyFill="1" applyBorder="1"/>
    <xf numFmtId="172" fontId="0" fillId="3" borderId="2" xfId="0" applyNumberFormat="1" applyFill="1" applyBorder="1"/>
    <xf numFmtId="172" fontId="0" fillId="3" borderId="54" xfId="0" applyNumberFormat="1" applyFill="1" applyBorder="1"/>
    <xf numFmtId="172" fontId="0" fillId="3" borderId="0" xfId="0" applyNumberFormat="1" applyFill="1"/>
    <xf numFmtId="172" fontId="0" fillId="3" borderId="0" xfId="0" applyNumberFormat="1" applyFill="1" applyAlignment="1">
      <alignment horizontal="right"/>
    </xf>
    <xf numFmtId="172" fontId="0" fillId="3" borderId="54" xfId="0" applyNumberFormat="1" applyFill="1" applyBorder="1" applyAlignment="1">
      <alignment horizontal="right"/>
    </xf>
    <xf numFmtId="172" fontId="0" fillId="3" borderId="55" xfId="0" applyNumberFormat="1" applyFill="1" applyBorder="1" applyAlignment="1">
      <alignment horizontal="right"/>
    </xf>
    <xf numFmtId="172" fontId="4" fillId="3" borderId="83" xfId="0" applyNumberFormat="1" applyFont="1" applyFill="1" applyBorder="1" applyAlignment="1">
      <alignment horizontal="right" wrapText="1"/>
    </xf>
    <xf numFmtId="172" fontId="11" fillId="4" borderId="80" xfId="0" applyNumberFormat="1" applyFont="1" applyFill="1" applyBorder="1" applyAlignment="1">
      <alignment horizontal="right" wrapText="1"/>
    </xf>
    <xf numFmtId="172" fontId="11" fillId="4" borderId="81" xfId="0" applyNumberFormat="1" applyFont="1" applyFill="1" applyBorder="1" applyAlignment="1">
      <alignment horizontal="right"/>
    </xf>
    <xf numFmtId="172" fontId="11" fillId="4" borderId="80" xfId="3" applyNumberFormat="1" applyFont="1" applyFill="1" applyBorder="1" applyAlignment="1">
      <alignment horizontal="right"/>
    </xf>
    <xf numFmtId="172" fontId="11" fillId="4" borderId="81" xfId="3" applyNumberFormat="1" applyFont="1" applyFill="1" applyBorder="1" applyAlignment="1">
      <alignment horizontal="right"/>
    </xf>
    <xf numFmtId="0" fontId="4" fillId="0" borderId="0" xfId="0" applyFont="1" applyAlignment="1">
      <alignment horizontal="right" indent="1"/>
    </xf>
    <xf numFmtId="0" fontId="0" fillId="0" borderId="84" xfId="0" applyBorder="1"/>
    <xf numFmtId="0" fontId="0" fillId="0" borderId="85" xfId="0" applyBorder="1"/>
    <xf numFmtId="0" fontId="0" fillId="0" borderId="86" xfId="0" applyBorder="1"/>
    <xf numFmtId="0" fontId="0" fillId="0" borderId="87" xfId="0" applyBorder="1"/>
    <xf numFmtId="0" fontId="0" fillId="0" borderId="88" xfId="0" applyBorder="1"/>
    <xf numFmtId="0" fontId="0" fillId="0" borderId="89" xfId="0" applyBorder="1"/>
    <xf numFmtId="0" fontId="0" fillId="0" borderId="90" xfId="0" applyBorder="1"/>
    <xf numFmtId="0" fontId="0" fillId="0" borderId="91" xfId="0" applyBorder="1"/>
    <xf numFmtId="0" fontId="0" fillId="0" borderId="92" xfId="0" applyBorder="1"/>
    <xf numFmtId="164" fontId="2" fillId="2" borderId="55" xfId="0" applyNumberFormat="1" applyFont="1" applyFill="1" applyBorder="1" applyAlignment="1">
      <alignment horizontal="center"/>
    </xf>
    <xf numFmtId="164" fontId="2" fillId="2" borderId="55" xfId="0" applyNumberFormat="1" applyFont="1" applyFill="1" applyBorder="1" applyAlignment="1">
      <alignment horizontal="right"/>
    </xf>
    <xf numFmtId="164" fontId="2" fillId="2" borderId="83" xfId="0" applyNumberFormat="1" applyFont="1" applyFill="1" applyBorder="1" applyAlignment="1">
      <alignment horizontal="right"/>
    </xf>
    <xf numFmtId="0" fontId="2" fillId="2" borderId="53" xfId="0" applyFont="1" applyFill="1" applyBorder="1" applyAlignment="1">
      <alignment horizontal="center"/>
    </xf>
  </cellXfs>
  <cellStyles count="5">
    <cellStyle name="Moeda" xfId="2" builtinId="4"/>
    <cellStyle name="Normal" xfId="0" builtinId="0"/>
    <cellStyle name="Normal 2" xfId="4" xr:uid="{A5C7EFCC-7378-4B4D-80CE-D027513A313A}"/>
    <cellStyle name="Porcentagem" xfId="3" builtinId="5"/>
    <cellStyle name="Vírgula" xfId="1" builtinId="3"/>
  </cellStyles>
  <dxfs count="7">
    <dxf>
      <fill>
        <patternFill>
          <bgColor rgb="FFFFFF00"/>
        </patternFill>
      </fill>
    </dxf>
    <dxf>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1" defaultTableStyle="TableStyleMedium2" defaultPivotStyle="PivotStyleLight16">
    <tableStyle name="Estilo de Tabela 1" pivot="0" count="0" xr9:uid="{03D4808F-7B97-4363-92E8-BE2A4F1D293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twoCellAnchor>
    <xdr:from>
      <xdr:col>0</xdr:col>
      <xdr:colOff>1238250</xdr:colOff>
      <xdr:row>107</xdr:row>
      <xdr:rowOff>95250</xdr:rowOff>
    </xdr:from>
    <xdr:to>
      <xdr:col>0</xdr:col>
      <xdr:colOff>1457325</xdr:colOff>
      <xdr:row>109</xdr:row>
      <xdr:rowOff>9525</xdr:rowOff>
    </xdr:to>
    <xdr:sp macro="" textlink="">
      <xdr:nvSpPr>
        <xdr:cNvPr id="2" name="CaixaDeTexto 1">
          <a:extLst>
            <a:ext uri="{FF2B5EF4-FFF2-40B4-BE49-F238E27FC236}">
              <a16:creationId xmlns:a16="http://schemas.microsoft.com/office/drawing/2014/main" id="{78F3DBB5-3398-4037-BBAA-04B39BA644A2}"/>
            </a:ext>
          </a:extLst>
        </xdr:cNvPr>
        <xdr:cNvSpPr txBox="1"/>
      </xdr:nvSpPr>
      <xdr:spPr>
        <a:xfrm>
          <a:off x="1238250" y="20859750"/>
          <a:ext cx="219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600"/>
            <a:t>4</a:t>
          </a:r>
        </a:p>
      </xdr:txBody>
    </xdr:sp>
    <xdr:clientData/>
  </xdr:twoCellAnchor>
  <xdr:twoCellAnchor>
    <xdr:from>
      <xdr:col>0</xdr:col>
      <xdr:colOff>1238250</xdr:colOff>
      <xdr:row>99</xdr:row>
      <xdr:rowOff>95250</xdr:rowOff>
    </xdr:from>
    <xdr:to>
      <xdr:col>0</xdr:col>
      <xdr:colOff>1457325</xdr:colOff>
      <xdr:row>101</xdr:row>
      <xdr:rowOff>9525</xdr:rowOff>
    </xdr:to>
    <xdr:sp macro="" textlink="">
      <xdr:nvSpPr>
        <xdr:cNvPr id="3" name="CaixaDeTexto 2">
          <a:extLst>
            <a:ext uri="{FF2B5EF4-FFF2-40B4-BE49-F238E27FC236}">
              <a16:creationId xmlns:a16="http://schemas.microsoft.com/office/drawing/2014/main" id="{2A3EDC3E-F7C1-4C09-986E-D2E1020AFFC1}"/>
            </a:ext>
          </a:extLst>
        </xdr:cNvPr>
        <xdr:cNvSpPr txBox="1"/>
      </xdr:nvSpPr>
      <xdr:spPr>
        <a:xfrm>
          <a:off x="3381375" y="19535775"/>
          <a:ext cx="219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600"/>
            <a:t>4</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laudinei Nogueira" refreshedDate="43123.734850694447" createdVersion="1" refreshedVersion="6" recordCount="0" xr:uid="{784F28AC-1103-43DD-A29F-CE3D93BB6381}">
  <cacheSource type="external" connectionId="1"/>
  <cacheFields count="0"/>
  <cacheHierarchies count="12">
    <cacheHierarchy uniqueName="[CD FONTE]" caption="CD FONTE" defaultMemberUniqueName="[CD FONTE].[All Cd Fonte]" allUniqueName="[CD FONTE].[All Cd Fonte]" dimensionUniqueName="[CD FONTE]" count="0" unbalanced="0"/>
    <cacheHierarchy uniqueName="[CD HISTÓRICO]" caption="CD HISTÓRICO" defaultMemberUniqueName="[CD HISTÓRICO].[All Cd Historico]" allUniqueName="[CD HISTÓRICO].[All Cd Historico]" dimensionUniqueName="[CD HISTÓRICO]" count="0" unbalanced="0"/>
    <cacheHierarchy uniqueName="[DS LANÇAMENTO]" caption="DS LANÇAMENTO" defaultMemberUniqueName="[DS LANÇAMENTO].[All Ds Lancamento]" allUniqueName="[DS LANÇAMENTO].[All Ds Lancamento]" dimensionUniqueName="[DS LANÇAMENTO]" count="0" unbalanced="0"/>
    <cacheHierarchy uniqueName="[DS MOVIMENTO]" caption="DS MOVIMENTO" defaultMemberUniqueName="[DS MOVIMENTO].[All Ds Movimento]" allUniqueName="[DS MOVIMENTO].[All Ds Movimento]" dimensionUniqueName="[DS MOVIMENTO]" count="0" unbalanced="0"/>
    <cacheHierarchy uniqueName="[DT LANCAMENTO]" caption="DT LANCAMENTO" time="1" defaultMemberUniqueName="[DT LANCAMENTO].[All Dt Lancamento]" allUniqueName="[DT LANCAMENTO].[All Dt Lancamento]" dimensionUniqueName="[DT LANCAMENTO]" count="0" unbalanced="0"/>
    <cacheHierarchy uniqueName="[EMPRESA]" caption="EMPRESA" defaultMemberUniqueName="[EMPRESA].[All Nm Empresa]" allUniqueName="[EMPRESA].[All Nm Empresa]" dimensionUniqueName="[EMPRESA]" count="0" unbalanced="0"/>
    <cacheHierarchy uniqueName="[EXERCÍCIO]" caption="EXERCÍCIO" defaultMemberUniqueName="[EXERCÍCIO].[All Cd Exercicio]" allUniqueName="[EXERCÍCIO].[All Cd Exercicio]" dimensionUniqueName="[EXERCÍCIO]" count="0" unbalanced="0"/>
    <cacheHierarchy uniqueName="[NÍVEIS]" caption="NÍVEIS" defaultMemberUniqueName="[NÍVEIS].[All Nivel 1]" allUniqueName="[NÍVEIS].[All Nivel 1]" dimensionUniqueName="[NÍVEIS]" count="0" unbalanced="0"/>
    <cacheHierarchy uniqueName="[Tp Transação]" caption="Tp Transação" defaultMemberUniqueName="[Tp Transação].[All Tp Transação]" allUniqueName="[Tp Transação].[All Tp Transação]" dimensionUniqueName="[Tp Transação]" count="0" unbalanced="0"/>
    <cacheHierarchy uniqueName="[Measures].[SLD ABERTURA]" caption="SLD ABERTURA" measure="1" count="0"/>
    <cacheHierarchy uniqueName="[Measures].[VL CRÉDITO]" caption="VL CRÉDITO" measure="1" count="0"/>
    <cacheHierarchy uniqueName="[Measures].[VL DÉBITO]" caption="VL DÉBITO" measure="1" count="0"/>
  </cacheHierarchies>
  <kpis count="0"/>
  <dimensions count="10">
    <dimension name="CD FONTE" uniqueName="[CD FONTE]" caption="CD FONTE"/>
    <dimension name="CD HISTÓRICO" uniqueName="[CD HISTÓRICO]" caption="CD HISTÓRICO"/>
    <dimension name="DS LANÇAMENTO" uniqueName="[DS LANÇAMENTO]" caption="DS LANÇAMENTO"/>
    <dimension name="DS MOVIMENTO" uniqueName="[DS MOVIMENTO]" caption="DS MOVIMENTO"/>
    <dimension name="DT LANCAMENTO" uniqueName="[DT LANCAMENTO]" caption="DT LANCAMENTO"/>
    <dimension name="EMPRESA" uniqueName="[EMPRESA]" caption="EMPRESA"/>
    <dimension name="EXERCÍCIO" uniqueName="[EXERCÍCIO]" caption="EXERCÍCIO"/>
    <dimension measure="1" name="Measures" uniqueName="[Measures]" caption="Measures"/>
    <dimension name="NÍVEIS" uniqueName="[NÍVEIS]" caption="NÍVEIS"/>
    <dimension name="Tp Transação" uniqueName="[Tp Transação]" caption="Tp Transação"/>
  </dimensions>
  <extLst>
    <ext xmlns:x14="http://schemas.microsoft.com/office/spreadsheetml/2009/9/main" uri="{725AE2AE-9491-48be-B2B4-4EB974FC3084}">
      <x14:pivotCacheDefinition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F266F97-CA5D-4AFB-8E63-CDF4F48AB5AD}" name="Tabela dinâmica1" cacheId="419" applyNumberFormats="0" applyBorderFormats="0" applyFontFormats="0" applyPatternFormats="0" applyAlignmentFormats="0" applyWidthHeightFormats="1" dataCaption="Dados" updatedVersion="6" showMultipleLabel="0" showMemberPropertyTips="0" itemPrintTitles="1" indent="127" compact="0" compactData="0" gridDropZones="1" fieldListSortAscending="1">
  <location ref="A80:G93" firstHeaderRow="1" firstDataRow="1" firstDataCol="1"/>
  <pivotHierarchies count="12">
    <pivotHierarchy includeNewItemsInFilter="1"/>
    <pivotHierarchy includeNewItemsInFilter="1"/>
    <pivotHierarchy includeNewItemsInFilter="1"/>
    <pivotHierarchy includeNewItemsInFilter="1"/>
    <pivotHierarchy includeNewItemsInFilter="1"/>
    <pivotHierarchy multipleItemSelectionAllowed="1" includeNewItemsInFilter="1"/>
    <pivotHierarchy includeNewItemsInFilter="1"/>
    <pivotHierarchy includeNewItemsInFilter="1"/>
    <pivotHierarchy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ie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visualTotalsForSets="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B1E-AE29-4D23-A37A-48B79DF67157}">
  <sheetPr codeName="Planilha1"/>
  <dimension ref="A1:K146"/>
  <sheetViews>
    <sheetView tabSelected="1" workbookViewId="0">
      <selection activeCell="A34" sqref="A34"/>
    </sheetView>
  </sheetViews>
  <sheetFormatPr defaultRowHeight="11.25"/>
  <cols>
    <col min="1" max="1" width="61.85546875" style="2" customWidth="1"/>
    <col min="2" max="2" width="16.140625" style="62" customWidth="1"/>
    <col min="3" max="3" width="15.28515625" style="2" customWidth="1"/>
    <col min="4" max="4" width="15.5703125" style="2" customWidth="1"/>
    <col min="5" max="8" width="14.7109375" style="2" customWidth="1"/>
    <col min="9" max="9" width="16.140625" style="2" customWidth="1"/>
    <col min="10" max="10" width="14.7109375" style="2" customWidth="1"/>
    <col min="11" max="11" width="15.42578125" style="2" customWidth="1"/>
    <col min="12" max="16384" width="9.140625" style="2"/>
  </cols>
  <sheetData>
    <row r="1" spans="1:8">
      <c r="A1" s="925" t="s">
        <v>0</v>
      </c>
      <c r="B1" s="925"/>
      <c r="C1" s="925"/>
      <c r="D1" s="925"/>
      <c r="E1" s="925"/>
      <c r="F1" s="925"/>
      <c r="G1" s="925"/>
      <c r="H1" s="925"/>
    </row>
    <row r="2" spans="1:8">
      <c r="A2" s="926" t="s">
        <v>1</v>
      </c>
      <c r="B2" s="926"/>
      <c r="C2" s="926"/>
      <c r="D2" s="926"/>
      <c r="E2" s="926"/>
      <c r="F2" s="926"/>
      <c r="G2" s="926"/>
      <c r="H2" s="926"/>
    </row>
    <row r="3" spans="1:8">
      <c r="A3" s="925" t="s">
        <v>2</v>
      </c>
      <c r="B3" s="925"/>
      <c r="C3" s="925"/>
      <c r="D3" s="925"/>
      <c r="E3" s="925"/>
      <c r="F3" s="925"/>
      <c r="G3" s="925"/>
      <c r="H3" s="925"/>
    </row>
    <row r="4" spans="1:8">
      <c r="A4" s="926" t="s">
        <v>3</v>
      </c>
      <c r="B4" s="926"/>
      <c r="C4" s="926"/>
      <c r="D4" s="926"/>
      <c r="E4" s="926"/>
      <c r="F4" s="926"/>
      <c r="G4" s="926"/>
      <c r="H4" s="926"/>
    </row>
    <row r="5" spans="1:8">
      <c r="A5" s="926" t="s">
        <v>1107</v>
      </c>
      <c r="B5" s="926">
        <v>0</v>
      </c>
      <c r="C5" s="926">
        <v>0</v>
      </c>
      <c r="D5" s="926">
        <v>0</v>
      </c>
      <c r="E5" s="926">
        <v>0</v>
      </c>
      <c r="F5" s="926">
        <v>0</v>
      </c>
      <c r="G5" s="926">
        <v>0</v>
      </c>
      <c r="H5" s="926">
        <v>0</v>
      </c>
    </row>
    <row r="6" spans="1:8">
      <c r="A6" s="927"/>
      <c r="B6" s="927"/>
      <c r="C6" s="927"/>
      <c r="D6" s="927"/>
      <c r="E6" s="927"/>
      <c r="F6" s="927"/>
      <c r="G6" s="927"/>
      <c r="H6" s="927"/>
    </row>
    <row r="7" spans="1:8">
      <c r="A7" s="2" t="s">
        <v>4</v>
      </c>
      <c r="B7" s="4"/>
      <c r="H7" s="5">
        <v>1</v>
      </c>
    </row>
    <row r="8" spans="1:8" ht="22.5" customHeight="1">
      <c r="A8" s="909" t="s">
        <v>5</v>
      </c>
      <c r="B8" s="922" t="s">
        <v>6</v>
      </c>
      <c r="C8" s="918" t="s">
        <v>7</v>
      </c>
      <c r="D8" s="914" t="s">
        <v>8</v>
      </c>
      <c r="E8" s="914"/>
      <c r="F8" s="914"/>
      <c r="G8" s="914"/>
      <c r="H8" s="912" t="s">
        <v>9</v>
      </c>
    </row>
    <row r="9" spans="1:8" ht="12.75" customHeight="1">
      <c r="A9" s="910"/>
      <c r="B9" s="923"/>
      <c r="C9" s="919"/>
      <c r="D9" s="6" t="s">
        <v>10</v>
      </c>
      <c r="E9" s="6" t="s">
        <v>11</v>
      </c>
      <c r="F9" s="6" t="s">
        <v>1108</v>
      </c>
      <c r="G9" s="6" t="s">
        <v>11</v>
      </c>
      <c r="H9" s="913"/>
    </row>
    <row r="10" spans="1:8" ht="12.75" customHeight="1">
      <c r="A10" s="911"/>
      <c r="B10" s="924"/>
      <c r="C10" s="7" t="s">
        <v>12</v>
      </c>
      <c r="D10" s="7" t="s">
        <v>13</v>
      </c>
      <c r="E10" s="7" t="s">
        <v>14</v>
      </c>
      <c r="F10" s="7" t="s">
        <v>15</v>
      </c>
      <c r="G10" s="7" t="s">
        <v>16</v>
      </c>
      <c r="H10" s="8" t="s">
        <v>17</v>
      </c>
    </row>
    <row r="11" spans="1:8" ht="12.75" customHeight="1">
      <c r="A11" s="10" t="s">
        <v>18</v>
      </c>
      <c r="B11" s="12">
        <v>10200000000</v>
      </c>
      <c r="C11" s="12">
        <v>10957994961.040001</v>
      </c>
      <c r="D11" s="12">
        <v>2267061245.1000004</v>
      </c>
      <c r="E11" s="13">
        <v>20.688650187924871</v>
      </c>
      <c r="F11" s="12">
        <v>11520431170.390001</v>
      </c>
      <c r="G11" s="13">
        <v>105.13265621447796</v>
      </c>
      <c r="H11" s="14">
        <f>C11-F11</f>
        <v>-562436209.35000038</v>
      </c>
    </row>
    <row r="12" spans="1:8">
      <c r="A12" s="15" t="s">
        <v>19</v>
      </c>
      <c r="B12" s="16">
        <v>9669092000</v>
      </c>
      <c r="C12" s="16">
        <v>10374823941.120001</v>
      </c>
      <c r="D12" s="16">
        <v>2104942532.9900005</v>
      </c>
      <c r="E12" s="17">
        <v>20.288947021521832</v>
      </c>
      <c r="F12" s="16">
        <v>11200718256.27</v>
      </c>
      <c r="G12" s="17">
        <v>107.96056222098012</v>
      </c>
      <c r="H12" s="18">
        <f t="shared" ref="H12:H64" si="0">C12-F12</f>
        <v>-825894315.14999962</v>
      </c>
    </row>
    <row r="13" spans="1:8">
      <c r="A13" s="19" t="s">
        <v>20</v>
      </c>
      <c r="B13" s="16">
        <v>4366479000</v>
      </c>
      <c r="C13" s="16">
        <v>4441805000</v>
      </c>
      <c r="D13" s="16">
        <v>788929908.27000022</v>
      </c>
      <c r="E13" s="17">
        <v>17.761471029682756</v>
      </c>
      <c r="F13" s="16">
        <v>4650772857.4700012</v>
      </c>
      <c r="G13" s="17">
        <v>104.70457072001138</v>
      </c>
      <c r="H13" s="18">
        <f t="shared" si="0"/>
        <v>-208967857.47000122</v>
      </c>
    </row>
    <row r="14" spans="1:8">
      <c r="A14" s="20" t="s">
        <v>901</v>
      </c>
      <c r="B14" s="21">
        <v>4135651000</v>
      </c>
      <c r="C14" s="21">
        <v>4181167000</v>
      </c>
      <c r="D14" s="21">
        <v>755723303.73000026</v>
      </c>
      <c r="E14" s="17">
        <v>18.074458727192678</v>
      </c>
      <c r="F14" s="21">
        <v>4390704041.8300009</v>
      </c>
      <c r="G14" s="17">
        <v>105.01144876131474</v>
      </c>
      <c r="H14" s="22">
        <f t="shared" si="0"/>
        <v>-209537041.83000088</v>
      </c>
    </row>
    <row r="15" spans="1:8">
      <c r="A15" s="20" t="s">
        <v>902</v>
      </c>
      <c r="B15" s="21">
        <v>230628000</v>
      </c>
      <c r="C15" s="21">
        <v>260438000</v>
      </c>
      <c r="D15" s="21">
        <v>33166553.119999997</v>
      </c>
      <c r="E15" s="17">
        <v>12.734913153994423</v>
      </c>
      <c r="F15" s="21">
        <v>259902049.98000005</v>
      </c>
      <c r="G15" s="17">
        <v>99.794212050468843</v>
      </c>
      <c r="H15" s="22">
        <f t="shared" si="0"/>
        <v>535950.01999995112</v>
      </c>
    </row>
    <row r="16" spans="1:8">
      <c r="A16" s="20" t="s">
        <v>903</v>
      </c>
      <c r="B16" s="21">
        <v>200000</v>
      </c>
      <c r="C16" s="21">
        <v>200000</v>
      </c>
      <c r="D16" s="21">
        <v>40051.42</v>
      </c>
      <c r="E16" s="17">
        <v>20.02571</v>
      </c>
      <c r="F16" s="21">
        <v>166765.66000000003</v>
      </c>
      <c r="G16" s="17">
        <v>83.382830000000013</v>
      </c>
      <c r="H16" s="22">
        <f t="shared" si="0"/>
        <v>33234.339999999967</v>
      </c>
    </row>
    <row r="17" spans="1:8">
      <c r="A17" s="19" t="s">
        <v>21</v>
      </c>
      <c r="B17" s="16">
        <v>587760000</v>
      </c>
      <c r="C17" s="16">
        <v>608310000</v>
      </c>
      <c r="D17" s="16">
        <v>138046734.21000001</v>
      </c>
      <c r="E17" s="17">
        <v>22.693484277753122</v>
      </c>
      <c r="F17" s="16">
        <v>591779598.81000006</v>
      </c>
      <c r="G17" s="17">
        <v>97.28256954677714</v>
      </c>
      <c r="H17" s="18">
        <f t="shared" si="0"/>
        <v>16530401.189999938</v>
      </c>
    </row>
    <row r="18" spans="1:8">
      <c r="A18" s="20" t="s">
        <v>22</v>
      </c>
      <c r="B18" s="23">
        <v>452360000</v>
      </c>
      <c r="C18" s="23">
        <v>452360000</v>
      </c>
      <c r="D18" s="23">
        <v>114286244.21000001</v>
      </c>
      <c r="E18" s="24">
        <v>25.2644451786188</v>
      </c>
      <c r="F18" s="23">
        <v>461175843.27000004</v>
      </c>
      <c r="G18" s="17">
        <v>101.94885561720754</v>
      </c>
      <c r="H18" s="22">
        <f t="shared" si="0"/>
        <v>-8815843.2700000405</v>
      </c>
    </row>
    <row r="19" spans="1:8">
      <c r="A19" s="20" t="s">
        <v>23</v>
      </c>
      <c r="B19" s="23">
        <v>0</v>
      </c>
      <c r="C19" s="23">
        <v>0</v>
      </c>
      <c r="D19" s="23">
        <v>0</v>
      </c>
      <c r="E19" s="24">
        <v>0</v>
      </c>
      <c r="F19" s="23">
        <v>0</v>
      </c>
      <c r="G19" s="17">
        <v>0</v>
      </c>
      <c r="H19" s="22">
        <f t="shared" si="0"/>
        <v>0</v>
      </c>
    </row>
    <row r="20" spans="1:8">
      <c r="A20" s="20" t="s">
        <v>24</v>
      </c>
      <c r="B20" s="23">
        <v>135400000</v>
      </c>
      <c r="C20" s="23">
        <v>155950000</v>
      </c>
      <c r="D20" s="23">
        <v>23760490</v>
      </c>
      <c r="E20" s="24">
        <v>15.23596665597948</v>
      </c>
      <c r="F20" s="23">
        <v>130603755.54000001</v>
      </c>
      <c r="G20" s="17">
        <v>83.747198166078874</v>
      </c>
      <c r="H20" s="22">
        <f t="shared" si="0"/>
        <v>25346244.459999993</v>
      </c>
    </row>
    <row r="21" spans="1:8">
      <c r="A21" s="19" t="s">
        <v>25</v>
      </c>
      <c r="B21" s="16">
        <v>568588000</v>
      </c>
      <c r="C21" s="16">
        <v>632532491.54999983</v>
      </c>
      <c r="D21" s="16">
        <v>152493440.47</v>
      </c>
      <c r="E21" s="17">
        <v>24.10839640764064</v>
      </c>
      <c r="F21" s="16">
        <v>923325148.93999994</v>
      </c>
      <c r="G21" s="17">
        <v>145.97276207541881</v>
      </c>
      <c r="H21" s="18">
        <f t="shared" si="0"/>
        <v>-290792657.3900001</v>
      </c>
    </row>
    <row r="22" spans="1:8">
      <c r="A22" s="20" t="s">
        <v>26</v>
      </c>
      <c r="B22" s="23">
        <v>1590000</v>
      </c>
      <c r="C22" s="23">
        <v>1590000</v>
      </c>
      <c r="D22" s="23">
        <v>222199.35000000003</v>
      </c>
      <c r="E22" s="24">
        <v>13.974801886792454</v>
      </c>
      <c r="F22" s="23">
        <v>2226751.9600000004</v>
      </c>
      <c r="G22" s="17">
        <v>140.04729308176104</v>
      </c>
      <c r="H22" s="22">
        <f t="shared" si="0"/>
        <v>-636751.96000000043</v>
      </c>
    </row>
    <row r="23" spans="1:8">
      <c r="A23" s="20" t="s">
        <v>27</v>
      </c>
      <c r="B23" s="23">
        <v>522837000</v>
      </c>
      <c r="C23" s="23">
        <v>523931430.40999991</v>
      </c>
      <c r="D23" s="23">
        <v>145888582.70999998</v>
      </c>
      <c r="E23" s="24">
        <v>27.844976316048765</v>
      </c>
      <c r="F23" s="23">
        <v>802023167.51999998</v>
      </c>
      <c r="G23" s="17">
        <v>153.07788786261224</v>
      </c>
      <c r="H23" s="22">
        <f t="shared" si="0"/>
        <v>-278091737.11000007</v>
      </c>
    </row>
    <row r="24" spans="1:8">
      <c r="A24" s="20" t="s">
        <v>28</v>
      </c>
      <c r="B24" s="23">
        <v>17048000</v>
      </c>
      <c r="C24" s="23">
        <v>17048000</v>
      </c>
      <c r="D24" s="23">
        <v>760998.55</v>
      </c>
      <c r="E24" s="24">
        <v>4.4638582238385736</v>
      </c>
      <c r="F24" s="23">
        <v>9112128.040000001</v>
      </c>
      <c r="G24" s="17">
        <v>53.449835992491792</v>
      </c>
      <c r="H24" s="22">
        <f t="shared" si="0"/>
        <v>7935871.959999999</v>
      </c>
    </row>
    <row r="25" spans="1:8">
      <c r="A25" s="20" t="s">
        <v>29</v>
      </c>
      <c r="B25" s="23">
        <v>24792000</v>
      </c>
      <c r="C25" s="23">
        <v>24792000</v>
      </c>
      <c r="D25" s="23">
        <v>4818162.8000000007</v>
      </c>
      <c r="E25" s="24">
        <v>19.434344949983871</v>
      </c>
      <c r="F25" s="23">
        <v>27535772.129999999</v>
      </c>
      <c r="G25" s="17">
        <v>111.06716735237173</v>
      </c>
      <c r="H25" s="22">
        <f t="shared" si="0"/>
        <v>-2743772.129999999</v>
      </c>
    </row>
    <row r="26" spans="1:8">
      <c r="A26" s="20" t="s">
        <v>30</v>
      </c>
      <c r="B26" s="23">
        <v>0</v>
      </c>
      <c r="C26" s="23">
        <v>62850061.140000001</v>
      </c>
      <c r="D26" s="23">
        <v>0</v>
      </c>
      <c r="E26" s="24">
        <v>0</v>
      </c>
      <c r="F26" s="23">
        <v>78017838.299999997</v>
      </c>
      <c r="G26" s="17">
        <v>124.13327351617593</v>
      </c>
      <c r="H26" s="22">
        <f t="shared" si="0"/>
        <v>-15167777.159999996</v>
      </c>
    </row>
    <row r="27" spans="1:8">
      <c r="A27" s="20" t="s">
        <v>31</v>
      </c>
      <c r="B27" s="23">
        <v>2321000</v>
      </c>
      <c r="C27" s="23">
        <v>2321000</v>
      </c>
      <c r="D27" s="23">
        <v>803497.06</v>
      </c>
      <c r="E27" s="17">
        <v>34.618572167169326</v>
      </c>
      <c r="F27" s="23">
        <v>4409490.99</v>
      </c>
      <c r="G27" s="17">
        <v>189.98237785437314</v>
      </c>
      <c r="H27" s="22">
        <f t="shared" si="0"/>
        <v>-2088490.9900000002</v>
      </c>
    </row>
    <row r="28" spans="1:8">
      <c r="A28" s="19" t="s">
        <v>32</v>
      </c>
      <c r="B28" s="16">
        <v>253523000</v>
      </c>
      <c r="C28" s="16">
        <v>253523000</v>
      </c>
      <c r="D28" s="16">
        <v>35529346.99000001</v>
      </c>
      <c r="E28" s="17">
        <v>14.014249985208446</v>
      </c>
      <c r="F28" s="16">
        <v>237923007.30999997</v>
      </c>
      <c r="G28" s="17">
        <v>93.84671501599459</v>
      </c>
      <c r="H28" s="18">
        <f t="shared" si="0"/>
        <v>15599992.690000027</v>
      </c>
    </row>
    <row r="29" spans="1:8">
      <c r="A29" s="20" t="s">
        <v>33</v>
      </c>
      <c r="B29" s="23">
        <v>246077000</v>
      </c>
      <c r="C29" s="23">
        <v>246077000</v>
      </c>
      <c r="D29" s="23">
        <v>34163282.620000005</v>
      </c>
      <c r="E29" s="17">
        <v>13.883167715796278</v>
      </c>
      <c r="F29" s="23">
        <v>230388893.70999998</v>
      </c>
      <c r="G29" s="17">
        <v>93.624716535881035</v>
      </c>
      <c r="H29" s="22">
        <f t="shared" si="0"/>
        <v>15688106.290000021</v>
      </c>
    </row>
    <row r="30" spans="1:8">
      <c r="A30" s="20" t="s">
        <v>34</v>
      </c>
      <c r="B30" s="23">
        <v>0</v>
      </c>
      <c r="C30" s="23">
        <v>0</v>
      </c>
      <c r="D30" s="23">
        <v>55982.02</v>
      </c>
      <c r="E30" s="17">
        <v>0</v>
      </c>
      <c r="F30" s="23">
        <v>224483.85</v>
      </c>
      <c r="G30" s="17">
        <v>0</v>
      </c>
      <c r="H30" s="22">
        <f t="shared" si="0"/>
        <v>-224483.85</v>
      </c>
    </row>
    <row r="31" spans="1:8">
      <c r="A31" s="20" t="s">
        <v>35</v>
      </c>
      <c r="B31" s="23">
        <v>7446000</v>
      </c>
      <c r="C31" s="23">
        <v>7446000</v>
      </c>
      <c r="D31" s="23">
        <v>1310082.3500000001</v>
      </c>
      <c r="E31" s="17">
        <v>17.594444668278271</v>
      </c>
      <c r="F31" s="23">
        <v>7309629.7500000009</v>
      </c>
      <c r="G31" s="17">
        <v>98.168543513295731</v>
      </c>
      <c r="H31" s="22">
        <f t="shared" si="0"/>
        <v>136370.24999999907</v>
      </c>
    </row>
    <row r="32" spans="1:8">
      <c r="A32" s="19" t="s">
        <v>36</v>
      </c>
      <c r="B32" s="16">
        <v>3678265000</v>
      </c>
      <c r="C32" s="16">
        <v>4146002566.2199993</v>
      </c>
      <c r="D32" s="16">
        <v>924520201.33000004</v>
      </c>
      <c r="E32" s="17">
        <v>22.299074507638455</v>
      </c>
      <c r="F32" s="16">
        <v>4430308057.4200001</v>
      </c>
      <c r="G32" s="17">
        <v>106.8573399716732</v>
      </c>
      <c r="H32" s="18">
        <f t="shared" si="0"/>
        <v>-284305491.20000076</v>
      </c>
    </row>
    <row r="33" spans="1:8">
      <c r="A33" s="20" t="s">
        <v>57</v>
      </c>
      <c r="B33" s="21">
        <v>1502643000</v>
      </c>
      <c r="C33" s="21">
        <v>1839186679.1999998</v>
      </c>
      <c r="D33" s="21">
        <v>425535240.74000001</v>
      </c>
      <c r="E33" s="17">
        <v>23.137142387584994</v>
      </c>
      <c r="F33" s="21">
        <v>1890317194.47</v>
      </c>
      <c r="G33" s="17">
        <v>102.78006120032583</v>
      </c>
      <c r="H33" s="22">
        <f t="shared" si="0"/>
        <v>-51130515.270000219</v>
      </c>
    </row>
    <row r="34" spans="1:8">
      <c r="A34" s="20" t="s">
        <v>58</v>
      </c>
      <c r="B34" s="21">
        <v>1302841000</v>
      </c>
      <c r="C34" s="21">
        <v>1431034887.0199997</v>
      </c>
      <c r="D34" s="21">
        <v>302484015.01999998</v>
      </c>
      <c r="E34" s="17">
        <v>21.137431222930942</v>
      </c>
      <c r="F34" s="21">
        <v>1627111606.0200002</v>
      </c>
      <c r="G34" s="17">
        <v>113.7017427582295</v>
      </c>
      <c r="H34" s="22">
        <f t="shared" si="0"/>
        <v>-196076719.00000048</v>
      </c>
    </row>
    <row r="35" spans="1:8">
      <c r="A35" s="20" t="s">
        <v>37</v>
      </c>
      <c r="B35" s="23">
        <v>0</v>
      </c>
      <c r="C35" s="23">
        <v>0</v>
      </c>
      <c r="D35" s="23">
        <v>0</v>
      </c>
      <c r="E35" s="24">
        <v>0</v>
      </c>
      <c r="F35" s="23">
        <v>0</v>
      </c>
      <c r="G35" s="17">
        <v>0</v>
      </c>
      <c r="H35" s="22">
        <f t="shared" si="0"/>
        <v>0</v>
      </c>
    </row>
    <row r="36" spans="1:8">
      <c r="A36" s="20" t="s">
        <v>38</v>
      </c>
      <c r="B36" s="23">
        <v>19713000</v>
      </c>
      <c r="C36" s="23">
        <v>19713000</v>
      </c>
      <c r="D36" s="23">
        <v>25327095.800000001</v>
      </c>
      <c r="E36" s="24">
        <v>128.4791548724192</v>
      </c>
      <c r="F36" s="23">
        <v>39793820.159999996</v>
      </c>
      <c r="G36" s="17">
        <v>201.86587612235579</v>
      </c>
      <c r="H36" s="22">
        <f t="shared" si="0"/>
        <v>-20080820.159999996</v>
      </c>
    </row>
    <row r="37" spans="1:8">
      <c r="A37" s="20" t="s">
        <v>39</v>
      </c>
      <c r="B37" s="23">
        <v>847000000</v>
      </c>
      <c r="C37" s="23">
        <v>850000000</v>
      </c>
      <c r="D37" s="23">
        <v>166670389.04000002</v>
      </c>
      <c r="E37" s="24">
        <v>19.608281063529414</v>
      </c>
      <c r="F37" s="23">
        <v>855706918.10000002</v>
      </c>
      <c r="G37" s="17">
        <v>100.67140212941177</v>
      </c>
      <c r="H37" s="22">
        <f t="shared" si="0"/>
        <v>-5706918.1000000238</v>
      </c>
    </row>
    <row r="38" spans="1:8">
      <c r="A38" s="20" t="s">
        <v>40</v>
      </c>
      <c r="B38" s="23">
        <v>0</v>
      </c>
      <c r="C38" s="23">
        <v>0</v>
      </c>
      <c r="D38" s="23">
        <v>0</v>
      </c>
      <c r="E38" s="24">
        <v>0</v>
      </c>
      <c r="F38" s="23">
        <v>0</v>
      </c>
      <c r="G38" s="17">
        <v>0</v>
      </c>
      <c r="H38" s="22">
        <f t="shared" si="0"/>
        <v>0</v>
      </c>
    </row>
    <row r="39" spans="1:8">
      <c r="A39" s="20" t="s">
        <v>41</v>
      </c>
      <c r="B39" s="23">
        <v>6068000</v>
      </c>
      <c r="C39" s="23">
        <v>6068000</v>
      </c>
      <c r="D39" s="23">
        <v>4503460.7299999995</v>
      </c>
      <c r="E39" s="24">
        <v>74.216557844429786</v>
      </c>
      <c r="F39" s="23">
        <v>17378518.670000002</v>
      </c>
      <c r="G39" s="17">
        <v>286.39615474620967</v>
      </c>
      <c r="H39" s="22">
        <f t="shared" si="0"/>
        <v>-11310518.670000002</v>
      </c>
    </row>
    <row r="40" spans="1:8">
      <c r="A40" s="20" t="s">
        <v>42</v>
      </c>
      <c r="B40" s="23">
        <v>0</v>
      </c>
      <c r="C40" s="23">
        <v>0</v>
      </c>
      <c r="D40" s="23">
        <v>0</v>
      </c>
      <c r="E40" s="17">
        <v>0</v>
      </c>
      <c r="F40" s="23">
        <v>0</v>
      </c>
      <c r="G40" s="17">
        <v>0</v>
      </c>
      <c r="H40" s="22">
        <f t="shared" si="0"/>
        <v>0</v>
      </c>
    </row>
    <row r="41" spans="1:8">
      <c r="A41" s="19" t="s">
        <v>43</v>
      </c>
      <c r="B41" s="16">
        <v>214477000</v>
      </c>
      <c r="C41" s="16">
        <v>292650883.35000002</v>
      </c>
      <c r="D41" s="16">
        <v>65422901.719999999</v>
      </c>
      <c r="E41" s="17">
        <v>22.355272251735027</v>
      </c>
      <c r="F41" s="16">
        <v>366609586.31999999</v>
      </c>
      <c r="G41" s="17">
        <v>125.27199033995329</v>
      </c>
      <c r="H41" s="18">
        <f t="shared" si="0"/>
        <v>-73958702.969999969</v>
      </c>
    </row>
    <row r="42" spans="1:8">
      <c r="A42" s="20" t="s">
        <v>904</v>
      </c>
      <c r="B42" s="21">
        <v>142436000</v>
      </c>
      <c r="C42" s="21">
        <v>179249183.34999999</v>
      </c>
      <c r="D42" s="21">
        <v>42155275.219999999</v>
      </c>
      <c r="E42" s="17">
        <v>23.517694436402575</v>
      </c>
      <c r="F42" s="21">
        <v>219455854.71000001</v>
      </c>
      <c r="G42" s="17">
        <v>122.43060225356392</v>
      </c>
      <c r="H42" s="22">
        <f t="shared" si="0"/>
        <v>-40206671.360000014</v>
      </c>
    </row>
    <row r="43" spans="1:8">
      <c r="A43" s="20" t="s">
        <v>44</v>
      </c>
      <c r="B43" s="23">
        <v>28039000</v>
      </c>
      <c r="C43" s="23">
        <v>29399700</v>
      </c>
      <c r="D43" s="23">
        <v>2200791.81</v>
      </c>
      <c r="E43" s="24">
        <v>7.4857628139062644</v>
      </c>
      <c r="F43" s="23">
        <v>15514643.539999999</v>
      </c>
      <c r="G43" s="17">
        <v>52.771434878587201</v>
      </c>
      <c r="H43" s="22">
        <f t="shared" si="0"/>
        <v>13885056.460000001</v>
      </c>
    </row>
    <row r="44" spans="1:8">
      <c r="A44" s="20" t="s">
        <v>45</v>
      </c>
      <c r="B44" s="23">
        <v>0</v>
      </c>
      <c r="C44" s="23">
        <v>0</v>
      </c>
      <c r="D44" s="23">
        <v>0</v>
      </c>
      <c r="E44" s="24">
        <v>0</v>
      </c>
      <c r="F44" s="23">
        <v>0</v>
      </c>
      <c r="G44" s="24">
        <v>0</v>
      </c>
      <c r="H44" s="25">
        <f t="shared" si="0"/>
        <v>0</v>
      </c>
    </row>
    <row r="45" spans="1:8">
      <c r="A45" s="20" t="s">
        <v>46</v>
      </c>
      <c r="B45" s="23">
        <v>44002000</v>
      </c>
      <c r="C45" s="23">
        <v>84002000</v>
      </c>
      <c r="D45" s="23">
        <v>21066834.689999998</v>
      </c>
      <c r="E45" s="24">
        <v>25.078967988857404</v>
      </c>
      <c r="F45" s="23">
        <v>131639088.06999999</v>
      </c>
      <c r="G45" s="24">
        <v>156.70946890550223</v>
      </c>
      <c r="H45" s="25">
        <f t="shared" si="0"/>
        <v>-47637088.069999993</v>
      </c>
    </row>
    <row r="46" spans="1:8">
      <c r="A46" s="27" t="s">
        <v>47</v>
      </c>
      <c r="B46" s="16">
        <v>530908000</v>
      </c>
      <c r="C46" s="16">
        <v>583171019.91999996</v>
      </c>
      <c r="D46" s="16">
        <v>162118712.10999998</v>
      </c>
      <c r="E46" s="17">
        <v>27.799514477286547</v>
      </c>
      <c r="F46" s="16">
        <v>319712914.12000006</v>
      </c>
      <c r="G46" s="17">
        <v>54.823182771300715</v>
      </c>
      <c r="H46" s="18">
        <f t="shared" si="0"/>
        <v>263458105.79999989</v>
      </c>
    </row>
    <row r="47" spans="1:8">
      <c r="A47" s="19" t="s">
        <v>48</v>
      </c>
      <c r="B47" s="16">
        <v>388647000</v>
      </c>
      <c r="C47" s="16">
        <v>401068308.03999996</v>
      </c>
      <c r="D47" s="16">
        <v>140282990</v>
      </c>
      <c r="E47" s="17">
        <v>34.977331089947171</v>
      </c>
      <c r="F47" s="16">
        <v>191630889.12</v>
      </c>
      <c r="G47" s="17">
        <v>47.780112583936194</v>
      </c>
      <c r="H47" s="18">
        <f t="shared" si="0"/>
        <v>209437418.91999996</v>
      </c>
    </row>
    <row r="48" spans="1:8">
      <c r="A48" s="28" t="s">
        <v>49</v>
      </c>
      <c r="B48" s="23">
        <v>41971000</v>
      </c>
      <c r="C48" s="23">
        <v>54392308.039999992</v>
      </c>
      <c r="D48" s="23">
        <v>5252600</v>
      </c>
      <c r="E48" s="24">
        <v>9.6568801532327857</v>
      </c>
      <c r="F48" s="23">
        <v>56600499.120000005</v>
      </c>
      <c r="G48" s="17">
        <v>104.05974881296839</v>
      </c>
      <c r="H48" s="22">
        <f t="shared" si="0"/>
        <v>-2208191.0800000131</v>
      </c>
    </row>
    <row r="49" spans="1:8">
      <c r="A49" s="28" t="s">
        <v>50</v>
      </c>
      <c r="B49" s="23">
        <v>346676000</v>
      </c>
      <c r="C49" s="23">
        <v>346676000</v>
      </c>
      <c r="D49" s="23">
        <v>135030390</v>
      </c>
      <c r="E49" s="24">
        <v>38.950025383931965</v>
      </c>
      <c r="F49" s="23">
        <v>135030390</v>
      </c>
      <c r="G49" s="17">
        <v>38.950025383931965</v>
      </c>
      <c r="H49" s="22">
        <f t="shared" si="0"/>
        <v>211645610</v>
      </c>
    </row>
    <row r="50" spans="1:8" s="29" customFormat="1">
      <c r="A50" s="19" t="s">
        <v>51</v>
      </c>
      <c r="B50" s="16">
        <v>0</v>
      </c>
      <c r="C50" s="16">
        <v>0</v>
      </c>
      <c r="D50" s="16">
        <v>3618000</v>
      </c>
      <c r="E50" s="17">
        <v>0</v>
      </c>
      <c r="F50" s="16">
        <v>5284028.09</v>
      </c>
      <c r="G50" s="17">
        <v>0</v>
      </c>
      <c r="H50" s="18">
        <f t="shared" si="0"/>
        <v>-5284028.09</v>
      </c>
    </row>
    <row r="51" spans="1:8" s="29" customFormat="1">
      <c r="A51" s="28" t="s">
        <v>52</v>
      </c>
      <c r="B51" s="23">
        <v>0</v>
      </c>
      <c r="C51" s="23">
        <v>0</v>
      </c>
      <c r="D51" s="23">
        <v>0</v>
      </c>
      <c r="E51" s="24">
        <v>0</v>
      </c>
      <c r="F51" s="23">
        <v>71178.09</v>
      </c>
      <c r="G51" s="17">
        <v>0</v>
      </c>
      <c r="H51" s="22">
        <f t="shared" si="0"/>
        <v>-71178.09</v>
      </c>
    </row>
    <row r="52" spans="1:8" s="29" customFormat="1">
      <c r="A52" s="28" t="s">
        <v>53</v>
      </c>
      <c r="B52" s="23">
        <v>0</v>
      </c>
      <c r="C52" s="23">
        <v>0</v>
      </c>
      <c r="D52" s="23">
        <v>3618000</v>
      </c>
      <c r="E52" s="24">
        <v>0</v>
      </c>
      <c r="F52" s="23">
        <v>5212850</v>
      </c>
      <c r="G52" s="17">
        <v>0</v>
      </c>
      <c r="H52" s="22">
        <f t="shared" si="0"/>
        <v>-5212850</v>
      </c>
    </row>
    <row r="53" spans="1:8" s="29" customFormat="1">
      <c r="A53" s="28" t="s">
        <v>54</v>
      </c>
      <c r="B53" s="23">
        <v>0</v>
      </c>
      <c r="C53" s="23">
        <v>0</v>
      </c>
      <c r="D53" s="23">
        <v>0</v>
      </c>
      <c r="E53" s="24">
        <v>0</v>
      </c>
      <c r="F53" s="23">
        <v>0</v>
      </c>
      <c r="G53" s="17">
        <v>0</v>
      </c>
      <c r="H53" s="22">
        <f t="shared" si="0"/>
        <v>0</v>
      </c>
    </row>
    <row r="54" spans="1:8" s="29" customFormat="1">
      <c r="A54" s="19" t="s">
        <v>55</v>
      </c>
      <c r="B54" s="16">
        <v>0</v>
      </c>
      <c r="C54" s="23">
        <v>0</v>
      </c>
      <c r="D54" s="16">
        <v>0</v>
      </c>
      <c r="E54" s="30">
        <v>0</v>
      </c>
      <c r="F54" s="16">
        <v>0</v>
      </c>
      <c r="G54" s="30">
        <v>0</v>
      </c>
      <c r="H54" s="18">
        <f t="shared" si="0"/>
        <v>0</v>
      </c>
    </row>
    <row r="55" spans="1:8">
      <c r="A55" s="19" t="s">
        <v>56</v>
      </c>
      <c r="B55" s="16">
        <v>88791000</v>
      </c>
      <c r="C55" s="16">
        <v>125642476.95000002</v>
      </c>
      <c r="D55" s="16">
        <v>11526067.380000001</v>
      </c>
      <c r="E55" s="17">
        <v>9.1737027634267747</v>
      </c>
      <c r="F55" s="16">
        <v>41862398.390000001</v>
      </c>
      <c r="G55" s="17">
        <v>33.318666908054773</v>
      </c>
      <c r="H55" s="18">
        <f t="shared" si="0"/>
        <v>83780078.560000017</v>
      </c>
    </row>
    <row r="56" spans="1:8">
      <c r="A56" s="28" t="s">
        <v>57</v>
      </c>
      <c r="B56" s="23">
        <v>84316000</v>
      </c>
      <c r="C56" s="23">
        <v>94782871.960000008</v>
      </c>
      <c r="D56" s="23">
        <v>11261067.380000001</v>
      </c>
      <c r="E56" s="24">
        <v>11.880909648688808</v>
      </c>
      <c r="F56" s="23">
        <v>18415907.670000002</v>
      </c>
      <c r="G56" s="17">
        <v>19.429573391458142</v>
      </c>
      <c r="H56" s="22">
        <f t="shared" si="0"/>
        <v>76366964.290000007</v>
      </c>
    </row>
    <row r="57" spans="1:8">
      <c r="A57" s="28" t="s">
        <v>58</v>
      </c>
      <c r="B57" s="23">
        <v>4475000</v>
      </c>
      <c r="C57" s="23">
        <v>30859604.990000002</v>
      </c>
      <c r="D57" s="23">
        <v>265000</v>
      </c>
      <c r="E57" s="24">
        <v>0.8587277772540276</v>
      </c>
      <c r="F57" s="23">
        <v>20271490.720000003</v>
      </c>
      <c r="G57" s="17">
        <v>65.689404406080186</v>
      </c>
      <c r="H57" s="22">
        <f t="shared" si="0"/>
        <v>10588114.27</v>
      </c>
    </row>
    <row r="58" spans="1:8">
      <c r="A58" s="28" t="s">
        <v>37</v>
      </c>
      <c r="B58" s="23">
        <v>0</v>
      </c>
      <c r="C58" s="23">
        <v>0</v>
      </c>
      <c r="D58" s="23">
        <v>0</v>
      </c>
      <c r="E58" s="24">
        <v>0</v>
      </c>
      <c r="F58" s="23">
        <v>0</v>
      </c>
      <c r="G58" s="17">
        <v>0</v>
      </c>
      <c r="H58" s="22">
        <f t="shared" si="0"/>
        <v>0</v>
      </c>
    </row>
    <row r="59" spans="1:8">
      <c r="A59" s="28" t="s">
        <v>38</v>
      </c>
      <c r="B59" s="23">
        <v>0</v>
      </c>
      <c r="C59" s="23">
        <v>0</v>
      </c>
      <c r="D59" s="23">
        <v>0</v>
      </c>
      <c r="E59" s="24">
        <v>0</v>
      </c>
      <c r="F59" s="23">
        <v>3175000</v>
      </c>
      <c r="G59" s="17">
        <v>0</v>
      </c>
      <c r="H59" s="22">
        <f t="shared" si="0"/>
        <v>-3175000</v>
      </c>
    </row>
    <row r="60" spans="1:8">
      <c r="A60" s="28" t="s">
        <v>39</v>
      </c>
      <c r="B60" s="23">
        <v>0</v>
      </c>
      <c r="C60" s="23">
        <v>0</v>
      </c>
      <c r="D60" s="23">
        <v>0</v>
      </c>
      <c r="E60" s="24">
        <v>0</v>
      </c>
      <c r="F60" s="23">
        <v>0</v>
      </c>
      <c r="G60" s="17">
        <v>0</v>
      </c>
      <c r="H60" s="22">
        <f t="shared" si="0"/>
        <v>0</v>
      </c>
    </row>
    <row r="61" spans="1:8">
      <c r="A61" s="28" t="s">
        <v>40</v>
      </c>
      <c r="B61" s="23">
        <v>0</v>
      </c>
      <c r="C61" s="23">
        <v>0</v>
      </c>
      <c r="D61" s="23">
        <v>0</v>
      </c>
      <c r="E61" s="24">
        <v>0</v>
      </c>
      <c r="F61" s="23">
        <v>0</v>
      </c>
      <c r="G61" s="17">
        <v>0</v>
      </c>
      <c r="H61" s="22">
        <f t="shared" si="0"/>
        <v>0</v>
      </c>
    </row>
    <row r="62" spans="1:8">
      <c r="A62" s="28" t="s">
        <v>41</v>
      </c>
      <c r="B62" s="23">
        <v>0</v>
      </c>
      <c r="C62" s="23">
        <v>0</v>
      </c>
      <c r="D62" s="23">
        <v>0</v>
      </c>
      <c r="E62" s="24">
        <v>0</v>
      </c>
      <c r="F62" s="23">
        <v>0</v>
      </c>
      <c r="G62" s="17">
        <v>0</v>
      </c>
      <c r="H62" s="22">
        <f t="shared" si="0"/>
        <v>0</v>
      </c>
    </row>
    <row r="63" spans="1:8">
      <c r="A63" s="28" t="s">
        <v>42</v>
      </c>
      <c r="B63" s="23">
        <v>53470000</v>
      </c>
      <c r="C63" s="31">
        <v>56460234.93</v>
      </c>
      <c r="D63" s="23">
        <v>6691654.7300000004</v>
      </c>
      <c r="E63" s="24">
        <v>11.851978190130426</v>
      </c>
      <c r="F63" s="23">
        <v>80935598.520000026</v>
      </c>
      <c r="G63" s="17">
        <v>143.34973742200123</v>
      </c>
      <c r="H63" s="22">
        <f t="shared" si="0"/>
        <v>-24475363.590000026</v>
      </c>
    </row>
    <row r="64" spans="1:8" s="29" customFormat="1">
      <c r="A64" s="19" t="s">
        <v>59</v>
      </c>
      <c r="B64" s="32">
        <v>1300000000</v>
      </c>
      <c r="C64" s="32">
        <v>1300000000</v>
      </c>
      <c r="D64" s="32">
        <v>270445794.32999998</v>
      </c>
      <c r="E64" s="33">
        <v>20.803522640769227</v>
      </c>
      <c r="F64" s="32">
        <v>1354672050.46</v>
      </c>
      <c r="G64" s="30">
        <v>104.20554234307693</v>
      </c>
      <c r="H64" s="18">
        <f t="shared" si="0"/>
        <v>-54672050.460000038</v>
      </c>
    </row>
    <row r="65" spans="1:8" s="29" customFormat="1">
      <c r="A65" s="34" t="s">
        <v>60</v>
      </c>
      <c r="B65" s="16">
        <v>1300000000</v>
      </c>
      <c r="C65" s="16">
        <v>1300000000</v>
      </c>
      <c r="D65" s="16">
        <v>270445794.32999998</v>
      </c>
      <c r="E65" s="30">
        <v>20.803522640769227</v>
      </c>
      <c r="F65" s="16">
        <v>1354672050.46</v>
      </c>
      <c r="G65" s="30">
        <v>104.20554234307693</v>
      </c>
      <c r="H65" s="18">
        <v>-54672050.460000038</v>
      </c>
    </row>
    <row r="66" spans="1:8">
      <c r="A66" s="66" t="s">
        <v>61</v>
      </c>
      <c r="B66" s="738">
        <v>0</v>
      </c>
      <c r="C66" s="738">
        <v>0</v>
      </c>
      <c r="D66" s="738">
        <v>0</v>
      </c>
      <c r="E66" s="739">
        <v>0</v>
      </c>
      <c r="F66" s="738">
        <v>0</v>
      </c>
      <c r="G66" s="17">
        <v>0</v>
      </c>
      <c r="H66" s="22">
        <v>0</v>
      </c>
    </row>
    <row r="67" spans="1:8">
      <c r="A67" s="66" t="s">
        <v>62</v>
      </c>
      <c r="B67" s="738">
        <v>584841000</v>
      </c>
      <c r="C67" s="738">
        <v>584841000</v>
      </c>
      <c r="D67" s="738">
        <v>150407724.22999999</v>
      </c>
      <c r="E67" s="739">
        <v>25.717712032843114</v>
      </c>
      <c r="F67" s="738">
        <v>614464628.82000005</v>
      </c>
      <c r="G67" s="17">
        <v>105.06524488194229</v>
      </c>
      <c r="H67" s="22">
        <v>-29623628.820000052</v>
      </c>
    </row>
    <row r="68" spans="1:8">
      <c r="A68" s="66" t="s">
        <v>63</v>
      </c>
      <c r="B68" s="738">
        <v>7200000</v>
      </c>
      <c r="C68" s="738">
        <v>7200000</v>
      </c>
      <c r="D68" s="738">
        <v>1485107.83</v>
      </c>
      <c r="E68" s="739">
        <v>20.626497638888893</v>
      </c>
      <c r="F68" s="738">
        <v>7685019.4100000011</v>
      </c>
      <c r="G68" s="17">
        <v>106.73638069444446</v>
      </c>
      <c r="H68" s="22">
        <v>-485019.41000000108</v>
      </c>
    </row>
    <row r="69" spans="1:8">
      <c r="A69" s="66" t="s">
        <v>64</v>
      </c>
      <c r="B69" s="738">
        <v>20626000</v>
      </c>
      <c r="C69" s="738">
        <v>20626000</v>
      </c>
      <c r="D69" s="738">
        <v>3575829.7299999995</v>
      </c>
      <c r="E69" s="739">
        <v>17.336515708329291</v>
      </c>
      <c r="F69" s="738">
        <v>21550147.099999998</v>
      </c>
      <c r="G69" s="17">
        <v>104.48049597595268</v>
      </c>
      <c r="H69" s="22">
        <v>-924147.09999999776</v>
      </c>
    </row>
    <row r="70" spans="1:8">
      <c r="A70" s="66" t="s">
        <v>65</v>
      </c>
      <c r="B70" s="738">
        <v>687333000</v>
      </c>
      <c r="C70" s="738">
        <v>687333000</v>
      </c>
      <c r="D70" s="738">
        <v>114977132.53999999</v>
      </c>
      <c r="E70" s="739">
        <v>16.728009936959232</v>
      </c>
      <c r="F70" s="738">
        <v>710972255.12999988</v>
      </c>
      <c r="G70" s="17">
        <v>103.43927254038434</v>
      </c>
      <c r="H70" s="22">
        <v>-23639255.129999876</v>
      </c>
    </row>
    <row r="71" spans="1:8">
      <c r="A71" s="20"/>
      <c r="B71" s="23">
        <v>0</v>
      </c>
      <c r="C71" s="21">
        <v>0</v>
      </c>
      <c r="D71" s="21">
        <v>0</v>
      </c>
      <c r="E71" s="17">
        <v>0</v>
      </c>
      <c r="F71" s="21">
        <v>0</v>
      </c>
      <c r="G71" s="17">
        <v>0</v>
      </c>
      <c r="H71" s="22">
        <v>0</v>
      </c>
    </row>
    <row r="72" spans="1:8">
      <c r="A72" s="37" t="s">
        <v>66</v>
      </c>
      <c r="B72" s="39">
        <v>11500000000</v>
      </c>
      <c r="C72" s="39">
        <v>12257994961.040001</v>
      </c>
      <c r="D72" s="39">
        <v>2537507039.4300003</v>
      </c>
      <c r="E72" s="40">
        <v>20.700832782971805</v>
      </c>
      <c r="F72" s="39">
        <v>12875103220.850002</v>
      </c>
      <c r="G72" s="40">
        <v>105.03433279073273</v>
      </c>
      <c r="H72" s="41">
        <v>-617108259.8099997</v>
      </c>
    </row>
    <row r="73" spans="1:8">
      <c r="A73" s="42" t="s">
        <v>67</v>
      </c>
      <c r="B73" s="39">
        <v>0</v>
      </c>
      <c r="C73" s="39">
        <v>0</v>
      </c>
      <c r="D73" s="39">
        <v>0</v>
      </c>
      <c r="E73" s="39">
        <v>0</v>
      </c>
      <c r="F73" s="39">
        <v>0</v>
      </c>
      <c r="G73" s="39">
        <v>0</v>
      </c>
      <c r="H73" s="41">
        <v>0</v>
      </c>
    </row>
    <row r="74" spans="1:8">
      <c r="A74" s="37" t="s">
        <v>68</v>
      </c>
      <c r="B74" s="39">
        <v>11500000000</v>
      </c>
      <c r="C74" s="39">
        <v>12257994961.040001</v>
      </c>
      <c r="D74" s="39">
        <v>2537507039.4300003</v>
      </c>
      <c r="E74" s="40">
        <v>20.700832782971805</v>
      </c>
      <c r="F74" s="39">
        <v>12875103220.850002</v>
      </c>
      <c r="G74" s="17">
        <v>105.03433279073273</v>
      </c>
      <c r="H74" s="41">
        <v>-617108259.8099997</v>
      </c>
    </row>
    <row r="75" spans="1:8">
      <c r="A75" s="42" t="s">
        <v>69</v>
      </c>
      <c r="B75" s="39">
        <v>0</v>
      </c>
      <c r="C75" s="39">
        <v>0</v>
      </c>
      <c r="D75" s="39">
        <v>0</v>
      </c>
      <c r="E75" s="39">
        <v>0</v>
      </c>
      <c r="F75" s="39">
        <v>3747766.8999977112</v>
      </c>
      <c r="G75" s="39">
        <v>0</v>
      </c>
      <c r="H75" s="41">
        <v>0</v>
      </c>
    </row>
    <row r="76" spans="1:8">
      <c r="A76" s="44" t="s">
        <v>70</v>
      </c>
      <c r="B76" s="46">
        <v>11500000000</v>
      </c>
      <c r="C76" s="46">
        <v>12257994961.040001</v>
      </c>
      <c r="D76" s="46">
        <v>2537507039.4300003</v>
      </c>
      <c r="E76" s="47">
        <v>20.700832782971805</v>
      </c>
      <c r="F76" s="46">
        <v>12878850987.75</v>
      </c>
      <c r="G76" s="48">
        <v>105.0649068520854</v>
      </c>
      <c r="H76" s="49">
        <v>-617108259.8099997</v>
      </c>
    </row>
    <row r="77" spans="1:8">
      <c r="A77" s="50" t="s">
        <v>71</v>
      </c>
      <c r="B77" s="12">
        <v>0</v>
      </c>
      <c r="C77" s="12">
        <v>2435619444.8400002</v>
      </c>
      <c r="D77" s="12"/>
      <c r="E77" s="12"/>
      <c r="F77" s="12">
        <v>1622189467.3799999</v>
      </c>
      <c r="G77" s="12"/>
      <c r="H77" s="14"/>
    </row>
    <row r="78" spans="1:8">
      <c r="A78" s="51" t="s">
        <v>72</v>
      </c>
      <c r="B78" s="21">
        <v>0</v>
      </c>
      <c r="C78" s="21">
        <v>2435619444.8400002</v>
      </c>
      <c r="D78" s="21"/>
      <c r="E78" s="21"/>
      <c r="F78" s="21">
        <v>1622189467.3799999</v>
      </c>
      <c r="G78" s="21"/>
      <c r="H78" s="22"/>
    </row>
    <row r="79" spans="1:8">
      <c r="A79" s="52" t="s">
        <v>73</v>
      </c>
      <c r="B79" s="53">
        <v>0</v>
      </c>
      <c r="C79" s="53">
        <v>0</v>
      </c>
      <c r="D79" s="53"/>
      <c r="E79" s="53"/>
      <c r="F79" s="53">
        <v>0</v>
      </c>
      <c r="G79" s="53"/>
      <c r="H79" s="54"/>
    </row>
    <row r="80" spans="1:8">
      <c r="A80" s="55"/>
      <c r="B80" s="56"/>
      <c r="C80" s="57"/>
      <c r="D80" s="57"/>
      <c r="E80" s="57"/>
      <c r="F80" s="58"/>
      <c r="G80" s="57"/>
      <c r="H80" s="59"/>
    </row>
    <row r="84" spans="1:11" ht="22.5">
      <c r="A84" s="909" t="s">
        <v>80</v>
      </c>
      <c r="B84" s="918" t="s">
        <v>81</v>
      </c>
      <c r="C84" s="918" t="s">
        <v>82</v>
      </c>
      <c r="D84" s="920" t="s">
        <v>83</v>
      </c>
      <c r="E84" s="921"/>
      <c r="F84" s="912" t="s">
        <v>84</v>
      </c>
      <c r="G84" s="914" t="s">
        <v>85</v>
      </c>
      <c r="H84" s="914"/>
      <c r="I84" s="912" t="s">
        <v>86</v>
      </c>
      <c r="J84" s="69" t="s">
        <v>87</v>
      </c>
      <c r="K84" s="912" t="s">
        <v>88</v>
      </c>
    </row>
    <row r="85" spans="1:11">
      <c r="A85" s="910"/>
      <c r="B85" s="919"/>
      <c r="C85" s="919"/>
      <c r="D85" s="6" t="s">
        <v>10</v>
      </c>
      <c r="E85" s="6" t="s">
        <v>10</v>
      </c>
      <c r="F85" s="913"/>
      <c r="G85" s="6" t="s">
        <v>10</v>
      </c>
      <c r="H85" s="6" t="s">
        <v>10</v>
      </c>
      <c r="I85" s="913"/>
      <c r="J85" s="70" t="s">
        <v>89</v>
      </c>
      <c r="K85" s="913"/>
    </row>
    <row r="86" spans="1:11" ht="22.5">
      <c r="A86" s="911"/>
      <c r="B86" s="7" t="s">
        <v>90</v>
      </c>
      <c r="C86" s="7" t="s">
        <v>91</v>
      </c>
      <c r="D86" s="7"/>
      <c r="E86" s="7" t="s">
        <v>92</v>
      </c>
      <c r="F86" s="8" t="s">
        <v>93</v>
      </c>
      <c r="G86" s="7"/>
      <c r="H86" s="7" t="s">
        <v>94</v>
      </c>
      <c r="I86" s="8" t="s">
        <v>95</v>
      </c>
      <c r="J86" s="8" t="s">
        <v>96</v>
      </c>
      <c r="K86" s="8" t="s">
        <v>97</v>
      </c>
    </row>
    <row r="87" spans="1:11">
      <c r="A87" s="71" t="s">
        <v>98</v>
      </c>
      <c r="B87" s="72">
        <v>10192361000</v>
      </c>
      <c r="C87" s="72">
        <v>13332732306.120001</v>
      </c>
      <c r="D87" s="72">
        <v>2320638241.1599998</v>
      </c>
      <c r="E87" s="72">
        <v>11521723928.700001</v>
      </c>
      <c r="F87" s="73">
        <f>C87-E87</f>
        <v>1811008377.4200001</v>
      </c>
      <c r="G87" s="72">
        <v>2110363721.6300004</v>
      </c>
      <c r="H87" s="72">
        <v>10110000870.189999</v>
      </c>
      <c r="I87" s="73">
        <f>C87-H87</f>
        <v>3222731435.9300022</v>
      </c>
      <c r="J87" s="74">
        <v>10068807004.59</v>
      </c>
      <c r="K87" s="74">
        <v>1411723058.5100029</v>
      </c>
    </row>
    <row r="88" spans="1:11">
      <c r="A88" s="19" t="s">
        <v>99</v>
      </c>
      <c r="B88" s="75">
        <v>9020146000</v>
      </c>
      <c r="C88" s="75">
        <v>10460824127.43</v>
      </c>
      <c r="D88" s="75">
        <v>2133558227.3799999</v>
      </c>
      <c r="E88" s="75">
        <v>9907549421.8800011</v>
      </c>
      <c r="F88" s="75">
        <f t="shared" ref="F88:F111" si="1">C88-E88</f>
        <v>553274705.54999924</v>
      </c>
      <c r="G88" s="75">
        <v>1930012037.5900004</v>
      </c>
      <c r="H88" s="75">
        <v>9115598624.1199989</v>
      </c>
      <c r="I88" s="30">
        <f t="shared" ref="I88:I110" si="2">C88-H88</f>
        <v>1345225503.3100014</v>
      </c>
      <c r="J88" s="76">
        <v>9083024025.8099995</v>
      </c>
      <c r="K88" s="77">
        <v>791950797.76000214</v>
      </c>
    </row>
    <row r="89" spans="1:11">
      <c r="A89" s="28" t="s">
        <v>100</v>
      </c>
      <c r="B89" s="78">
        <v>5375524000</v>
      </c>
      <c r="C89" s="78">
        <v>5235717006.3599997</v>
      </c>
      <c r="D89" s="78">
        <v>1076160789.8400002</v>
      </c>
      <c r="E89" s="78">
        <v>5085567713.239995</v>
      </c>
      <c r="F89" s="78">
        <f t="shared" si="1"/>
        <v>150149293.12000465</v>
      </c>
      <c r="G89" s="78">
        <v>1076024213.3500001</v>
      </c>
      <c r="H89" s="78">
        <v>5083098828.5899973</v>
      </c>
      <c r="I89" s="17">
        <f t="shared" si="2"/>
        <v>152618177.77000237</v>
      </c>
      <c r="J89" s="79">
        <v>5076974017.3099985</v>
      </c>
      <c r="K89" s="80">
        <v>2468884.6499977112</v>
      </c>
    </row>
    <row r="90" spans="1:11">
      <c r="A90" s="28" t="s">
        <v>101</v>
      </c>
      <c r="B90" s="78">
        <v>95506000</v>
      </c>
      <c r="C90" s="78">
        <v>78506000</v>
      </c>
      <c r="D90" s="78">
        <v>7476749.8100000005</v>
      </c>
      <c r="E90" s="78">
        <v>77602829.219999999</v>
      </c>
      <c r="F90" s="78">
        <f t="shared" si="1"/>
        <v>903170.78000000119</v>
      </c>
      <c r="G90" s="78">
        <v>8835910.0100000016</v>
      </c>
      <c r="H90" s="78">
        <v>77602829.219999999</v>
      </c>
      <c r="I90" s="17">
        <f t="shared" si="2"/>
        <v>903170.78000000119</v>
      </c>
      <c r="J90" s="79">
        <v>77354182.479999989</v>
      </c>
      <c r="K90" s="80">
        <v>0</v>
      </c>
    </row>
    <row r="91" spans="1:11">
      <c r="A91" s="28" t="s">
        <v>102</v>
      </c>
      <c r="B91" s="78">
        <v>3549116000</v>
      </c>
      <c r="C91" s="78">
        <v>5146601121.0699997</v>
      </c>
      <c r="D91" s="78">
        <v>1049920687.7299998</v>
      </c>
      <c r="E91" s="78">
        <v>4744378879.4200068</v>
      </c>
      <c r="F91" s="78">
        <f t="shared" si="1"/>
        <v>402222241.64999294</v>
      </c>
      <c r="G91" s="78">
        <v>845151914.23000026</v>
      </c>
      <c r="H91" s="78">
        <v>3954896966.3100004</v>
      </c>
      <c r="I91" s="17">
        <f t="shared" si="2"/>
        <v>1191704154.7599993</v>
      </c>
      <c r="J91" s="79">
        <v>3928695826.0200014</v>
      </c>
      <c r="K91" s="80">
        <v>789481913.11000633</v>
      </c>
    </row>
    <row r="92" spans="1:11">
      <c r="A92" s="19" t="s">
        <v>103</v>
      </c>
      <c r="B92" s="75">
        <v>1127052000</v>
      </c>
      <c r="C92" s="75">
        <v>2871848666.8999991</v>
      </c>
      <c r="D92" s="75">
        <v>187080013.78000003</v>
      </c>
      <c r="E92" s="75">
        <v>1614174506.8200006</v>
      </c>
      <c r="F92" s="75">
        <f t="shared" si="1"/>
        <v>1257674160.0799985</v>
      </c>
      <c r="G92" s="75">
        <v>180351684.04000002</v>
      </c>
      <c r="H92" s="75">
        <v>994402246.06999993</v>
      </c>
      <c r="I92" s="30">
        <f t="shared" si="2"/>
        <v>1877446420.8299992</v>
      </c>
      <c r="J92" s="76">
        <v>985782978.77999985</v>
      </c>
      <c r="K92" s="77">
        <v>619772260.75000072</v>
      </c>
    </row>
    <row r="93" spans="1:11">
      <c r="A93" s="28" t="s">
        <v>104</v>
      </c>
      <c r="B93" s="78">
        <v>668657000</v>
      </c>
      <c r="C93" s="78">
        <v>2358343126.5699992</v>
      </c>
      <c r="D93" s="78">
        <v>138371581.60000002</v>
      </c>
      <c r="E93" s="78">
        <v>1146172197.1700006</v>
      </c>
      <c r="F93" s="78">
        <f t="shared" si="1"/>
        <v>1212170929.3999987</v>
      </c>
      <c r="G93" s="78">
        <v>130797296.38000003</v>
      </c>
      <c r="H93" s="78">
        <v>549373243.0999999</v>
      </c>
      <c r="I93" s="17">
        <f t="shared" si="2"/>
        <v>1808969883.4699993</v>
      </c>
      <c r="J93" s="79">
        <v>542421233.15999985</v>
      </c>
      <c r="K93" s="80">
        <v>596798954.07000065</v>
      </c>
    </row>
    <row r="94" spans="1:11">
      <c r="A94" s="28" t="s">
        <v>105</v>
      </c>
      <c r="B94" s="78">
        <v>232089000</v>
      </c>
      <c r="C94" s="78">
        <v>241389585.88</v>
      </c>
      <c r="D94" s="78">
        <v>22762293.630000003</v>
      </c>
      <c r="E94" s="78">
        <v>199215104.52000001</v>
      </c>
      <c r="F94" s="78">
        <f t="shared" si="1"/>
        <v>42174481.359999985</v>
      </c>
      <c r="G94" s="78">
        <v>22077615.219999999</v>
      </c>
      <c r="H94" s="78">
        <v>176523339.44</v>
      </c>
      <c r="I94" s="17">
        <f t="shared" si="2"/>
        <v>64866246.439999998</v>
      </c>
      <c r="J94" s="79">
        <v>176501873.44999999</v>
      </c>
      <c r="K94" s="80">
        <v>22691765.080000013</v>
      </c>
    </row>
    <row r="95" spans="1:11">
      <c r="A95" s="28" t="s">
        <v>106</v>
      </c>
      <c r="B95" s="78">
        <v>226306000</v>
      </c>
      <c r="C95" s="78">
        <v>272115954.44999999</v>
      </c>
      <c r="D95" s="78">
        <v>25946138.550000001</v>
      </c>
      <c r="E95" s="78">
        <v>268787205.13</v>
      </c>
      <c r="F95" s="78">
        <f t="shared" si="1"/>
        <v>3328749.3199999928</v>
      </c>
      <c r="G95" s="78">
        <v>27476772.439999998</v>
      </c>
      <c r="H95" s="78">
        <v>268505663.53000003</v>
      </c>
      <c r="I95" s="17">
        <f t="shared" si="2"/>
        <v>3610290.9199999571</v>
      </c>
      <c r="J95" s="79">
        <v>266859872.16999996</v>
      </c>
      <c r="K95" s="80">
        <v>281541.59999996424</v>
      </c>
    </row>
    <row r="96" spans="1:11">
      <c r="A96" s="28"/>
      <c r="B96" s="78">
        <v>0</v>
      </c>
      <c r="C96" s="78">
        <v>0</v>
      </c>
      <c r="D96" s="78">
        <v>0</v>
      </c>
      <c r="E96" s="78">
        <v>0</v>
      </c>
      <c r="F96" s="78">
        <f t="shared" si="1"/>
        <v>0</v>
      </c>
      <c r="G96" s="78">
        <v>0</v>
      </c>
      <c r="H96" s="78">
        <v>0</v>
      </c>
      <c r="I96" s="81">
        <f t="shared" si="2"/>
        <v>0</v>
      </c>
      <c r="J96" s="79">
        <v>0</v>
      </c>
      <c r="K96" s="80">
        <v>0</v>
      </c>
    </row>
    <row r="97" spans="1:11">
      <c r="A97" s="19" t="s">
        <v>107</v>
      </c>
      <c r="B97" s="75">
        <v>45163000</v>
      </c>
      <c r="C97" s="75">
        <v>59511.789999999106</v>
      </c>
      <c r="D97" s="75">
        <v>0</v>
      </c>
      <c r="E97" s="75">
        <v>0</v>
      </c>
      <c r="F97" s="75">
        <f t="shared" si="1"/>
        <v>59511.789999999106</v>
      </c>
      <c r="G97" s="75">
        <v>0</v>
      </c>
      <c r="H97" s="75">
        <v>0</v>
      </c>
      <c r="I97" s="82">
        <f t="shared" si="2"/>
        <v>59511.789999999106</v>
      </c>
      <c r="J97" s="76">
        <v>0</v>
      </c>
      <c r="K97" s="77">
        <v>0</v>
      </c>
    </row>
    <row r="98" spans="1:11">
      <c r="A98" s="19"/>
      <c r="B98" s="75">
        <v>0</v>
      </c>
      <c r="C98" s="75">
        <v>0</v>
      </c>
      <c r="D98" s="75">
        <v>0</v>
      </c>
      <c r="E98" s="75">
        <v>0</v>
      </c>
      <c r="F98" s="75">
        <f t="shared" si="1"/>
        <v>0</v>
      </c>
      <c r="G98" s="75">
        <v>0</v>
      </c>
      <c r="H98" s="75">
        <v>0</v>
      </c>
      <c r="I98" s="82">
        <f t="shared" si="2"/>
        <v>0</v>
      </c>
      <c r="J98" s="76">
        <v>0</v>
      </c>
      <c r="K98" s="77">
        <v>0</v>
      </c>
    </row>
    <row r="99" spans="1:11">
      <c r="A99" s="27" t="s">
        <v>108</v>
      </c>
      <c r="B99" s="75">
        <v>1300000000</v>
      </c>
      <c r="C99" s="75">
        <v>1360882099.76</v>
      </c>
      <c r="D99" s="75">
        <v>269499190.10999995</v>
      </c>
      <c r="E99" s="75">
        <v>1357127059.0500002</v>
      </c>
      <c r="F99" s="75">
        <f t="shared" si="1"/>
        <v>3755040.7099997997</v>
      </c>
      <c r="G99" s="75">
        <v>273944597.66999996</v>
      </c>
      <c r="H99" s="75">
        <v>1355096494.2</v>
      </c>
      <c r="I99" s="75">
        <f t="shared" si="2"/>
        <v>5785605.5599999428</v>
      </c>
      <c r="J99" s="75">
        <v>1354757188.72</v>
      </c>
      <c r="K99" s="77">
        <v>2030564.8500001431</v>
      </c>
    </row>
    <row r="100" spans="1:11">
      <c r="A100" s="66" t="s">
        <v>100</v>
      </c>
      <c r="B100" s="78">
        <v>574476000</v>
      </c>
      <c r="C100" s="78">
        <v>608501477.96000004</v>
      </c>
      <c r="D100" s="78">
        <v>148982244.31999999</v>
      </c>
      <c r="E100" s="78">
        <v>607199822.27999997</v>
      </c>
      <c r="F100" s="78">
        <f t="shared" si="1"/>
        <v>1301655.6800000668</v>
      </c>
      <c r="G100" s="78">
        <v>148982244.31999999</v>
      </c>
      <c r="H100" s="78">
        <v>607199822.27999997</v>
      </c>
      <c r="I100" s="81">
        <f t="shared" si="2"/>
        <v>1301655.6800000668</v>
      </c>
      <c r="J100" s="79">
        <v>607199822.28000009</v>
      </c>
      <c r="K100" s="80">
        <v>0</v>
      </c>
    </row>
    <row r="101" spans="1:11">
      <c r="A101" s="66" t="s">
        <v>101</v>
      </c>
      <c r="B101" s="78">
        <v>24296000</v>
      </c>
      <c r="C101" s="78">
        <v>22096000</v>
      </c>
      <c r="D101" s="78">
        <v>3850573.16</v>
      </c>
      <c r="E101" s="78">
        <v>21765989.969999999</v>
      </c>
      <c r="F101" s="78">
        <f t="shared" si="1"/>
        <v>330010.03000000119</v>
      </c>
      <c r="G101" s="78">
        <v>3850573.16</v>
      </c>
      <c r="H101" s="78">
        <v>21765989.969999999</v>
      </c>
      <c r="I101" s="81">
        <f t="shared" si="2"/>
        <v>330010.03000000119</v>
      </c>
      <c r="J101" s="79">
        <v>21765989.969999999</v>
      </c>
      <c r="K101" s="80">
        <v>0</v>
      </c>
    </row>
    <row r="102" spans="1:11">
      <c r="A102" s="66" t="s">
        <v>102</v>
      </c>
      <c r="B102" s="78">
        <v>674855000</v>
      </c>
      <c r="C102" s="78">
        <v>700320521.79999995</v>
      </c>
      <c r="D102" s="78">
        <v>112270881.66999999</v>
      </c>
      <c r="E102" s="78">
        <v>698197301.0400002</v>
      </c>
      <c r="F102" s="78">
        <f t="shared" si="1"/>
        <v>2123220.759999752</v>
      </c>
      <c r="G102" s="78">
        <v>113125289.22999999</v>
      </c>
      <c r="H102" s="78">
        <v>696166736.18999994</v>
      </c>
      <c r="I102" s="81">
        <f t="shared" si="2"/>
        <v>4153785.6100000143</v>
      </c>
      <c r="J102" s="79">
        <v>695827430.70999992</v>
      </c>
      <c r="K102" s="80">
        <v>2030564.8500002623</v>
      </c>
    </row>
    <row r="103" spans="1:11">
      <c r="A103" s="66" t="s">
        <v>104</v>
      </c>
      <c r="B103" s="78">
        <v>0</v>
      </c>
      <c r="C103" s="78">
        <v>3591000</v>
      </c>
      <c r="D103" s="78">
        <v>0</v>
      </c>
      <c r="E103" s="78">
        <v>3591000</v>
      </c>
      <c r="F103" s="78">
        <f t="shared" si="1"/>
        <v>0</v>
      </c>
      <c r="G103" s="78">
        <v>3591000</v>
      </c>
      <c r="H103" s="78">
        <v>3591000</v>
      </c>
      <c r="I103" s="81">
        <f t="shared" si="2"/>
        <v>0</v>
      </c>
      <c r="J103" s="79">
        <v>3591000</v>
      </c>
      <c r="K103" s="80">
        <v>0</v>
      </c>
    </row>
    <row r="104" spans="1:11">
      <c r="A104" s="66" t="s">
        <v>106</v>
      </c>
      <c r="B104" s="78">
        <v>26373000</v>
      </c>
      <c r="C104" s="78">
        <v>26373100</v>
      </c>
      <c r="D104" s="78">
        <v>4395490.96</v>
      </c>
      <c r="E104" s="78">
        <v>26372945.760000002</v>
      </c>
      <c r="F104" s="78">
        <f t="shared" si="1"/>
        <v>154.23999999836087</v>
      </c>
      <c r="G104" s="78">
        <v>4395490.96</v>
      </c>
      <c r="H104" s="78">
        <v>26372945.760000002</v>
      </c>
      <c r="I104" s="81">
        <f t="shared" si="2"/>
        <v>154.23999999836087</v>
      </c>
      <c r="J104" s="79">
        <v>26372945.760000002</v>
      </c>
      <c r="K104" s="80">
        <v>0</v>
      </c>
    </row>
    <row r="105" spans="1:11">
      <c r="A105" s="20"/>
      <c r="B105" s="78">
        <v>0</v>
      </c>
      <c r="C105" s="78">
        <v>0</v>
      </c>
      <c r="D105" s="78">
        <v>0</v>
      </c>
      <c r="E105" s="78">
        <v>0</v>
      </c>
      <c r="F105" s="78">
        <f t="shared" si="1"/>
        <v>0</v>
      </c>
      <c r="G105" s="78">
        <v>0</v>
      </c>
      <c r="H105" s="78">
        <v>0</v>
      </c>
      <c r="I105" s="81">
        <f t="shared" si="2"/>
        <v>0</v>
      </c>
      <c r="J105" s="79">
        <v>0</v>
      </c>
      <c r="K105" s="80">
        <v>0</v>
      </c>
    </row>
    <row r="106" spans="1:11">
      <c r="A106" s="38" t="s">
        <v>109</v>
      </c>
      <c r="B106" s="83">
        <v>11492361000</v>
      </c>
      <c r="C106" s="83">
        <v>14693614405.880001</v>
      </c>
      <c r="D106" s="83">
        <v>2590137431.27</v>
      </c>
      <c r="E106" s="83">
        <v>12878850987.75</v>
      </c>
      <c r="F106" s="83">
        <f t="shared" si="1"/>
        <v>1814763418.1300011</v>
      </c>
      <c r="G106" s="83">
        <v>2384308319.3000002</v>
      </c>
      <c r="H106" s="83">
        <v>11465097364.389999</v>
      </c>
      <c r="I106" s="63">
        <f t="shared" si="2"/>
        <v>3228517041.4900017</v>
      </c>
      <c r="J106" s="84">
        <v>11423564193.309999</v>
      </c>
      <c r="K106" s="85">
        <v>1413753623.3600006</v>
      </c>
    </row>
    <row r="107" spans="1:11">
      <c r="A107" s="43" t="s">
        <v>110</v>
      </c>
      <c r="B107" s="83">
        <v>0</v>
      </c>
      <c r="C107" s="83">
        <v>0</v>
      </c>
      <c r="D107" s="83">
        <v>0</v>
      </c>
      <c r="E107" s="83">
        <v>0</v>
      </c>
      <c r="F107" s="83">
        <f t="shared" si="1"/>
        <v>0</v>
      </c>
      <c r="G107" s="83">
        <v>0</v>
      </c>
      <c r="H107" s="83">
        <v>0</v>
      </c>
      <c r="I107" s="83">
        <f t="shared" si="2"/>
        <v>0</v>
      </c>
      <c r="J107" s="84">
        <v>0</v>
      </c>
      <c r="K107" s="85">
        <v>0</v>
      </c>
    </row>
    <row r="108" spans="1:11">
      <c r="A108" s="38" t="s">
        <v>111</v>
      </c>
      <c r="B108" s="83">
        <v>11492361000</v>
      </c>
      <c r="C108" s="83">
        <v>14693614405.880001</v>
      </c>
      <c r="D108" s="83">
        <v>2590137431.27</v>
      </c>
      <c r="E108" s="83">
        <v>12878850987.75</v>
      </c>
      <c r="F108" s="83">
        <f t="shared" si="1"/>
        <v>1814763418.1300011</v>
      </c>
      <c r="G108" s="83">
        <v>2384308319.3000002</v>
      </c>
      <c r="H108" s="83">
        <v>11465097364.389999</v>
      </c>
      <c r="I108" s="63">
        <f t="shared" si="2"/>
        <v>3228517041.4900017</v>
      </c>
      <c r="J108" s="84">
        <v>11423564193.309999</v>
      </c>
      <c r="K108" s="85">
        <v>1413753623.3600006</v>
      </c>
    </row>
    <row r="109" spans="1:11">
      <c r="A109" s="43" t="s">
        <v>112</v>
      </c>
      <c r="B109" s="83">
        <v>0</v>
      </c>
      <c r="C109" s="83">
        <v>0</v>
      </c>
      <c r="D109" s="83">
        <v>0</v>
      </c>
      <c r="E109" s="83">
        <v>0</v>
      </c>
      <c r="F109" s="83">
        <v>0</v>
      </c>
      <c r="G109" s="83">
        <v>0</v>
      </c>
      <c r="H109" s="86">
        <v>1410005856.4600029</v>
      </c>
      <c r="I109" s="83"/>
      <c r="J109" s="84">
        <v>1451539027.5400028</v>
      </c>
      <c r="K109" s="85">
        <v>0</v>
      </c>
    </row>
    <row r="110" spans="1:11">
      <c r="A110" s="45" t="s">
        <v>113</v>
      </c>
      <c r="B110" s="87">
        <v>11492361000</v>
      </c>
      <c r="C110" s="87">
        <v>14693614405.880001</v>
      </c>
      <c r="D110" s="87">
        <v>2590137431.27</v>
      </c>
      <c r="E110" s="87">
        <v>12878850987.75</v>
      </c>
      <c r="F110" s="87">
        <f t="shared" si="1"/>
        <v>1814763418.1300011</v>
      </c>
      <c r="G110" s="87">
        <v>2384308319.3000002</v>
      </c>
      <c r="H110" s="87">
        <v>12875103220.850002</v>
      </c>
      <c r="I110" s="88">
        <f t="shared" si="2"/>
        <v>1818511185.0299988</v>
      </c>
      <c r="J110" s="89">
        <v>12875103220.850002</v>
      </c>
      <c r="K110" s="90">
        <v>3747766.8999977112</v>
      </c>
    </row>
    <row r="111" spans="1:11">
      <c r="A111" s="45" t="s">
        <v>114</v>
      </c>
      <c r="B111" s="87">
        <v>7639000</v>
      </c>
      <c r="C111" s="87">
        <v>0</v>
      </c>
      <c r="D111" s="87">
        <v>0</v>
      </c>
      <c r="E111" s="87">
        <v>0</v>
      </c>
      <c r="F111" s="87">
        <f t="shared" si="1"/>
        <v>0</v>
      </c>
      <c r="G111" s="87">
        <v>0</v>
      </c>
      <c r="H111" s="87">
        <v>0</v>
      </c>
      <c r="I111" s="87">
        <f t="shared" ref="I111" si="3">I112+I116+I121</f>
        <v>0</v>
      </c>
      <c r="J111" s="89">
        <v>0</v>
      </c>
      <c r="K111" s="90">
        <v>0</v>
      </c>
    </row>
    <row r="112" spans="1:11">
      <c r="A112" s="55" t="s">
        <v>115</v>
      </c>
      <c r="B112" s="57"/>
      <c r="C112" s="57"/>
      <c r="D112" s="57"/>
      <c r="E112" s="57"/>
      <c r="F112" s="57"/>
      <c r="G112" s="57"/>
      <c r="H112" s="57"/>
      <c r="I112" s="57"/>
      <c r="J112" s="57"/>
      <c r="K112" s="57"/>
    </row>
    <row r="113" spans="1:11">
      <c r="A113" s="55" t="s">
        <v>116</v>
      </c>
      <c r="B113" s="57"/>
      <c r="C113" s="57"/>
      <c r="D113" s="57"/>
      <c r="E113" s="57"/>
      <c r="F113" s="57"/>
      <c r="G113" s="57"/>
      <c r="H113" s="57"/>
      <c r="I113" s="57"/>
      <c r="J113" s="57"/>
      <c r="K113" s="57"/>
    </row>
    <row r="114" spans="1:11">
      <c r="A114" s="55" t="s">
        <v>117</v>
      </c>
      <c r="B114" s="57"/>
      <c r="C114" s="57"/>
      <c r="D114" s="57"/>
      <c r="E114" s="57"/>
      <c r="F114" s="57"/>
      <c r="G114" s="57"/>
      <c r="H114" s="57"/>
      <c r="I114" s="57"/>
      <c r="J114" s="57"/>
      <c r="K114" s="57"/>
    </row>
    <row r="115" spans="1:11">
      <c r="A115" s="915" t="s">
        <v>1109</v>
      </c>
      <c r="B115" s="915"/>
      <c r="C115" s="915"/>
      <c r="D115" s="915"/>
      <c r="E115" s="915"/>
      <c r="F115" s="915"/>
      <c r="G115" s="915"/>
      <c r="H115" s="915"/>
      <c r="I115" s="915"/>
      <c r="J115" s="915"/>
      <c r="K115" s="915"/>
    </row>
    <row r="116" spans="1:11">
      <c r="A116" s="915"/>
      <c r="B116" s="915"/>
      <c r="C116" s="915"/>
      <c r="D116" s="915"/>
      <c r="E116" s="915"/>
      <c r="F116" s="915"/>
      <c r="G116" s="915"/>
      <c r="H116" s="915"/>
      <c r="I116" s="915"/>
      <c r="J116" s="915"/>
      <c r="K116" s="915"/>
    </row>
    <row r="117" spans="1:11">
      <c r="A117" s="915" t="str">
        <f>IF(A176="sim"," do superávit do RPPS visa padronizar com o entendimento adotado pelo Tribunal de Contas do Estado do Paraná.","")</f>
        <v/>
      </c>
      <c r="B117" s="915"/>
      <c r="C117" s="915"/>
      <c r="D117" s="915"/>
      <c r="E117" s="915"/>
      <c r="F117" s="915"/>
      <c r="G117" s="915"/>
      <c r="H117" s="915"/>
      <c r="I117" s="915"/>
      <c r="J117" s="915"/>
      <c r="K117" s="915"/>
    </row>
    <row r="118" spans="1:11" ht="19.5">
      <c r="A118" s="91"/>
      <c r="B118" s="91"/>
      <c r="C118" s="92" t="s">
        <v>118</v>
      </c>
      <c r="D118" s="92" t="s">
        <v>78</v>
      </c>
      <c r="E118" s="93"/>
      <c r="F118" s="93"/>
      <c r="G118" s="93"/>
      <c r="H118" s="93"/>
      <c r="I118" s="93"/>
      <c r="J118" s="93"/>
      <c r="K118" s="93"/>
    </row>
    <row r="119" spans="1:11">
      <c r="A119" s="94" t="str">
        <f>IF(C119&lt;0,"Déficit/Superávit do período","Superávit do período")</f>
        <v>Déficit/Superávit do período</v>
      </c>
      <c r="B119" s="94"/>
      <c r="C119" s="94">
        <v>-3747766.8999977112</v>
      </c>
      <c r="D119" s="94">
        <f>H109</f>
        <v>1410005856.4600029</v>
      </c>
      <c r="E119" s="93"/>
      <c r="F119" s="93"/>
      <c r="G119" s="93"/>
      <c r="H119" s="93"/>
      <c r="I119" s="93"/>
      <c r="J119" s="93"/>
      <c r="K119" s="93"/>
    </row>
    <row r="120" spans="1:11">
      <c r="A120" s="95" t="str">
        <f>IF(C120&lt;0,"Déficit do RPPS","Superávit do RPPS")</f>
        <v>Superávit do RPPS</v>
      </c>
      <c r="B120" s="93"/>
      <c r="C120" s="93">
        <v>241258698.29999995</v>
      </c>
      <c r="D120" s="93">
        <v>244571907.1400001</v>
      </c>
      <c r="E120" s="93"/>
      <c r="F120" s="93"/>
      <c r="G120" s="93"/>
      <c r="H120" s="93"/>
      <c r="I120" s="93"/>
      <c r="J120" s="93"/>
      <c r="K120" s="93"/>
    </row>
    <row r="121" spans="1:11">
      <c r="A121" s="95" t="s">
        <v>119</v>
      </c>
      <c r="B121" s="93"/>
      <c r="C121" s="96">
        <v>-245006465.19999766</v>
      </c>
      <c r="D121" s="96">
        <f>D119-D120</f>
        <v>1165433949.3200028</v>
      </c>
      <c r="E121" s="93"/>
      <c r="F121" s="93"/>
      <c r="G121" s="93"/>
      <c r="H121" s="93"/>
      <c r="I121" s="93"/>
      <c r="J121" s="93"/>
      <c r="K121" s="93"/>
    </row>
    <row r="122" spans="1:11">
      <c r="A122" s="93"/>
      <c r="B122" s="93"/>
      <c r="C122" s="93"/>
      <c r="D122" s="93"/>
      <c r="E122" s="93"/>
      <c r="F122" s="93"/>
      <c r="G122" s="93"/>
      <c r="H122" s="93"/>
      <c r="I122" s="93"/>
      <c r="J122" s="93"/>
      <c r="K122" s="93"/>
    </row>
    <row r="123" spans="1:11">
      <c r="A123" s="916" t="s">
        <v>120</v>
      </c>
      <c r="B123" s="916"/>
      <c r="C123" s="916"/>
      <c r="D123" s="108">
        <v>2435619444.8400002</v>
      </c>
      <c r="E123" s="916" t="s">
        <v>121</v>
      </c>
      <c r="F123" s="916"/>
      <c r="G123" s="916"/>
      <c r="H123" s="916"/>
      <c r="I123" s="108">
        <v>1622189467.3799999</v>
      </c>
      <c r="J123" s="97" t="s">
        <v>122</v>
      </c>
    </row>
    <row r="124" spans="1:11">
      <c r="A124" s="917" t="s">
        <v>123</v>
      </c>
      <c r="B124" s="917"/>
      <c r="C124" s="917"/>
      <c r="D124" s="917"/>
      <c r="E124" s="917"/>
      <c r="F124" s="917"/>
      <c r="G124" s="917"/>
      <c r="H124" s="917"/>
      <c r="I124" s="917"/>
      <c r="J124" s="917"/>
      <c r="K124" s="98"/>
    </row>
    <row r="125" spans="1:11">
      <c r="B125" s="2"/>
      <c r="C125" s="57"/>
      <c r="D125" s="57"/>
      <c r="E125" s="57"/>
      <c r="F125" s="57"/>
      <c r="G125" s="57"/>
      <c r="H125" s="57"/>
      <c r="I125" s="57"/>
      <c r="J125" s="57"/>
      <c r="K125" s="57"/>
    </row>
    <row r="126" spans="1:11">
      <c r="A126" s="907" t="s">
        <v>124</v>
      </c>
      <c r="B126" s="907"/>
      <c r="C126" s="907"/>
      <c r="D126" s="57"/>
      <c r="E126" s="57"/>
      <c r="F126" s="57"/>
      <c r="G126" s="57"/>
      <c r="H126" s="57"/>
      <c r="I126" s="57"/>
      <c r="J126" s="57"/>
      <c r="K126" s="57"/>
    </row>
    <row r="127" spans="1:11">
      <c r="A127" s="99"/>
      <c r="B127" s="100" t="s">
        <v>125</v>
      </c>
      <c r="C127" s="101" t="s">
        <v>126</v>
      </c>
      <c r="D127" s="57"/>
      <c r="E127" s="57"/>
      <c r="F127" s="57"/>
      <c r="G127" s="57"/>
      <c r="H127" s="57"/>
      <c r="I127" s="57"/>
      <c r="J127" s="57"/>
      <c r="K127" s="57"/>
    </row>
    <row r="128" spans="1:11">
      <c r="A128" s="2" t="s">
        <v>127</v>
      </c>
      <c r="B128" s="3">
        <v>12257994961.040001</v>
      </c>
      <c r="C128" s="3">
        <v>12875103220.850002</v>
      </c>
      <c r="D128" s="57"/>
      <c r="E128" s="57"/>
      <c r="F128" s="57"/>
      <c r="G128" s="57"/>
      <c r="H128" s="57"/>
      <c r="I128" s="57"/>
      <c r="J128" s="57"/>
      <c r="K128" s="57"/>
    </row>
    <row r="129" spans="1:11">
      <c r="B129" s="2"/>
      <c r="C129" s="57"/>
      <c r="D129" s="57"/>
      <c r="E129" s="57"/>
      <c r="F129" s="57"/>
      <c r="G129" s="57"/>
      <c r="H129" s="57"/>
      <c r="I129" s="57"/>
      <c r="J129" s="57"/>
      <c r="K129" s="57"/>
    </row>
    <row r="130" spans="1:11">
      <c r="A130" s="99"/>
      <c r="B130" s="100" t="s">
        <v>128</v>
      </c>
      <c r="C130" s="101" t="s">
        <v>129</v>
      </c>
      <c r="D130" s="57"/>
      <c r="E130" s="57"/>
      <c r="F130" s="57"/>
      <c r="G130" s="57"/>
      <c r="H130" s="57"/>
      <c r="I130" s="57"/>
      <c r="J130" s="57"/>
      <c r="K130" s="57"/>
    </row>
    <row r="131" spans="1:11">
      <c r="A131" s="2" t="s">
        <v>130</v>
      </c>
      <c r="B131" s="3">
        <v>14693614405.880001</v>
      </c>
      <c r="C131" s="102">
        <v>12878850987.75</v>
      </c>
      <c r="D131" s="57"/>
      <c r="E131" s="57"/>
      <c r="F131" s="57"/>
      <c r="G131" s="57"/>
      <c r="H131" s="57"/>
      <c r="I131" s="57"/>
      <c r="J131" s="57"/>
      <c r="K131" s="57"/>
    </row>
    <row r="132" spans="1:11">
      <c r="B132" s="3"/>
      <c r="C132" s="3"/>
      <c r="D132" s="57"/>
      <c r="E132" s="57"/>
      <c r="F132" s="57"/>
      <c r="G132" s="57"/>
      <c r="H132" s="57"/>
      <c r="I132" s="57"/>
      <c r="J132" s="57"/>
      <c r="K132" s="57"/>
    </row>
    <row r="133" spans="1:11">
      <c r="A133" s="35" t="s">
        <v>131</v>
      </c>
      <c r="B133" s="3">
        <v>-2435619444.8400002</v>
      </c>
      <c r="C133" s="3">
        <v>-3747766.8999977112</v>
      </c>
      <c r="D133" s="57"/>
      <c r="E133" s="57"/>
      <c r="F133" s="57"/>
      <c r="G133" s="57"/>
      <c r="H133" s="57"/>
      <c r="I133" s="57"/>
      <c r="J133" s="57"/>
      <c r="K133" s="57"/>
    </row>
    <row r="134" spans="1:11">
      <c r="A134" s="2" t="s">
        <v>132</v>
      </c>
      <c r="B134" s="3">
        <v>2435619444.8400002</v>
      </c>
      <c r="C134" s="102">
        <v>1622189467.3799999</v>
      </c>
      <c r="D134" s="57"/>
      <c r="E134" s="57"/>
      <c r="F134" s="57"/>
      <c r="G134" s="57"/>
      <c r="H134" s="57"/>
      <c r="I134" s="57"/>
      <c r="J134" s="57"/>
      <c r="K134" s="57"/>
    </row>
    <row r="135" spans="1:11">
      <c r="A135" s="103" t="s">
        <v>133</v>
      </c>
      <c r="B135" s="104">
        <v>0</v>
      </c>
      <c r="C135" s="104">
        <v>1618441700.4800022</v>
      </c>
      <c r="D135" s="57"/>
      <c r="E135" s="57"/>
      <c r="F135" s="57"/>
      <c r="G135" s="57"/>
      <c r="H135" s="57"/>
      <c r="I135" s="57"/>
      <c r="J135" s="57"/>
      <c r="K135" s="57"/>
    </row>
    <row r="136" spans="1:11">
      <c r="B136" s="26"/>
      <c r="C136" s="58"/>
      <c r="D136" s="57"/>
      <c r="E136" s="57"/>
      <c r="F136" s="57"/>
      <c r="G136" s="57"/>
      <c r="H136" s="57"/>
      <c r="I136" s="57"/>
      <c r="J136" s="57"/>
      <c r="K136" s="57"/>
    </row>
    <row r="137" spans="1:11">
      <c r="A137" s="2" t="s">
        <v>134</v>
      </c>
      <c r="B137" s="26"/>
      <c r="C137" s="58"/>
      <c r="D137" s="57"/>
      <c r="E137" s="57"/>
      <c r="F137" s="57"/>
      <c r="G137" s="57"/>
      <c r="H137" s="57"/>
      <c r="I137" s="57"/>
      <c r="J137" s="57"/>
      <c r="K137" s="57"/>
    </row>
    <row r="138" spans="1:11">
      <c r="B138" s="26"/>
      <c r="C138" s="58"/>
      <c r="D138" s="57"/>
      <c r="E138" s="57"/>
      <c r="F138" s="57"/>
      <c r="G138" s="57"/>
      <c r="H138" s="57"/>
      <c r="I138" s="57"/>
      <c r="J138" s="57"/>
      <c r="K138" s="57"/>
    </row>
    <row r="139" spans="1:11" ht="26.25" customHeight="1">
      <c r="A139" s="908" t="s">
        <v>135</v>
      </c>
      <c r="B139" s="908"/>
      <c r="C139" s="908"/>
      <c r="D139" s="908"/>
      <c r="E139" s="908"/>
      <c r="F139" s="908"/>
      <c r="G139" s="908"/>
      <c r="H139" s="908"/>
      <c r="I139" s="908"/>
      <c r="J139" s="908"/>
      <c r="K139" s="908"/>
    </row>
    <row r="140" spans="1:11">
      <c r="B140" s="26"/>
      <c r="C140" s="58"/>
      <c r="D140" s="57"/>
      <c r="E140" s="57"/>
      <c r="F140" s="57"/>
      <c r="G140" s="57"/>
      <c r="H140" s="57"/>
      <c r="I140" s="57"/>
      <c r="J140" s="57"/>
      <c r="K140" s="57"/>
    </row>
    <row r="141" spans="1:11" ht="34.5" customHeight="1">
      <c r="A141" s="908" t="s">
        <v>136</v>
      </c>
      <c r="B141" s="908"/>
      <c r="C141" s="908"/>
      <c r="D141" s="908"/>
      <c r="E141" s="908"/>
      <c r="F141" s="908"/>
      <c r="G141" s="908"/>
      <c r="H141" s="908"/>
      <c r="I141" s="908"/>
      <c r="J141" s="908"/>
      <c r="K141" s="908"/>
    </row>
    <row r="142" spans="1:11">
      <c r="B142" s="105"/>
      <c r="D142" s="106"/>
      <c r="F142" s="58"/>
      <c r="H142" s="58"/>
      <c r="K142" s="107"/>
    </row>
    <row r="143" spans="1:11">
      <c r="A143" s="2" t="s">
        <v>1110</v>
      </c>
      <c r="B143" s="2"/>
      <c r="D143" s="58"/>
    </row>
    <row r="144" spans="1:11">
      <c r="A144" s="2" t="s">
        <v>1111</v>
      </c>
      <c r="B144" s="2"/>
    </row>
    <row r="145" spans="1:4">
      <c r="A145" s="2" t="s">
        <v>1112</v>
      </c>
      <c r="B145" s="2"/>
    </row>
    <row r="146" spans="1:4">
      <c r="A146" s="2" t="s">
        <v>1113</v>
      </c>
      <c r="B146" s="2"/>
      <c r="D146" s="106"/>
    </row>
  </sheetData>
  <mergeCells count="28">
    <mergeCell ref="H8:H9"/>
    <mergeCell ref="A1:H1"/>
    <mergeCell ref="A2:H2"/>
    <mergeCell ref="A3:H3"/>
    <mergeCell ref="A4:H4"/>
    <mergeCell ref="A5:H5"/>
    <mergeCell ref="A6:H6"/>
    <mergeCell ref="C84:C85"/>
    <mergeCell ref="D84:E84"/>
    <mergeCell ref="B8:B10"/>
    <mergeCell ref="C8:C9"/>
    <mergeCell ref="D8:G8"/>
    <mergeCell ref="A126:C126"/>
    <mergeCell ref="A139:K139"/>
    <mergeCell ref="A141:K141"/>
    <mergeCell ref="A8:A10"/>
    <mergeCell ref="F84:F85"/>
    <mergeCell ref="G84:H84"/>
    <mergeCell ref="I84:I85"/>
    <mergeCell ref="K84:K85"/>
    <mergeCell ref="A115:K115"/>
    <mergeCell ref="A116:K116"/>
    <mergeCell ref="A117:K117"/>
    <mergeCell ref="A123:C123"/>
    <mergeCell ref="E123:H123"/>
    <mergeCell ref="A124:J124"/>
    <mergeCell ref="A84:A86"/>
    <mergeCell ref="B84:B85"/>
  </mergeCells>
  <conditionalFormatting sqref="B99">
    <cfRule type="expression" dxfId="6" priority="2" stopIfTrue="1">
      <formula>B99&lt;&gt;SUM(B100:B104)</formula>
    </cfRule>
  </conditionalFormatting>
  <conditionalFormatting sqref="B65:D65">
    <cfRule type="expression" dxfId="5" priority="8" stopIfTrue="1">
      <formula>B65&lt;&gt;SUM(B66:B70)</formula>
    </cfRule>
  </conditionalFormatting>
  <conditionalFormatting sqref="F65">
    <cfRule type="expression" dxfId="4" priority="4" stopIfTrue="1">
      <formula>F65&lt;&gt;SUM(F66:F70)</formula>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04D7-BFA9-48E8-A0A5-5C7A16F170A7}">
  <sheetPr codeName="Planilha10"/>
  <dimension ref="A1:H50"/>
  <sheetViews>
    <sheetView workbookViewId="0">
      <selection activeCell="C27" sqref="C27"/>
    </sheetView>
  </sheetViews>
  <sheetFormatPr defaultRowHeight="11.25"/>
  <cols>
    <col min="1" max="1" width="44.5703125" style="2" customWidth="1"/>
    <col min="2" max="7" width="16" style="2" customWidth="1"/>
    <col min="8" max="8" width="14.7109375" style="2" customWidth="1"/>
    <col min="9" max="16384" width="9.140625" style="2"/>
  </cols>
  <sheetData>
    <row r="1" spans="1:8">
      <c r="A1" s="925" t="s">
        <v>0</v>
      </c>
      <c r="B1" s="925"/>
      <c r="C1" s="925"/>
      <c r="D1" s="925"/>
      <c r="E1" s="925"/>
      <c r="F1" s="925"/>
      <c r="G1" s="925"/>
      <c r="H1" s="925"/>
    </row>
    <row r="2" spans="1:8">
      <c r="A2" s="926" t="s">
        <v>1</v>
      </c>
      <c r="B2" s="926"/>
      <c r="C2" s="926"/>
      <c r="D2" s="926"/>
      <c r="E2" s="926"/>
      <c r="F2" s="926"/>
      <c r="G2" s="926"/>
      <c r="H2" s="926"/>
    </row>
    <row r="3" spans="1:8">
      <c r="A3" s="925" t="s">
        <v>541</v>
      </c>
      <c r="B3" s="925"/>
      <c r="C3" s="925"/>
      <c r="D3" s="925"/>
      <c r="E3" s="925"/>
      <c r="F3" s="925"/>
      <c r="G3" s="925"/>
      <c r="H3" s="925"/>
    </row>
    <row r="4" spans="1:8">
      <c r="A4" s="926" t="s">
        <v>406</v>
      </c>
      <c r="B4" s="926"/>
      <c r="C4" s="926"/>
      <c r="D4" s="926"/>
      <c r="E4" s="926"/>
      <c r="F4" s="926"/>
      <c r="G4" s="926"/>
      <c r="H4" s="926"/>
    </row>
    <row r="5" spans="1:8">
      <c r="A5" s="926" t="s">
        <v>1107</v>
      </c>
      <c r="B5" s="926"/>
      <c r="C5" s="926"/>
      <c r="D5" s="926"/>
      <c r="E5" s="926"/>
      <c r="F5" s="926"/>
      <c r="G5" s="926"/>
      <c r="H5" s="926"/>
    </row>
    <row r="6" spans="1:8">
      <c r="A6" s="1"/>
      <c r="B6" s="1"/>
      <c r="C6" s="1"/>
      <c r="D6" s="1"/>
      <c r="E6" s="1"/>
      <c r="F6" s="1"/>
      <c r="G6" s="1"/>
      <c r="H6" s="1"/>
    </row>
    <row r="7" spans="1:8">
      <c r="A7" s="2" t="s">
        <v>542</v>
      </c>
      <c r="H7" s="5">
        <v>1</v>
      </c>
    </row>
    <row r="8" spans="1:8" s="55" customFormat="1">
      <c r="A8" s="110" t="s">
        <v>543</v>
      </c>
      <c r="B8" s="988" t="s">
        <v>410</v>
      </c>
      <c r="C8" s="989"/>
      <c r="D8" s="988" t="s">
        <v>8</v>
      </c>
      <c r="E8" s="989"/>
      <c r="F8" s="990"/>
      <c r="G8" s="988" t="s">
        <v>9</v>
      </c>
      <c r="H8" s="989"/>
    </row>
    <row r="9" spans="1:8" s="55" customFormat="1">
      <c r="A9" s="111"/>
      <c r="B9" s="1076" t="s">
        <v>439</v>
      </c>
      <c r="C9" s="1077"/>
      <c r="D9" s="1076" t="s">
        <v>440</v>
      </c>
      <c r="E9" s="1077"/>
      <c r="F9" s="993"/>
      <c r="G9" s="1076" t="s">
        <v>544</v>
      </c>
      <c r="H9" s="1077"/>
    </row>
    <row r="10" spans="1:8">
      <c r="A10" s="376"/>
      <c r="B10" s="451"/>
      <c r="C10" s="452"/>
      <c r="D10" s="376"/>
      <c r="E10" s="376"/>
      <c r="F10" s="166"/>
      <c r="G10" s="264"/>
      <c r="H10" s="453"/>
    </row>
    <row r="11" spans="1:8">
      <c r="A11" s="2" t="s">
        <v>545</v>
      </c>
      <c r="B11" s="454"/>
      <c r="C11" s="455">
        <v>0</v>
      </c>
      <c r="D11" s="60"/>
      <c r="E11" s="60"/>
      <c r="F11" s="455">
        <v>2892598.23</v>
      </c>
      <c r="G11" s="454"/>
      <c r="H11" s="60">
        <f>C11-F11</f>
        <v>-2892598.23</v>
      </c>
    </row>
    <row r="12" spans="1:8" hidden="1">
      <c r="A12" s="202" t="s">
        <v>546</v>
      </c>
      <c r="B12" s="454"/>
      <c r="C12" s="455">
        <f>C13+C14</f>
        <v>0</v>
      </c>
      <c r="D12" s="60"/>
      <c r="E12" s="60"/>
      <c r="F12" s="455">
        <v>1621850</v>
      </c>
      <c r="G12" s="454"/>
      <c r="H12" s="60">
        <f>H13+H14</f>
        <v>-1621850</v>
      </c>
    </row>
    <row r="13" spans="1:8">
      <c r="A13" s="202" t="s">
        <v>547</v>
      </c>
      <c r="B13" s="454"/>
      <c r="C13" s="455">
        <v>0</v>
      </c>
      <c r="D13" s="60"/>
      <c r="E13" s="60"/>
      <c r="F13" s="455">
        <v>0</v>
      </c>
      <c r="G13" s="454"/>
      <c r="H13" s="60">
        <f>C13-F13</f>
        <v>0</v>
      </c>
    </row>
    <row r="14" spans="1:8">
      <c r="A14" s="202" t="s">
        <v>548</v>
      </c>
      <c r="B14" s="454"/>
      <c r="C14" s="455">
        <v>0</v>
      </c>
      <c r="D14" s="60"/>
      <c r="E14" s="60"/>
      <c r="F14" s="455">
        <v>1621850</v>
      </c>
      <c r="G14" s="454"/>
      <c r="H14" s="60">
        <f>C14-F14</f>
        <v>-1621850</v>
      </c>
    </row>
    <row r="15" spans="1:8">
      <c r="A15" s="202" t="s">
        <v>549</v>
      </c>
      <c r="B15" s="454"/>
      <c r="C15" s="455">
        <v>0</v>
      </c>
      <c r="D15" s="60"/>
      <c r="E15" s="60"/>
      <c r="F15" s="455">
        <v>0</v>
      </c>
      <c r="G15" s="454"/>
      <c r="H15" s="60"/>
    </row>
    <row r="16" spans="1:8">
      <c r="A16" s="456" t="s">
        <v>550</v>
      </c>
      <c r="B16" s="454"/>
      <c r="C16" s="455">
        <v>0</v>
      </c>
      <c r="D16" s="60"/>
      <c r="E16" s="60"/>
      <c r="F16" s="455">
        <v>1270748.23</v>
      </c>
      <c r="G16" s="454"/>
      <c r="H16" s="60">
        <f>C16-F16</f>
        <v>-1270748.23</v>
      </c>
    </row>
    <row r="17" spans="1:8">
      <c r="A17" s="98"/>
      <c r="B17" s="457"/>
      <c r="C17" s="458"/>
      <c r="D17" s="459"/>
      <c r="E17" s="459"/>
      <c r="F17" s="458"/>
      <c r="G17" s="457"/>
      <c r="H17" s="459"/>
    </row>
    <row r="18" spans="1:8" hidden="1">
      <c r="A18" s="384"/>
      <c r="B18" s="460"/>
      <c r="C18" s="461"/>
      <c r="D18" s="150"/>
      <c r="E18" s="150"/>
      <c r="F18" s="462"/>
      <c r="G18" s="463"/>
      <c r="H18" s="464"/>
    </row>
    <row r="19" spans="1:8">
      <c r="A19" s="160" t="s">
        <v>551</v>
      </c>
      <c r="B19" s="89"/>
      <c r="C19" s="465">
        <f>SUM(C13:C18)</f>
        <v>0</v>
      </c>
      <c r="D19" s="466"/>
      <c r="E19" s="466"/>
      <c r="F19" s="465">
        <f>SUM(F13:F18)</f>
        <v>2892598.23</v>
      </c>
      <c r="G19" s="89"/>
      <c r="H19" s="466">
        <f>SUM(H13:H18)</f>
        <v>-2892598.23</v>
      </c>
    </row>
    <row r="20" spans="1:8">
      <c r="B20" s="152"/>
      <c r="C20" s="152"/>
      <c r="D20" s="152"/>
      <c r="E20" s="152"/>
      <c r="F20" s="152"/>
      <c r="G20" s="152"/>
      <c r="H20" s="152"/>
    </row>
    <row r="21" spans="1:8">
      <c r="A21" s="110"/>
      <c r="B21" s="1119" t="s">
        <v>82</v>
      </c>
      <c r="C21" s="988" t="s">
        <v>83</v>
      </c>
      <c r="D21" s="1119" t="s">
        <v>85</v>
      </c>
      <c r="E21" s="988" t="s">
        <v>87</v>
      </c>
      <c r="F21" s="1119" t="s">
        <v>552</v>
      </c>
      <c r="G21" s="1119" t="s">
        <v>553</v>
      </c>
      <c r="H21" s="989" t="s">
        <v>554</v>
      </c>
    </row>
    <row r="22" spans="1:8">
      <c r="A22" s="1109" t="s">
        <v>555</v>
      </c>
      <c r="B22" s="1120"/>
      <c r="C22" s="1066"/>
      <c r="D22" s="1120"/>
      <c r="E22" s="1066"/>
      <c r="F22" s="1120"/>
      <c r="G22" s="1120"/>
      <c r="H22" s="1121"/>
    </row>
    <row r="23" spans="1:8">
      <c r="A23" s="1109"/>
      <c r="B23" s="1120"/>
      <c r="C23" s="1066"/>
      <c r="D23" s="1120"/>
      <c r="E23" s="1066"/>
      <c r="F23" s="1120"/>
      <c r="G23" s="1120"/>
      <c r="H23" s="1121"/>
    </row>
    <row r="24" spans="1:8">
      <c r="A24" s="111"/>
      <c r="B24" s="404" t="s">
        <v>490</v>
      </c>
      <c r="C24" s="467" t="s">
        <v>491</v>
      </c>
      <c r="D24" s="404"/>
      <c r="E24" s="404" t="s">
        <v>556</v>
      </c>
      <c r="F24" s="404"/>
      <c r="G24" s="404" t="s">
        <v>492</v>
      </c>
      <c r="H24" s="468" t="s">
        <v>557</v>
      </c>
    </row>
    <row r="25" spans="1:8">
      <c r="A25" s="166" t="s">
        <v>558</v>
      </c>
      <c r="B25" s="469">
        <v>10435391.98</v>
      </c>
      <c r="C25" s="469">
        <v>3574000</v>
      </c>
      <c r="D25" s="469">
        <v>0</v>
      </c>
      <c r="E25" s="469">
        <v>0</v>
      </c>
      <c r="F25" s="469">
        <v>3574000</v>
      </c>
      <c r="G25" s="469">
        <v>8800</v>
      </c>
      <c r="H25" s="293">
        <v>6861391.9800000004</v>
      </c>
    </row>
    <row r="26" spans="1:8">
      <c r="A26" s="66" t="s">
        <v>559</v>
      </c>
      <c r="B26" s="470">
        <v>10435391.98</v>
      </c>
      <c r="C26" s="470">
        <v>3574000</v>
      </c>
      <c r="D26" s="470">
        <v>0</v>
      </c>
      <c r="E26" s="470">
        <v>0</v>
      </c>
      <c r="F26" s="470">
        <v>3574000</v>
      </c>
      <c r="G26" s="457">
        <v>8800</v>
      </c>
      <c r="H26" s="457">
        <v>6861391.9800000004</v>
      </c>
    </row>
    <row r="27" spans="1:8">
      <c r="A27" s="66" t="s">
        <v>560</v>
      </c>
      <c r="B27" s="470">
        <v>0</v>
      </c>
      <c r="C27" s="470">
        <v>0</v>
      </c>
      <c r="D27" s="470">
        <v>0</v>
      </c>
      <c r="E27" s="470">
        <v>0</v>
      </c>
      <c r="F27" s="470">
        <v>0</v>
      </c>
      <c r="G27" s="457">
        <v>0</v>
      </c>
      <c r="H27" s="457">
        <v>0</v>
      </c>
    </row>
    <row r="28" spans="1:8">
      <c r="A28" s="66" t="s">
        <v>561</v>
      </c>
      <c r="B28" s="470">
        <v>0</v>
      </c>
      <c r="C28" s="470">
        <v>0</v>
      </c>
      <c r="D28" s="470">
        <v>0</v>
      </c>
      <c r="E28" s="470">
        <v>0</v>
      </c>
      <c r="F28" s="470">
        <v>0</v>
      </c>
      <c r="G28" s="457">
        <v>0</v>
      </c>
      <c r="H28" s="454">
        <v>0</v>
      </c>
    </row>
    <row r="29" spans="1:8">
      <c r="A29" s="36" t="s">
        <v>562</v>
      </c>
      <c r="B29" s="78">
        <v>0</v>
      </c>
      <c r="C29" s="78">
        <v>0</v>
      </c>
      <c r="D29" s="78">
        <v>0</v>
      </c>
      <c r="E29" s="78">
        <v>0</v>
      </c>
      <c r="F29" s="78">
        <v>0</v>
      </c>
      <c r="G29" s="78">
        <v>0</v>
      </c>
      <c r="H29" s="454">
        <v>0</v>
      </c>
    </row>
    <row r="30" spans="1:8" hidden="1">
      <c r="A30" s="66" t="s">
        <v>563</v>
      </c>
      <c r="B30" s="78">
        <v>0</v>
      </c>
      <c r="C30" s="78">
        <v>0</v>
      </c>
      <c r="D30" s="78">
        <v>0</v>
      </c>
      <c r="E30" s="78">
        <v>0</v>
      </c>
      <c r="F30" s="78">
        <v>0</v>
      </c>
      <c r="G30" s="454">
        <v>0</v>
      </c>
      <c r="H30" s="454">
        <v>0</v>
      </c>
    </row>
    <row r="31" spans="1:8">
      <c r="A31" s="66" t="s">
        <v>564</v>
      </c>
      <c r="B31" s="78">
        <v>0</v>
      </c>
      <c r="C31" s="78">
        <v>0</v>
      </c>
      <c r="D31" s="78">
        <v>0</v>
      </c>
      <c r="E31" s="78">
        <v>0</v>
      </c>
      <c r="F31" s="78">
        <v>0</v>
      </c>
      <c r="G31" s="454">
        <v>0</v>
      </c>
      <c r="H31" s="454">
        <v>0</v>
      </c>
    </row>
    <row r="32" spans="1:8">
      <c r="A32" s="385"/>
      <c r="B32" s="471"/>
      <c r="C32" s="471"/>
      <c r="D32" s="471"/>
      <c r="E32" s="471"/>
      <c r="F32" s="472"/>
      <c r="G32" s="472"/>
      <c r="H32" s="472"/>
    </row>
    <row r="33" spans="1:8">
      <c r="A33" s="161" t="s">
        <v>551</v>
      </c>
      <c r="B33" s="87">
        <f>B29+B25</f>
        <v>10435391.98</v>
      </c>
      <c r="C33" s="87">
        <f t="shared" ref="C33:H33" si="0">C29+C25</f>
        <v>3574000</v>
      </c>
      <c r="D33" s="87">
        <f t="shared" si="0"/>
        <v>0</v>
      </c>
      <c r="E33" s="87">
        <f t="shared" si="0"/>
        <v>0</v>
      </c>
      <c r="F33" s="87">
        <f t="shared" si="0"/>
        <v>3574000</v>
      </c>
      <c r="G33" s="87">
        <f t="shared" si="0"/>
        <v>8800</v>
      </c>
      <c r="H33" s="87">
        <f t="shared" si="0"/>
        <v>6861391.9800000004</v>
      </c>
    </row>
    <row r="35" spans="1:8">
      <c r="A35" s="909" t="s">
        <v>565</v>
      </c>
      <c r="B35" s="988" t="s">
        <v>566</v>
      </c>
      <c r="C35" s="990"/>
      <c r="D35" s="988" t="s">
        <v>567</v>
      </c>
      <c r="E35" s="989"/>
      <c r="F35" s="990"/>
      <c r="G35" s="988" t="s">
        <v>568</v>
      </c>
      <c r="H35" s="989"/>
    </row>
    <row r="36" spans="1:8">
      <c r="A36" s="1069"/>
      <c r="B36" s="1076" t="s">
        <v>569</v>
      </c>
      <c r="C36" s="993"/>
      <c r="D36" s="1076" t="s">
        <v>570</v>
      </c>
      <c r="E36" s="1077"/>
      <c r="F36" s="993"/>
      <c r="G36" s="1076" t="s">
        <v>571</v>
      </c>
      <c r="H36" s="1077"/>
    </row>
    <row r="37" spans="1:8">
      <c r="A37" s="1110" t="s">
        <v>454</v>
      </c>
      <c r="B37" s="1112">
        <v>20470539.189999998</v>
      </c>
      <c r="C37" s="1113">
        <v>0</v>
      </c>
      <c r="D37" s="473"/>
      <c r="E37" s="1116">
        <f>F19-E33-G33</f>
        <v>2883798.23</v>
      </c>
      <c r="F37" s="474"/>
      <c r="G37" s="475"/>
      <c r="H37" s="1118">
        <f>B37+E37</f>
        <v>23354337.419999998</v>
      </c>
    </row>
    <row r="38" spans="1:8">
      <c r="A38" s="1111"/>
      <c r="B38" s="1114">
        <v>0</v>
      </c>
      <c r="C38" s="1115">
        <v>0</v>
      </c>
      <c r="D38" s="476"/>
      <c r="E38" s="1117"/>
      <c r="F38" s="477"/>
      <c r="G38" s="478"/>
      <c r="H38" s="1118"/>
    </row>
    <row r="39" spans="1:8">
      <c r="A39" s="368" t="s">
        <v>115</v>
      </c>
    </row>
    <row r="40" spans="1:8">
      <c r="A40" s="329" t="s">
        <v>499</v>
      </c>
    </row>
    <row r="41" spans="1:8">
      <c r="A41" s="329" t="s">
        <v>572</v>
      </c>
    </row>
    <row r="42" spans="1:8">
      <c r="A42" s="1075" t="s">
        <v>573</v>
      </c>
      <c r="B42" s="1075"/>
      <c r="C42" s="1075"/>
      <c r="D42" s="1075"/>
      <c r="E42" s="1075"/>
      <c r="F42" s="1075"/>
      <c r="G42" s="1075"/>
      <c r="H42" s="1075"/>
    </row>
    <row r="43" spans="1:8">
      <c r="A43" s="329" t="s">
        <v>574</v>
      </c>
      <c r="B43" s="329"/>
      <c r="C43" s="329"/>
      <c r="D43" s="329"/>
      <c r="E43" s="329"/>
      <c r="F43" s="329"/>
      <c r="G43" s="329"/>
      <c r="H43" s="329"/>
    </row>
    <row r="44" spans="1:8">
      <c r="A44" s="1108" t="s">
        <v>575</v>
      </c>
      <c r="B44" s="1108"/>
      <c r="C44" s="1108"/>
      <c r="D44" s="1108"/>
      <c r="E44" s="1108"/>
      <c r="F44" s="1108"/>
      <c r="G44" s="1108"/>
      <c r="H44" s="1108"/>
    </row>
    <row r="45" spans="1:8">
      <c r="A45" s="329"/>
    </row>
    <row r="46" spans="1:8">
      <c r="A46" s="329"/>
    </row>
    <row r="47" spans="1:8">
      <c r="A47" s="2" t="s">
        <v>1110</v>
      </c>
    </row>
    <row r="48" spans="1:8">
      <c r="A48" s="2" t="s">
        <v>1111</v>
      </c>
    </row>
    <row r="49" spans="1:1">
      <c r="A49" s="2" t="s">
        <v>1112</v>
      </c>
    </row>
    <row r="50" spans="1:1">
      <c r="A50" s="2" t="s">
        <v>1113</v>
      </c>
    </row>
  </sheetData>
  <mergeCells count="32">
    <mergeCell ref="B8:C8"/>
    <mergeCell ref="D8:F8"/>
    <mergeCell ref="G8:H8"/>
    <mergeCell ref="A1:H1"/>
    <mergeCell ref="A2:H2"/>
    <mergeCell ref="A3:H3"/>
    <mergeCell ref="A4:H4"/>
    <mergeCell ref="A5:H5"/>
    <mergeCell ref="B9:C9"/>
    <mergeCell ref="D9:F9"/>
    <mergeCell ref="G9:H9"/>
    <mergeCell ref="B21:B23"/>
    <mergeCell ref="C21:C23"/>
    <mergeCell ref="D21:D23"/>
    <mergeCell ref="E21:E23"/>
    <mergeCell ref="F21:F23"/>
    <mergeCell ref="G21:G23"/>
    <mergeCell ref="H21:H23"/>
    <mergeCell ref="A44:H44"/>
    <mergeCell ref="A22:A23"/>
    <mergeCell ref="A35:A36"/>
    <mergeCell ref="B35:C35"/>
    <mergeCell ref="D35:F35"/>
    <mergeCell ref="G35:H35"/>
    <mergeCell ref="B36:C36"/>
    <mergeCell ref="D36:F36"/>
    <mergeCell ref="G36:H36"/>
    <mergeCell ref="A37:A38"/>
    <mergeCell ref="B37:C38"/>
    <mergeCell ref="E37:E38"/>
    <mergeCell ref="H37:H38"/>
    <mergeCell ref="A42:H42"/>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854E-3FEF-4F45-A924-F39993660765}">
  <sheetPr codeName="Planilha11"/>
  <dimension ref="A1:K156"/>
  <sheetViews>
    <sheetView topLeftCell="A41" workbookViewId="0">
      <selection activeCell="A41" sqref="A41"/>
    </sheetView>
  </sheetViews>
  <sheetFormatPr defaultColWidth="6.85546875" defaultRowHeight="11.25"/>
  <cols>
    <col min="1" max="1" width="43.42578125" style="375" customWidth="1"/>
    <col min="2" max="2" width="17.85546875" style="375" customWidth="1"/>
    <col min="3" max="4" width="16.85546875" style="375" customWidth="1"/>
    <col min="5" max="7" width="16.85546875" style="480" customWidth="1"/>
    <col min="8" max="9" width="16.85546875" style="375" customWidth="1"/>
    <col min="10" max="11" width="16.85546875" style="480" customWidth="1"/>
    <col min="12" max="16384" width="6.85546875" style="375"/>
  </cols>
  <sheetData>
    <row r="1" spans="1:11" s="479" customFormat="1" ht="12" customHeight="1">
      <c r="A1" s="1152" t="s">
        <v>576</v>
      </c>
      <c r="B1" s="1152"/>
      <c r="C1" s="1152"/>
      <c r="D1" s="1152"/>
      <c r="E1" s="1152"/>
      <c r="F1" s="1152"/>
      <c r="G1" s="1152"/>
      <c r="H1" s="1152"/>
      <c r="I1" s="1152"/>
      <c r="J1" s="1152"/>
      <c r="K1" s="1152"/>
    </row>
    <row r="2" spans="1:11" s="479" customFormat="1" ht="12" customHeight="1">
      <c r="A2" s="1152" t="s">
        <v>1</v>
      </c>
      <c r="B2" s="1152"/>
      <c r="C2" s="1152"/>
      <c r="D2" s="1152"/>
      <c r="E2" s="1152"/>
      <c r="F2" s="1152"/>
      <c r="G2" s="1152"/>
      <c r="H2" s="1152"/>
      <c r="I2" s="1152"/>
      <c r="J2" s="1152"/>
      <c r="K2" s="1152"/>
    </row>
    <row r="3" spans="1:11" s="479" customFormat="1" ht="12" customHeight="1">
      <c r="A3" s="1153" t="s">
        <v>577</v>
      </c>
      <c r="B3" s="1153"/>
      <c r="C3" s="1153"/>
      <c r="D3" s="1153"/>
      <c r="E3" s="1153"/>
      <c r="F3" s="1153"/>
      <c r="G3" s="1153"/>
      <c r="H3" s="1153"/>
      <c r="I3" s="1153"/>
      <c r="J3" s="1153"/>
      <c r="K3" s="1153"/>
    </row>
    <row r="4" spans="1:11" s="479" customFormat="1" ht="12" customHeight="1">
      <c r="A4" s="1152" t="s">
        <v>3</v>
      </c>
      <c r="B4" s="1152"/>
      <c r="C4" s="1152"/>
      <c r="D4" s="1152"/>
      <c r="E4" s="1152"/>
      <c r="F4" s="1152"/>
      <c r="G4" s="1152"/>
      <c r="H4" s="1152"/>
      <c r="I4" s="1152"/>
      <c r="J4" s="1152"/>
      <c r="K4" s="1152"/>
    </row>
    <row r="5" spans="1:11" s="479" customFormat="1" ht="12" customHeight="1">
      <c r="A5" s="1152" t="s">
        <v>1107</v>
      </c>
      <c r="B5" s="1152"/>
      <c r="C5" s="1152"/>
      <c r="D5" s="1152"/>
      <c r="E5" s="1152"/>
      <c r="F5" s="1152"/>
      <c r="G5" s="1152"/>
      <c r="H5" s="1152"/>
      <c r="I5" s="1152"/>
      <c r="J5" s="1152"/>
      <c r="K5" s="1152"/>
    </row>
    <row r="6" spans="1:11" ht="11.25" customHeight="1">
      <c r="A6" s="1154"/>
      <c r="B6" s="1154"/>
      <c r="C6" s="1154"/>
      <c r="D6" s="1154"/>
      <c r="E6" s="1154"/>
      <c r="F6" s="1154"/>
      <c r="G6" s="1154"/>
    </row>
    <row r="7" spans="1:11" ht="12" customHeight="1">
      <c r="A7" s="329" t="s">
        <v>578</v>
      </c>
      <c r="B7" s="329"/>
      <c r="C7" s="481"/>
      <c r="D7" s="481"/>
      <c r="E7" s="482"/>
      <c r="F7" s="482"/>
      <c r="I7" s="483"/>
      <c r="J7" s="484"/>
      <c r="K7" s="483">
        <v>0</v>
      </c>
    </row>
    <row r="8" spans="1:11" ht="11.25" customHeight="1">
      <c r="A8" s="989" t="s">
        <v>502</v>
      </c>
      <c r="B8" s="989"/>
      <c r="C8" s="989"/>
      <c r="D8" s="990"/>
      <c r="E8" s="988" t="s">
        <v>6</v>
      </c>
      <c r="F8" s="990"/>
      <c r="G8" s="988" t="s">
        <v>410</v>
      </c>
      <c r="H8" s="990"/>
      <c r="I8" s="995" t="s">
        <v>8</v>
      </c>
      <c r="J8" s="996"/>
      <c r="K8" s="996"/>
    </row>
    <row r="9" spans="1:11" ht="12.95" customHeight="1">
      <c r="A9" s="1121"/>
      <c r="B9" s="1121"/>
      <c r="C9" s="1121"/>
      <c r="D9" s="1139"/>
      <c r="E9" s="1066"/>
      <c r="F9" s="1139"/>
      <c r="G9" s="1066"/>
      <c r="H9" s="1139"/>
      <c r="I9" s="912" t="s">
        <v>478</v>
      </c>
      <c r="J9" s="1151"/>
      <c r="K9" s="485" t="s">
        <v>11</v>
      </c>
    </row>
    <row r="10" spans="1:11" ht="15.75" customHeight="1">
      <c r="A10" s="992"/>
      <c r="B10" s="992"/>
      <c r="C10" s="992"/>
      <c r="D10" s="993"/>
      <c r="E10" s="991"/>
      <c r="F10" s="993"/>
      <c r="G10" s="991" t="s">
        <v>439</v>
      </c>
      <c r="H10" s="993"/>
      <c r="I10" s="991" t="s">
        <v>440</v>
      </c>
      <c r="J10" s="993"/>
      <c r="K10" s="771" t="s">
        <v>579</v>
      </c>
    </row>
    <row r="11" spans="1:11" s="263" customFormat="1" ht="12.95" customHeight="1">
      <c r="A11" s="486" t="s">
        <v>580</v>
      </c>
      <c r="B11" s="486"/>
      <c r="C11" s="487"/>
      <c r="D11" s="488"/>
      <c r="E11" s="741"/>
      <c r="F11" s="871">
        <v>4135651000</v>
      </c>
      <c r="G11" s="741"/>
      <c r="H11" s="871">
        <v>4181167000</v>
      </c>
      <c r="I11" s="741"/>
      <c r="J11" s="871">
        <v>4390704041.829999</v>
      </c>
      <c r="K11" s="489">
        <v>105.0114487613147</v>
      </c>
    </row>
    <row r="12" spans="1:11" ht="12.95" customHeight="1">
      <c r="A12" s="1145" t="s">
        <v>581</v>
      </c>
      <c r="B12" s="1145"/>
      <c r="C12" s="1145"/>
      <c r="D12" s="1146"/>
      <c r="E12" s="740"/>
      <c r="F12" s="872">
        <v>1202418000</v>
      </c>
      <c r="G12" s="740"/>
      <c r="H12" s="872">
        <v>1202418000</v>
      </c>
      <c r="I12" s="740"/>
      <c r="J12" s="872">
        <v>1190631386.1200006</v>
      </c>
      <c r="K12" s="490">
        <v>99.019757365575074</v>
      </c>
    </row>
    <row r="13" spans="1:11" ht="12.95" customHeight="1">
      <c r="A13" s="1145" t="s">
        <v>582</v>
      </c>
      <c r="B13" s="1145"/>
      <c r="C13" s="1145"/>
      <c r="D13" s="1146"/>
      <c r="E13" s="740"/>
      <c r="F13" s="872">
        <v>490631000</v>
      </c>
      <c r="G13" s="740"/>
      <c r="H13" s="872">
        <v>490631000</v>
      </c>
      <c r="I13" s="740"/>
      <c r="J13" s="872">
        <v>516890561.55999976</v>
      </c>
      <c r="K13" s="490">
        <v>105.35220187065224</v>
      </c>
    </row>
    <row r="14" spans="1:11" ht="12.95" customHeight="1">
      <c r="A14" s="1145" t="s">
        <v>583</v>
      </c>
      <c r="B14" s="1145"/>
      <c r="C14" s="1145"/>
      <c r="D14" s="1146"/>
      <c r="E14" s="740"/>
      <c r="F14" s="872">
        <v>1912602000</v>
      </c>
      <c r="G14" s="740"/>
      <c r="H14" s="872">
        <v>1951068000</v>
      </c>
      <c r="I14" s="740"/>
      <c r="J14" s="872">
        <v>2057387746.9799993</v>
      </c>
      <c r="K14" s="490">
        <v>105.44931017165979</v>
      </c>
    </row>
    <row r="15" spans="1:11" ht="12.95" customHeight="1">
      <c r="A15" s="1145" t="s">
        <v>584</v>
      </c>
      <c r="B15" s="1145"/>
      <c r="C15" s="1145"/>
      <c r="D15" s="1146"/>
      <c r="E15" s="740"/>
      <c r="F15" s="872">
        <v>530000000</v>
      </c>
      <c r="G15" s="740"/>
      <c r="H15" s="872">
        <v>537050000</v>
      </c>
      <c r="I15" s="740"/>
      <c r="J15" s="872">
        <v>625794347.16999948</v>
      </c>
      <c r="K15" s="490">
        <v>116.52441060795073</v>
      </c>
    </row>
    <row r="16" spans="1:11" ht="12.95" customHeight="1">
      <c r="A16" s="1128" t="s">
        <v>585</v>
      </c>
      <c r="B16" s="1128"/>
      <c r="C16" s="1128"/>
      <c r="D16" s="1129"/>
      <c r="E16" s="741"/>
      <c r="F16" s="871">
        <v>2067314000</v>
      </c>
      <c r="G16" s="741"/>
      <c r="H16" s="871">
        <v>2067314000</v>
      </c>
      <c r="I16" s="741"/>
      <c r="J16" s="871">
        <v>2234087206.1100001</v>
      </c>
      <c r="K16" s="489">
        <v>108.06714442556864</v>
      </c>
    </row>
    <row r="17" spans="1:11" ht="12.95" customHeight="1">
      <c r="A17" s="1145" t="s">
        <v>586</v>
      </c>
      <c r="B17" s="1145"/>
      <c r="C17" s="1145"/>
      <c r="D17" s="1146"/>
      <c r="E17" s="740"/>
      <c r="F17" s="872">
        <v>512000000</v>
      </c>
      <c r="G17" s="740"/>
      <c r="H17" s="872">
        <v>512000000</v>
      </c>
      <c r="I17" s="740"/>
      <c r="J17" s="872">
        <v>487978163.0999999</v>
      </c>
      <c r="K17" s="490">
        <v>95.308234980468725</v>
      </c>
    </row>
    <row r="18" spans="1:11" ht="12.95" customHeight="1">
      <c r="A18" s="1145" t="s">
        <v>587</v>
      </c>
      <c r="B18" s="1145"/>
      <c r="C18" s="1145"/>
      <c r="D18" s="1146"/>
      <c r="E18" s="740"/>
      <c r="F18" s="872">
        <v>714000</v>
      </c>
      <c r="G18" s="740"/>
      <c r="H18" s="872">
        <v>714000</v>
      </c>
      <c r="I18" s="740"/>
      <c r="J18" s="872">
        <v>1646818.72</v>
      </c>
      <c r="K18" s="490">
        <v>230.64687955182072</v>
      </c>
    </row>
    <row r="19" spans="1:11" ht="12.95" customHeight="1">
      <c r="A19" s="1145" t="s">
        <v>588</v>
      </c>
      <c r="B19" s="1145"/>
      <c r="C19" s="1145"/>
      <c r="D19" s="1146"/>
      <c r="E19" s="740"/>
      <c r="F19" s="872">
        <v>710000000</v>
      </c>
      <c r="G19" s="740"/>
      <c r="H19" s="872">
        <v>710000000</v>
      </c>
      <c r="I19" s="740"/>
      <c r="J19" s="872">
        <v>789638021.50000012</v>
      </c>
      <c r="K19" s="490">
        <v>111.2166227464789</v>
      </c>
    </row>
    <row r="20" spans="1:11" ht="12.95" customHeight="1">
      <c r="A20" s="1145" t="s">
        <v>589</v>
      </c>
      <c r="B20" s="1145"/>
      <c r="C20" s="1145"/>
      <c r="D20" s="1146"/>
      <c r="E20" s="740"/>
      <c r="F20" s="872">
        <v>834000000</v>
      </c>
      <c r="G20" s="740"/>
      <c r="H20" s="872">
        <v>834000000</v>
      </c>
      <c r="I20" s="740"/>
      <c r="J20" s="872">
        <v>945362544.66999996</v>
      </c>
      <c r="K20" s="490">
        <v>113.35282310191846</v>
      </c>
    </row>
    <row r="21" spans="1:11" ht="12.95" customHeight="1">
      <c r="A21" s="1145" t="s">
        <v>590</v>
      </c>
      <c r="B21" s="1145"/>
      <c r="C21" s="1145"/>
      <c r="D21" s="1146"/>
      <c r="E21" s="740"/>
      <c r="F21" s="872">
        <v>10600000</v>
      </c>
      <c r="G21" s="740"/>
      <c r="H21" s="872">
        <v>10600000</v>
      </c>
      <c r="I21" s="740"/>
      <c r="J21" s="872">
        <v>9461658.120000001</v>
      </c>
      <c r="K21" s="490">
        <v>89.260925660377367</v>
      </c>
    </row>
    <row r="22" spans="1:11" s="263" customFormat="1" ht="12.75" customHeight="1">
      <c r="A22" s="1145" t="s">
        <v>1085</v>
      </c>
      <c r="B22" s="1145"/>
      <c r="C22" s="1145"/>
      <c r="D22" s="1146"/>
      <c r="E22" s="740"/>
      <c r="F22" s="872">
        <v>0</v>
      </c>
      <c r="G22" s="740"/>
      <c r="H22" s="872">
        <v>0</v>
      </c>
      <c r="I22" s="740"/>
      <c r="J22" s="872">
        <v>0</v>
      </c>
      <c r="K22" s="490">
        <v>0</v>
      </c>
    </row>
    <row r="23" spans="1:11" ht="18" customHeight="1">
      <c r="A23" s="982" t="s">
        <v>591</v>
      </c>
      <c r="B23" s="982"/>
      <c r="C23" s="982"/>
      <c r="D23" s="1147"/>
      <c r="E23" s="900"/>
      <c r="F23" s="434">
        <v>6202965000</v>
      </c>
      <c r="G23" s="900"/>
      <c r="H23" s="434">
        <v>6248481000</v>
      </c>
      <c r="I23" s="900"/>
      <c r="J23" s="434">
        <v>6624791247.9399986</v>
      </c>
      <c r="K23" s="873">
        <v>0</v>
      </c>
    </row>
    <row r="24" spans="1:11" ht="12" customHeight="1">
      <c r="A24" s="1126"/>
      <c r="B24" s="1126"/>
      <c r="C24" s="1126"/>
      <c r="D24" s="1126"/>
      <c r="E24" s="412"/>
      <c r="F24" s="375"/>
      <c r="G24" s="412"/>
      <c r="I24" s="483"/>
      <c r="J24" s="412"/>
      <c r="K24" s="492"/>
    </row>
    <row r="25" spans="1:11" ht="18" customHeight="1">
      <c r="A25" s="989" t="s">
        <v>592</v>
      </c>
      <c r="B25" s="990"/>
      <c r="C25" s="1161" t="s">
        <v>81</v>
      </c>
      <c r="D25" s="1161" t="s">
        <v>82</v>
      </c>
      <c r="E25" s="1132" t="s">
        <v>83</v>
      </c>
      <c r="F25" s="1163"/>
      <c r="G25" s="1132" t="s">
        <v>85</v>
      </c>
      <c r="H25" s="1163"/>
      <c r="I25" s="1132" t="s">
        <v>87</v>
      </c>
      <c r="J25" s="1133"/>
      <c r="K25" s="1155" t="s">
        <v>489</v>
      </c>
    </row>
    <row r="26" spans="1:11" ht="12" customHeight="1">
      <c r="A26" s="1121"/>
      <c r="B26" s="1139"/>
      <c r="C26" s="1162"/>
      <c r="D26" s="1162"/>
      <c r="E26" s="493" t="s">
        <v>478</v>
      </c>
      <c r="F26" s="494" t="s">
        <v>11</v>
      </c>
      <c r="G26" s="493" t="str">
        <f>E26</f>
        <v>Até o Bimestre</v>
      </c>
      <c r="H26" s="494" t="s">
        <v>11</v>
      </c>
      <c r="I26" s="493" t="str">
        <f>G26</f>
        <v>Até o Bimestre</v>
      </c>
      <c r="J26" s="494" t="s">
        <v>11</v>
      </c>
      <c r="K26" s="1156"/>
    </row>
    <row r="27" spans="1:11" s="263" customFormat="1" ht="11.25" customHeight="1">
      <c r="A27" s="992"/>
      <c r="B27" s="993"/>
      <c r="C27" s="495"/>
      <c r="D27" s="495" t="s">
        <v>593</v>
      </c>
      <c r="E27" s="496" t="s">
        <v>490</v>
      </c>
      <c r="F27" s="874" t="s">
        <v>594</v>
      </c>
      <c r="G27" s="496" t="s">
        <v>491</v>
      </c>
      <c r="H27" s="874" t="s">
        <v>595</v>
      </c>
      <c r="I27" s="496" t="s">
        <v>556</v>
      </c>
      <c r="J27" s="874" t="s">
        <v>596</v>
      </c>
      <c r="K27" s="767" t="s">
        <v>492</v>
      </c>
    </row>
    <row r="28" spans="1:11" s="263" customFormat="1" ht="12.95" customHeight="1">
      <c r="A28" s="497" t="s">
        <v>597</v>
      </c>
      <c r="B28" s="497"/>
      <c r="C28" s="498">
        <v>953705000</v>
      </c>
      <c r="D28" s="498">
        <v>812611994.94000006</v>
      </c>
      <c r="E28" s="498">
        <v>808246070.77999973</v>
      </c>
      <c r="F28" s="499">
        <v>99.46272954531976</v>
      </c>
      <c r="G28" s="498">
        <v>800406912.35999978</v>
      </c>
      <c r="H28" s="499">
        <v>98.498043019793045</v>
      </c>
      <c r="I28" s="498">
        <v>799525371.57000005</v>
      </c>
      <c r="J28" s="499">
        <v>98.389560644995612</v>
      </c>
      <c r="K28" s="500">
        <v>7839158.4200000521</v>
      </c>
    </row>
    <row r="29" spans="1:11" s="263" customFormat="1" ht="12.95" customHeight="1">
      <c r="A29" s="501" t="s">
        <v>598</v>
      </c>
      <c r="B29" s="501"/>
      <c r="C29" s="502">
        <v>951865000</v>
      </c>
      <c r="D29" s="502">
        <v>810423016.32000005</v>
      </c>
      <c r="E29" s="502">
        <v>806943418.47999978</v>
      </c>
      <c r="F29" s="503">
        <v>99.570644247518956</v>
      </c>
      <c r="G29" s="502">
        <v>799623562.90999973</v>
      </c>
      <c r="H29" s="503">
        <v>98.667430071391735</v>
      </c>
      <c r="I29" s="502">
        <v>798752659.12</v>
      </c>
      <c r="J29" s="503">
        <v>98.559967206633232</v>
      </c>
      <c r="K29" s="500">
        <v>7319855.5700000525</v>
      </c>
    </row>
    <row r="30" spans="1:11" s="263" customFormat="1" ht="15" customHeight="1">
      <c r="A30" s="501" t="s">
        <v>599</v>
      </c>
      <c r="B30" s="501"/>
      <c r="C30" s="502">
        <v>1840000</v>
      </c>
      <c r="D30" s="502">
        <v>2188978.62</v>
      </c>
      <c r="E30" s="502">
        <v>1302652.3</v>
      </c>
      <c r="F30" s="503">
        <v>59.509594479273616</v>
      </c>
      <c r="G30" s="502">
        <v>783349.45000000007</v>
      </c>
      <c r="H30" s="503">
        <v>35.786071313935444</v>
      </c>
      <c r="I30" s="502">
        <v>772712.45</v>
      </c>
      <c r="J30" s="503">
        <v>35.300136919564792</v>
      </c>
      <c r="K30" s="500">
        <v>519302.85</v>
      </c>
    </row>
    <row r="31" spans="1:11" s="263" customFormat="1" ht="27" customHeight="1">
      <c r="A31" s="497" t="s">
        <v>600</v>
      </c>
      <c r="B31" s="497"/>
      <c r="C31" s="502">
        <v>508957000</v>
      </c>
      <c r="D31" s="502">
        <v>671888041.37</v>
      </c>
      <c r="E31" s="502">
        <v>665566757.3099997</v>
      </c>
      <c r="F31" s="503">
        <v>99.059175983083279</v>
      </c>
      <c r="G31" s="502">
        <v>655933786.85000002</v>
      </c>
      <c r="H31" s="503">
        <v>97.625459371554115</v>
      </c>
      <c r="I31" s="502">
        <v>655127418.30000019</v>
      </c>
      <c r="J31" s="503">
        <v>97.505444056449591</v>
      </c>
      <c r="K31" s="500">
        <v>9632970.4599997103</v>
      </c>
    </row>
    <row r="32" spans="1:11" ht="15.75" customHeight="1">
      <c r="A32" s="501" t="s">
        <v>598</v>
      </c>
      <c r="B32" s="501"/>
      <c r="C32" s="502">
        <v>494562000</v>
      </c>
      <c r="D32" s="502">
        <v>656608041.37</v>
      </c>
      <c r="E32" s="502">
        <v>652990713.75999975</v>
      </c>
      <c r="F32" s="503">
        <v>99.449088743650975</v>
      </c>
      <c r="G32" s="502">
        <v>646062604.83000004</v>
      </c>
      <c r="H32" s="503">
        <v>98.393952575116643</v>
      </c>
      <c r="I32" s="502">
        <v>645887585.83000016</v>
      </c>
      <c r="J32" s="503">
        <v>98.367297555839883</v>
      </c>
      <c r="K32" s="500">
        <v>6928108.9299997091</v>
      </c>
    </row>
    <row r="33" spans="1:11" ht="19.5" customHeight="1">
      <c r="A33" s="501" t="s">
        <v>599</v>
      </c>
      <c r="B33" s="501"/>
      <c r="C33" s="502">
        <v>14395000</v>
      </c>
      <c r="D33" s="502">
        <v>15280000</v>
      </c>
      <c r="E33" s="502">
        <v>12576043.550000001</v>
      </c>
      <c r="F33" s="503">
        <v>82.303949934554979</v>
      </c>
      <c r="G33" s="502">
        <v>9871182.0199999996</v>
      </c>
      <c r="H33" s="503">
        <v>64.601976570680634</v>
      </c>
      <c r="I33" s="502">
        <v>9239832.4699999988</v>
      </c>
      <c r="J33" s="503">
        <v>60.470107787958106</v>
      </c>
      <c r="K33" s="500">
        <v>2704861.5300000012</v>
      </c>
    </row>
    <row r="34" spans="1:11" ht="15.75" customHeight="1">
      <c r="A34" s="497" t="s">
        <v>601</v>
      </c>
      <c r="B34" s="497"/>
      <c r="C34" s="502">
        <v>0</v>
      </c>
      <c r="D34" s="502">
        <v>0</v>
      </c>
      <c r="E34" s="502">
        <v>0</v>
      </c>
      <c r="F34" s="503">
        <v>0</v>
      </c>
      <c r="G34" s="502">
        <v>0</v>
      </c>
      <c r="H34" s="503">
        <v>0</v>
      </c>
      <c r="I34" s="502">
        <v>0</v>
      </c>
      <c r="J34" s="503">
        <v>0</v>
      </c>
      <c r="K34" s="500">
        <v>0</v>
      </c>
    </row>
    <row r="35" spans="1:11" ht="15.75" customHeight="1">
      <c r="A35" s="501" t="s">
        <v>598</v>
      </c>
      <c r="B35" s="501"/>
      <c r="C35" s="502">
        <v>0</v>
      </c>
      <c r="D35" s="502">
        <v>0</v>
      </c>
      <c r="E35" s="502">
        <v>0</v>
      </c>
      <c r="F35" s="503">
        <v>0</v>
      </c>
      <c r="G35" s="502">
        <v>0</v>
      </c>
      <c r="H35" s="503">
        <v>0</v>
      </c>
      <c r="I35" s="502">
        <v>0</v>
      </c>
      <c r="J35" s="503">
        <v>0</v>
      </c>
      <c r="K35" s="500">
        <v>0</v>
      </c>
    </row>
    <row r="36" spans="1:11" ht="15.75" customHeight="1">
      <c r="A36" s="501" t="s">
        <v>599</v>
      </c>
      <c r="B36" s="501"/>
      <c r="C36" s="502">
        <v>0</v>
      </c>
      <c r="D36" s="502">
        <v>0</v>
      </c>
      <c r="E36" s="502">
        <v>0</v>
      </c>
      <c r="F36" s="503">
        <v>0</v>
      </c>
      <c r="G36" s="502">
        <v>0</v>
      </c>
      <c r="H36" s="503">
        <v>0</v>
      </c>
      <c r="I36" s="502">
        <v>0</v>
      </c>
      <c r="J36" s="503">
        <v>0</v>
      </c>
      <c r="K36" s="500">
        <v>0</v>
      </c>
    </row>
    <row r="37" spans="1:11" ht="15.75" customHeight="1">
      <c r="A37" s="497" t="s">
        <v>602</v>
      </c>
      <c r="B37" s="497"/>
      <c r="C37" s="502">
        <v>9743000</v>
      </c>
      <c r="D37" s="502">
        <v>10119000</v>
      </c>
      <c r="E37" s="502">
        <v>9994767.5500000026</v>
      </c>
      <c r="F37" s="503">
        <v>98.772285304872057</v>
      </c>
      <c r="G37" s="502">
        <v>9841109.6000000034</v>
      </c>
      <c r="H37" s="503">
        <v>97.253776064828585</v>
      </c>
      <c r="I37" s="502">
        <v>9811659.3500000015</v>
      </c>
      <c r="J37" s="503">
        <v>96.962736930526745</v>
      </c>
      <c r="K37" s="500">
        <v>153657.94999999925</v>
      </c>
    </row>
    <row r="38" spans="1:11" ht="15.75" customHeight="1">
      <c r="A38" s="501" t="s">
        <v>598</v>
      </c>
      <c r="B38" s="501"/>
      <c r="C38" s="502">
        <v>9743000</v>
      </c>
      <c r="D38" s="502">
        <v>10119000</v>
      </c>
      <c r="E38" s="502">
        <v>9994767.5500000026</v>
      </c>
      <c r="F38" s="503">
        <v>98.772285304872057</v>
      </c>
      <c r="G38" s="502">
        <v>9841109.6000000034</v>
      </c>
      <c r="H38" s="503">
        <v>97.253776064828585</v>
      </c>
      <c r="I38" s="502">
        <v>9811659.3500000015</v>
      </c>
      <c r="J38" s="503">
        <v>96.962736930526745</v>
      </c>
      <c r="K38" s="500">
        <v>153657.94999999925</v>
      </c>
    </row>
    <row r="39" spans="1:11" ht="15.75" customHeight="1">
      <c r="A39" s="501" t="s">
        <v>599</v>
      </c>
      <c r="B39" s="501"/>
      <c r="C39" s="502">
        <v>0</v>
      </c>
      <c r="D39" s="502">
        <v>0</v>
      </c>
      <c r="E39" s="502">
        <v>0</v>
      </c>
      <c r="F39" s="503">
        <v>0</v>
      </c>
      <c r="G39" s="502">
        <v>0</v>
      </c>
      <c r="H39" s="503">
        <v>0</v>
      </c>
      <c r="I39" s="502">
        <v>0</v>
      </c>
      <c r="J39" s="503">
        <v>0</v>
      </c>
      <c r="K39" s="500">
        <v>0</v>
      </c>
    </row>
    <row r="40" spans="1:11" ht="15.75" customHeight="1">
      <c r="A40" s="497" t="s">
        <v>603</v>
      </c>
      <c r="B40" s="497"/>
      <c r="C40" s="502">
        <v>13773000</v>
      </c>
      <c r="D40" s="502">
        <v>13311000</v>
      </c>
      <c r="E40" s="502">
        <v>13266642.510000004</v>
      </c>
      <c r="F40" s="503">
        <v>99.666760649087252</v>
      </c>
      <c r="G40" s="502">
        <v>13266642.510000004</v>
      </c>
      <c r="H40" s="503">
        <v>99.666760649087252</v>
      </c>
      <c r="I40" s="502">
        <v>13266642.510000004</v>
      </c>
      <c r="J40" s="503">
        <v>99.666760649087252</v>
      </c>
      <c r="K40" s="500">
        <v>0</v>
      </c>
    </row>
    <row r="41" spans="1:11" ht="15.75" customHeight="1">
      <c r="A41" s="501" t="s">
        <v>598</v>
      </c>
      <c r="B41" s="501"/>
      <c r="C41" s="502">
        <v>13773000</v>
      </c>
      <c r="D41" s="502">
        <v>13311000</v>
      </c>
      <c r="E41" s="502">
        <v>13266642.510000004</v>
      </c>
      <c r="F41" s="503">
        <v>99.666760649087252</v>
      </c>
      <c r="G41" s="502">
        <v>13266642.510000004</v>
      </c>
      <c r="H41" s="503">
        <v>99.666760649087252</v>
      </c>
      <c r="I41" s="502">
        <v>13266642.510000004</v>
      </c>
      <c r="J41" s="503">
        <v>99.666760649087252</v>
      </c>
      <c r="K41" s="500">
        <v>0</v>
      </c>
    </row>
    <row r="42" spans="1:11" ht="15.75" customHeight="1">
      <c r="A42" s="501" t="s">
        <v>599</v>
      </c>
      <c r="B42" s="501"/>
      <c r="C42" s="502">
        <v>0</v>
      </c>
      <c r="D42" s="502">
        <v>0</v>
      </c>
      <c r="E42" s="502">
        <v>0</v>
      </c>
      <c r="F42" s="503">
        <v>0</v>
      </c>
      <c r="G42" s="502">
        <v>0</v>
      </c>
      <c r="H42" s="503">
        <v>0</v>
      </c>
      <c r="I42" s="502">
        <v>0</v>
      </c>
      <c r="J42" s="503">
        <v>0</v>
      </c>
      <c r="K42" s="500">
        <v>0</v>
      </c>
    </row>
    <row r="43" spans="1:11" ht="15.75" customHeight="1">
      <c r="A43" s="497" t="s">
        <v>604</v>
      </c>
      <c r="B43" s="497"/>
      <c r="C43" s="502">
        <v>0</v>
      </c>
      <c r="D43" s="502">
        <v>0</v>
      </c>
      <c r="E43" s="502">
        <v>0</v>
      </c>
      <c r="F43" s="503">
        <v>0</v>
      </c>
      <c r="G43" s="502">
        <v>0</v>
      </c>
      <c r="H43" s="503">
        <v>0</v>
      </c>
      <c r="I43" s="502">
        <v>0</v>
      </c>
      <c r="J43" s="503">
        <v>0</v>
      </c>
      <c r="K43" s="500">
        <v>0</v>
      </c>
    </row>
    <row r="44" spans="1:11" ht="15.75" customHeight="1">
      <c r="A44" s="501" t="s">
        <v>598</v>
      </c>
      <c r="B44" s="501"/>
      <c r="C44" s="502">
        <v>0</v>
      </c>
      <c r="D44" s="502">
        <v>0</v>
      </c>
      <c r="E44" s="502">
        <v>0</v>
      </c>
      <c r="F44" s="503">
        <v>0</v>
      </c>
      <c r="G44" s="502">
        <v>0</v>
      </c>
      <c r="H44" s="503">
        <v>0</v>
      </c>
      <c r="I44" s="502">
        <v>0</v>
      </c>
      <c r="J44" s="503">
        <v>0</v>
      </c>
      <c r="K44" s="500">
        <v>0</v>
      </c>
    </row>
    <row r="45" spans="1:11" ht="15.75" customHeight="1">
      <c r="A45" s="501" t="s">
        <v>599</v>
      </c>
      <c r="B45" s="501"/>
      <c r="C45" s="502">
        <v>0</v>
      </c>
      <c r="D45" s="502">
        <v>0</v>
      </c>
      <c r="E45" s="502">
        <v>0</v>
      </c>
      <c r="F45" s="503">
        <v>0</v>
      </c>
      <c r="G45" s="502">
        <v>0</v>
      </c>
      <c r="H45" s="503">
        <v>0</v>
      </c>
      <c r="I45" s="502">
        <v>0</v>
      </c>
      <c r="J45" s="503">
        <v>0</v>
      </c>
      <c r="K45" s="500">
        <v>0</v>
      </c>
    </row>
    <row r="46" spans="1:11" ht="15.75" customHeight="1">
      <c r="A46" s="497" t="s">
        <v>605</v>
      </c>
      <c r="B46" s="497"/>
      <c r="C46" s="502">
        <v>0</v>
      </c>
      <c r="D46" s="502">
        <v>0</v>
      </c>
      <c r="E46" s="502">
        <v>0</v>
      </c>
      <c r="F46" s="503">
        <v>0</v>
      </c>
      <c r="G46" s="502">
        <v>0</v>
      </c>
      <c r="H46" s="503">
        <v>0</v>
      </c>
      <c r="I46" s="502">
        <v>0</v>
      </c>
      <c r="J46" s="503">
        <v>0</v>
      </c>
      <c r="K46" s="500">
        <v>0</v>
      </c>
    </row>
    <row r="47" spans="1:11" ht="15.75" customHeight="1">
      <c r="A47" s="501" t="s">
        <v>598</v>
      </c>
      <c r="B47" s="501"/>
      <c r="C47" s="502">
        <v>0</v>
      </c>
      <c r="D47" s="502">
        <v>0</v>
      </c>
      <c r="E47" s="502">
        <v>0</v>
      </c>
      <c r="F47" s="503">
        <v>0</v>
      </c>
      <c r="G47" s="502">
        <v>0</v>
      </c>
      <c r="H47" s="503">
        <v>0</v>
      </c>
      <c r="I47" s="502">
        <v>0</v>
      </c>
      <c r="J47" s="503">
        <v>0</v>
      </c>
      <c r="K47" s="500">
        <v>0</v>
      </c>
    </row>
    <row r="48" spans="1:11" ht="15.75" customHeight="1">
      <c r="A48" s="501" t="s">
        <v>599</v>
      </c>
      <c r="B48" s="501"/>
      <c r="C48" s="502">
        <v>0</v>
      </c>
      <c r="D48" s="502">
        <v>0</v>
      </c>
      <c r="E48" s="502">
        <v>0</v>
      </c>
      <c r="F48" s="503">
        <v>0</v>
      </c>
      <c r="G48" s="502">
        <v>0</v>
      </c>
      <c r="H48" s="503">
        <v>0</v>
      </c>
      <c r="I48" s="502">
        <v>0</v>
      </c>
      <c r="J48" s="503">
        <v>0</v>
      </c>
      <c r="K48" s="500">
        <v>0</v>
      </c>
    </row>
    <row r="49" spans="1:11" ht="15.75" customHeight="1">
      <c r="A49" s="504" t="s">
        <v>606</v>
      </c>
      <c r="B49" s="504"/>
      <c r="C49" s="875">
        <v>1486178000</v>
      </c>
      <c r="D49" s="875">
        <v>1507930036.3099999</v>
      </c>
      <c r="E49" s="875">
        <v>1497074238.1499996</v>
      </c>
      <c r="F49" s="875">
        <v>99.280086084990714</v>
      </c>
      <c r="G49" s="875">
        <v>1479448451.3199997</v>
      </c>
      <c r="H49" s="875">
        <v>98.111213099800281</v>
      </c>
      <c r="I49" s="875">
        <v>1477731091.7300003</v>
      </c>
      <c r="J49" s="875">
        <v>97.997324554002631</v>
      </c>
      <c r="K49" s="876">
        <v>17625786.82999976</v>
      </c>
    </row>
    <row r="50" spans="1:11" ht="15.75" customHeight="1">
      <c r="A50" s="505"/>
      <c r="B50" s="505"/>
      <c r="C50" s="505"/>
      <c r="D50" s="505"/>
      <c r="E50" s="412"/>
      <c r="F50" s="375"/>
      <c r="G50" s="412"/>
      <c r="I50" s="483"/>
      <c r="J50" s="412"/>
      <c r="K50" s="492"/>
    </row>
    <row r="51" spans="1:11" ht="15.75" customHeight="1">
      <c r="A51" s="989" t="s">
        <v>607</v>
      </c>
      <c r="B51" s="989"/>
      <c r="C51" s="989"/>
      <c r="D51" s="989"/>
      <c r="E51" s="990"/>
      <c r="F51" s="1078" t="s">
        <v>83</v>
      </c>
      <c r="G51" s="1079"/>
      <c r="H51" s="1078" t="s">
        <v>85</v>
      </c>
      <c r="I51" s="1079"/>
      <c r="J51" s="1078" t="s">
        <v>87</v>
      </c>
      <c r="K51" s="1157"/>
    </row>
    <row r="52" spans="1:11" ht="15.75" customHeight="1">
      <c r="A52" s="992"/>
      <c r="B52" s="992"/>
      <c r="C52" s="992"/>
      <c r="D52" s="992"/>
      <c r="E52" s="993"/>
      <c r="F52" s="1158" t="s">
        <v>490</v>
      </c>
      <c r="G52" s="1159"/>
      <c r="H52" s="1158" t="s">
        <v>491</v>
      </c>
      <c r="I52" s="1159"/>
      <c r="J52" s="1158" t="s">
        <v>556</v>
      </c>
      <c r="K52" s="1160"/>
    </row>
    <row r="53" spans="1:11" ht="15.75" customHeight="1">
      <c r="A53" s="1142" t="s">
        <v>608</v>
      </c>
      <c r="B53" s="1142"/>
      <c r="C53" s="1142"/>
      <c r="D53" s="1142"/>
      <c r="E53" s="1142"/>
      <c r="F53" s="877"/>
      <c r="G53" s="878">
        <v>1497074238.1499996</v>
      </c>
      <c r="H53" s="877"/>
      <c r="I53" s="879">
        <v>1479448451.3199997</v>
      </c>
      <c r="J53" s="506"/>
      <c r="K53" s="506">
        <v>1477731091.7300003</v>
      </c>
    </row>
    <row r="54" spans="1:11" ht="15.75" customHeight="1">
      <c r="A54" s="916" t="s">
        <v>609</v>
      </c>
      <c r="B54" s="916"/>
      <c r="C54" s="916"/>
      <c r="D54" s="916"/>
      <c r="E54" s="916"/>
      <c r="F54" s="880"/>
      <c r="G54" s="881">
        <v>0</v>
      </c>
      <c r="H54" s="730"/>
      <c r="I54" s="882">
        <v>0</v>
      </c>
      <c r="J54" s="729"/>
      <c r="K54" s="729">
        <v>0</v>
      </c>
    </row>
    <row r="55" spans="1:11" ht="15.75" customHeight="1">
      <c r="A55" s="916" t="s">
        <v>610</v>
      </c>
      <c r="B55" s="916"/>
      <c r="C55" s="916"/>
      <c r="D55" s="916"/>
      <c r="E55" s="916"/>
      <c r="F55" s="880"/>
      <c r="G55" s="883">
        <v>0</v>
      </c>
      <c r="H55" s="880"/>
      <c r="I55" s="884">
        <v>0</v>
      </c>
      <c r="J55" s="506"/>
      <c r="K55" s="506">
        <v>0</v>
      </c>
    </row>
    <row r="56" spans="1:11" ht="15.75" customHeight="1">
      <c r="A56" s="916" t="s">
        <v>611</v>
      </c>
      <c r="B56" s="916"/>
      <c r="C56" s="916"/>
      <c r="D56" s="916"/>
      <c r="E56" s="916"/>
      <c r="F56" s="880"/>
      <c r="G56" s="883">
        <v>-1546456.3099999998</v>
      </c>
      <c r="H56" s="880"/>
      <c r="I56" s="884">
        <v>-1546456.3099999998</v>
      </c>
      <c r="J56" s="506"/>
      <c r="K56" s="506">
        <v>-1546456.3099999998</v>
      </c>
    </row>
    <row r="57" spans="1:11" ht="15.75" customHeight="1">
      <c r="A57" s="1149" t="s">
        <v>612</v>
      </c>
      <c r="B57" s="1149"/>
      <c r="C57" s="1149"/>
      <c r="D57" s="1149"/>
      <c r="E57" s="1149"/>
      <c r="F57" s="885"/>
      <c r="G57" s="507">
        <v>1495527781.8399997</v>
      </c>
      <c r="H57" s="885"/>
      <c r="I57" s="508">
        <v>1477901995.0099998</v>
      </c>
      <c r="J57" s="509"/>
      <c r="K57" s="509">
        <v>1476184635.4200003</v>
      </c>
    </row>
    <row r="58" spans="1:11" ht="15.75" customHeight="1">
      <c r="A58" s="1150" t="s">
        <v>613</v>
      </c>
      <c r="B58" s="1150"/>
      <c r="C58" s="1150"/>
      <c r="D58" s="1150"/>
      <c r="E58" s="1150"/>
      <c r="F58" s="886"/>
      <c r="G58" s="510"/>
      <c r="H58" s="1148">
        <v>993718687.19099975</v>
      </c>
      <c r="I58" s="1148"/>
      <c r="J58" s="510"/>
      <c r="K58" s="510"/>
    </row>
    <row r="59" spans="1:11" ht="15.75" customHeight="1">
      <c r="A59" s="1150" t="s">
        <v>614</v>
      </c>
      <c r="B59" s="1150"/>
      <c r="C59" s="1150"/>
      <c r="D59" s="1150"/>
      <c r="E59" s="1150"/>
      <c r="F59" s="886"/>
      <c r="G59" s="510"/>
      <c r="H59" s="1148">
        <v>993718687.19099975</v>
      </c>
      <c r="I59" s="1148"/>
      <c r="J59" s="510"/>
      <c r="K59" s="510"/>
    </row>
    <row r="60" spans="1:11" ht="15.75" customHeight="1">
      <c r="A60" s="1150" t="s">
        <v>615</v>
      </c>
      <c r="B60" s="1150"/>
      <c r="C60" s="1150"/>
      <c r="D60" s="1150"/>
      <c r="E60" s="1150"/>
      <c r="F60" s="887"/>
      <c r="G60" s="511">
        <v>501809094.64899993</v>
      </c>
      <c r="H60" s="887"/>
      <c r="I60" s="511">
        <v>484183307.81900001</v>
      </c>
      <c r="J60" s="512"/>
      <c r="K60" s="513">
        <v>482465948.22900057</v>
      </c>
    </row>
    <row r="61" spans="1:11" ht="15.75" customHeight="1">
      <c r="A61" s="916" t="s">
        <v>616</v>
      </c>
      <c r="B61" s="916"/>
      <c r="C61" s="916"/>
      <c r="D61" s="916"/>
      <c r="E61" s="916"/>
      <c r="F61" s="408"/>
      <c r="G61" s="888">
        <v>0</v>
      </c>
      <c r="H61" s="514"/>
      <c r="I61" s="889"/>
      <c r="J61" s="515"/>
      <c r="K61" s="516"/>
    </row>
    <row r="62" spans="1:11" ht="26.25" customHeight="1">
      <c r="A62" s="982" t="s">
        <v>617</v>
      </c>
      <c r="B62" s="982"/>
      <c r="C62" s="982"/>
      <c r="D62" s="982"/>
      <c r="E62" s="982"/>
      <c r="F62" s="772"/>
      <c r="G62" s="518">
        <v>22.574715577717853</v>
      </c>
      <c r="H62" s="772"/>
      <c r="I62" s="518">
        <v>0</v>
      </c>
      <c r="J62" s="519"/>
      <c r="K62" s="520"/>
    </row>
    <row r="63" spans="1:11" ht="21" customHeight="1">
      <c r="A63" s="505"/>
      <c r="B63" s="505"/>
      <c r="C63" s="505"/>
      <c r="D63" s="505"/>
      <c r="E63" s="412"/>
      <c r="F63" s="375"/>
      <c r="G63" s="412"/>
      <c r="I63" s="483"/>
      <c r="J63" s="412"/>
      <c r="K63" s="492"/>
    </row>
    <row r="64" spans="1:11" ht="15.75" customHeight="1">
      <c r="A64" s="989" t="s">
        <v>618</v>
      </c>
      <c r="B64" s="989"/>
      <c r="C64" s="989"/>
      <c r="D64" s="989"/>
      <c r="E64" s="989"/>
      <c r="F64" s="990"/>
      <c r="G64" s="996" t="s">
        <v>619</v>
      </c>
      <c r="H64" s="996"/>
      <c r="I64" s="996"/>
      <c r="J64" s="996"/>
      <c r="K64" s="996"/>
    </row>
    <row r="65" spans="1:11" ht="15.75" customHeight="1">
      <c r="A65" s="1121"/>
      <c r="B65" s="1121"/>
      <c r="C65" s="1121"/>
      <c r="D65" s="1121"/>
      <c r="E65" s="1121"/>
      <c r="F65" s="1139"/>
      <c r="G65" s="521" t="s">
        <v>620</v>
      </c>
      <c r="H65" s="1121" t="s">
        <v>621</v>
      </c>
      <c r="I65" s="1121"/>
      <c r="J65" s="1121"/>
      <c r="K65" s="522" t="s">
        <v>622</v>
      </c>
    </row>
    <row r="66" spans="1:11" ht="15.75" customHeight="1">
      <c r="A66" s="1121"/>
      <c r="B66" s="1121"/>
      <c r="C66" s="1121"/>
      <c r="D66" s="1121"/>
      <c r="E66" s="1121"/>
      <c r="F66" s="1139"/>
      <c r="G66" s="890" t="s">
        <v>623</v>
      </c>
      <c r="H66" s="402" t="s">
        <v>624</v>
      </c>
      <c r="I66" s="523" t="s">
        <v>625</v>
      </c>
      <c r="J66" s="524" t="s">
        <v>626</v>
      </c>
      <c r="K66" s="525" t="s">
        <v>627</v>
      </c>
    </row>
    <row r="67" spans="1:11" ht="15.75" customHeight="1">
      <c r="A67" s="992"/>
      <c r="B67" s="992"/>
      <c r="C67" s="992"/>
      <c r="D67" s="992"/>
      <c r="E67" s="992"/>
      <c r="F67" s="993"/>
      <c r="G67" s="526" t="s">
        <v>569</v>
      </c>
      <c r="H67" s="404" t="s">
        <v>493</v>
      </c>
      <c r="I67" s="527" t="s">
        <v>628</v>
      </c>
      <c r="J67" s="891" t="s">
        <v>629</v>
      </c>
      <c r="K67" s="892" t="s">
        <v>630</v>
      </c>
    </row>
    <row r="68" spans="1:11" ht="15.75" customHeight="1">
      <c r="A68" s="1142" t="s">
        <v>1086</v>
      </c>
      <c r="B68" s="1142"/>
      <c r="C68" s="1142"/>
      <c r="D68" s="1142"/>
      <c r="E68" s="1142"/>
      <c r="F68" s="1143"/>
      <c r="G68" s="528"/>
      <c r="H68" s="529"/>
      <c r="I68" s="530"/>
      <c r="J68" s="528"/>
      <c r="K68" s="506">
        <v>0</v>
      </c>
    </row>
    <row r="69" spans="1:11" ht="15.75" customHeight="1">
      <c r="A69" s="916" t="s">
        <v>1087</v>
      </c>
      <c r="B69" s="916"/>
      <c r="C69" s="916"/>
      <c r="D69" s="916"/>
      <c r="E69" s="916"/>
      <c r="F69" s="1144"/>
      <c r="G69" s="531">
        <v>0</v>
      </c>
      <c r="H69" s="532">
        <v>0</v>
      </c>
      <c r="I69" s="533">
        <v>0</v>
      </c>
      <c r="J69" s="531">
        <v>0</v>
      </c>
      <c r="K69" s="506">
        <v>0</v>
      </c>
    </row>
    <row r="70" spans="1:11" ht="27" customHeight="1">
      <c r="A70" s="1122" t="s">
        <v>1088</v>
      </c>
      <c r="B70" s="1122"/>
      <c r="C70" s="1122"/>
      <c r="D70" s="1122"/>
      <c r="E70" s="1122"/>
      <c r="F70" s="1123"/>
      <c r="G70" s="534">
        <v>0</v>
      </c>
      <c r="H70" s="535">
        <v>0</v>
      </c>
      <c r="I70" s="536">
        <v>0</v>
      </c>
      <c r="J70" s="534">
        <v>0</v>
      </c>
      <c r="K70" s="506">
        <v>0</v>
      </c>
    </row>
    <row r="71" spans="1:11" ht="15.75" customHeight="1">
      <c r="A71" s="982" t="s">
        <v>631</v>
      </c>
      <c r="B71" s="982"/>
      <c r="C71" s="982"/>
      <c r="D71" s="982"/>
      <c r="E71" s="982"/>
      <c r="F71" s="1147"/>
      <c r="G71" s="893">
        <v>0</v>
      </c>
      <c r="H71" s="893">
        <v>0</v>
      </c>
      <c r="I71" s="893">
        <v>0</v>
      </c>
      <c r="J71" s="893">
        <v>0</v>
      </c>
      <c r="K71" s="876">
        <v>0</v>
      </c>
    </row>
    <row r="72" spans="1:11" ht="15.75" customHeight="1">
      <c r="A72" s="505"/>
      <c r="B72" s="505"/>
      <c r="C72" s="505"/>
      <c r="D72" s="505"/>
      <c r="E72" s="412"/>
      <c r="F72" s="375"/>
      <c r="G72" s="412"/>
      <c r="I72" s="483"/>
      <c r="J72" s="412"/>
      <c r="K72" s="492"/>
    </row>
    <row r="73" spans="1:11" ht="15.75" customHeight="1">
      <c r="A73" s="505"/>
      <c r="B73" s="505"/>
      <c r="C73" s="505"/>
      <c r="D73" s="505"/>
      <c r="E73" s="412"/>
      <c r="F73" s="375"/>
      <c r="G73" s="412"/>
      <c r="I73" s="483"/>
      <c r="J73" s="412"/>
      <c r="K73" s="492"/>
    </row>
    <row r="74" spans="1:11" ht="15.75" customHeight="1">
      <c r="A74" s="505"/>
      <c r="B74" s="505"/>
      <c r="C74" s="505"/>
      <c r="D74" s="505"/>
      <c r="E74" s="412"/>
      <c r="F74" s="375"/>
      <c r="G74" s="412"/>
      <c r="I74" s="483"/>
      <c r="J74" s="412"/>
      <c r="K74" s="492"/>
    </row>
    <row r="75" spans="1:11" ht="15.75" customHeight="1">
      <c r="A75" s="996" t="s">
        <v>632</v>
      </c>
      <c r="B75" s="996"/>
      <c r="C75" s="996"/>
      <c r="D75" s="996"/>
      <c r="E75" s="996"/>
      <c r="F75" s="996"/>
      <c r="G75" s="996"/>
      <c r="H75" s="996"/>
      <c r="I75" s="996"/>
      <c r="J75" s="996"/>
      <c r="K75" s="996"/>
    </row>
    <row r="76" spans="1:11" ht="30" customHeight="1">
      <c r="A76" s="989" t="s">
        <v>633</v>
      </c>
      <c r="B76" s="402" t="s">
        <v>634</v>
      </c>
      <c r="C76" s="402" t="s">
        <v>635</v>
      </c>
      <c r="D76" s="402" t="s">
        <v>636</v>
      </c>
      <c r="E76" s="537" t="s">
        <v>637</v>
      </c>
      <c r="F76" s="402" t="s">
        <v>638</v>
      </c>
      <c r="G76" s="537" t="s">
        <v>639</v>
      </c>
      <c r="H76" s="402" t="s">
        <v>640</v>
      </c>
      <c r="I76" s="538" t="s">
        <v>641</v>
      </c>
      <c r="J76" s="537" t="s">
        <v>642</v>
      </c>
      <c r="K76" s="539" t="s">
        <v>643</v>
      </c>
    </row>
    <row r="77" spans="1:11" ht="30" customHeight="1">
      <c r="A77" s="992"/>
      <c r="B77" s="404" t="s">
        <v>644</v>
      </c>
      <c r="C77" s="404" t="s">
        <v>645</v>
      </c>
      <c r="D77" s="404" t="s">
        <v>646</v>
      </c>
      <c r="E77" s="540" t="s">
        <v>647</v>
      </c>
      <c r="F77" s="404" t="s">
        <v>648</v>
      </c>
      <c r="G77" s="540" t="s">
        <v>649</v>
      </c>
      <c r="H77" s="404" t="s">
        <v>650</v>
      </c>
      <c r="I77" s="541" t="s">
        <v>651</v>
      </c>
      <c r="J77" s="540" t="s">
        <v>652</v>
      </c>
      <c r="K77" s="894" t="s">
        <v>653</v>
      </c>
    </row>
    <row r="78" spans="1:11" ht="15.75" customHeight="1">
      <c r="A78" s="505" t="s">
        <v>1155</v>
      </c>
      <c r="B78" s="544">
        <v>993718687.19099975</v>
      </c>
      <c r="C78" s="544">
        <v>1495527781.8399997</v>
      </c>
      <c r="D78" s="544">
        <v>501809094.64899993</v>
      </c>
      <c r="E78" s="531">
        <v>0</v>
      </c>
      <c r="F78" s="532">
        <v>0</v>
      </c>
      <c r="G78" s="531">
        <v>0</v>
      </c>
      <c r="H78" s="529"/>
      <c r="I78" s="533">
        <v>0</v>
      </c>
      <c r="J78" s="529"/>
      <c r="K78" s="506">
        <v>501809094.64899993</v>
      </c>
    </row>
    <row r="79" spans="1:11" ht="15.75" customHeight="1">
      <c r="A79" s="505" t="s">
        <v>1156</v>
      </c>
      <c r="B79" s="544">
        <v>917180834.30999994</v>
      </c>
      <c r="C79" s="544">
        <v>1286871336.5</v>
      </c>
      <c r="D79" s="544">
        <v>369690502.19000006</v>
      </c>
      <c r="E79" s="531">
        <v>23481511.09</v>
      </c>
      <c r="F79" s="532">
        <v>0</v>
      </c>
      <c r="G79" s="531">
        <v>0</v>
      </c>
      <c r="H79" s="532">
        <v>21653157.219999999</v>
      </c>
      <c r="I79" s="533">
        <v>487109.36000000127</v>
      </c>
      <c r="J79" s="409">
        <v>1341244.5099999998</v>
      </c>
      <c r="K79" s="506">
        <v>368349257.68000007</v>
      </c>
    </row>
    <row r="80" spans="1:11" ht="15.75" customHeight="1">
      <c r="A80" s="505" t="s">
        <v>1157</v>
      </c>
      <c r="B80" s="544">
        <v>837548343.62</v>
      </c>
      <c r="C80" s="544">
        <v>914026528.03999996</v>
      </c>
      <c r="D80" s="544">
        <v>232372773.87</v>
      </c>
      <c r="E80" s="531">
        <v>115924.76000000001</v>
      </c>
      <c r="F80" s="532">
        <v>0</v>
      </c>
      <c r="G80" s="531">
        <v>0</v>
      </c>
      <c r="H80" s="532">
        <v>2140</v>
      </c>
      <c r="I80" s="533">
        <v>0</v>
      </c>
      <c r="J80" s="409">
        <v>113784.76000000001</v>
      </c>
      <c r="K80" s="506">
        <v>232258989.11000001</v>
      </c>
    </row>
    <row r="81" spans="1:11" ht="15.75" customHeight="1">
      <c r="A81" s="505" t="s">
        <v>1158</v>
      </c>
      <c r="B81" s="544">
        <v>681653754.16999996</v>
      </c>
      <c r="C81" s="544">
        <v>914026528.03999996</v>
      </c>
      <c r="D81" s="544">
        <v>232372773.87</v>
      </c>
      <c r="E81" s="531">
        <v>497084.13999999996</v>
      </c>
      <c r="F81" s="532">
        <v>0</v>
      </c>
      <c r="G81" s="531">
        <v>0</v>
      </c>
      <c r="H81" s="532">
        <v>0</v>
      </c>
      <c r="I81" s="533">
        <v>405657.1</v>
      </c>
      <c r="J81" s="409">
        <v>91427.04</v>
      </c>
      <c r="K81" s="506">
        <v>232281346.83000001</v>
      </c>
    </row>
    <row r="82" spans="1:11" ht="15.75" customHeight="1">
      <c r="A82" s="895" t="s">
        <v>1159</v>
      </c>
      <c r="B82" s="544">
        <v>682169754.66299999</v>
      </c>
      <c r="C82" s="544">
        <v>993440951.00999999</v>
      </c>
      <c r="D82" s="545">
        <v>311271196.347</v>
      </c>
      <c r="E82" s="534">
        <v>0</v>
      </c>
      <c r="F82" s="535">
        <v>0</v>
      </c>
      <c r="G82" s="534">
        <v>0</v>
      </c>
      <c r="H82" s="535">
        <v>0</v>
      </c>
      <c r="I82" s="536">
        <v>0</v>
      </c>
      <c r="J82" s="546">
        <v>0</v>
      </c>
      <c r="K82" s="896">
        <v>311271196.347</v>
      </c>
    </row>
    <row r="83" spans="1:11" ht="15.75" customHeight="1">
      <c r="A83" s="1135" t="s">
        <v>654</v>
      </c>
      <c r="B83" s="1136"/>
      <c r="C83" s="1136"/>
      <c r="D83" s="1136"/>
      <c r="E83" s="1136"/>
      <c r="F83" s="1136"/>
      <c r="G83" s="1136"/>
      <c r="H83" s="1136"/>
      <c r="I83" s="1136"/>
      <c r="J83" s="901"/>
      <c r="K83" s="902">
        <v>0</v>
      </c>
    </row>
    <row r="84" spans="1:11">
      <c r="A84" s="1135" t="s">
        <v>655</v>
      </c>
      <c r="B84" s="1136"/>
      <c r="C84" s="1136"/>
      <c r="D84" s="1136"/>
      <c r="E84" s="1136"/>
      <c r="F84" s="1136"/>
      <c r="G84" s="1136"/>
      <c r="H84" s="1136"/>
      <c r="I84" s="1136"/>
      <c r="J84" s="1137"/>
      <c r="K84" s="1138"/>
    </row>
    <row r="85" spans="1:11" ht="24.75" customHeight="1">
      <c r="A85" s="1135" t="s">
        <v>656</v>
      </c>
      <c r="B85" s="1136"/>
      <c r="C85" s="1136"/>
      <c r="D85" s="1136"/>
      <c r="E85" s="1136"/>
      <c r="F85" s="1136"/>
      <c r="G85" s="1136"/>
      <c r="H85" s="1136"/>
      <c r="I85" s="1136"/>
      <c r="J85" s="901"/>
      <c r="K85" s="902">
        <v>0</v>
      </c>
    </row>
    <row r="86" spans="1:11" ht="15.75" customHeight="1">
      <c r="A86" s="505"/>
      <c r="B86" s="505"/>
      <c r="C86" s="505"/>
      <c r="D86" s="505"/>
      <c r="E86" s="412"/>
      <c r="F86" s="375"/>
      <c r="G86" s="412"/>
      <c r="I86" s="483"/>
      <c r="J86" s="412"/>
      <c r="K86" s="492"/>
    </row>
    <row r="87" spans="1:11" ht="15.75" customHeight="1">
      <c r="A87" s="989" t="s">
        <v>657</v>
      </c>
      <c r="B87" s="989"/>
      <c r="C87" s="989"/>
      <c r="D87" s="989"/>
      <c r="E87" s="989"/>
      <c r="F87" s="990"/>
      <c r="G87" s="996" t="s">
        <v>658</v>
      </c>
      <c r="H87" s="996"/>
      <c r="I87" s="996"/>
      <c r="J87" s="996"/>
      <c r="K87" s="996"/>
    </row>
    <row r="88" spans="1:11" ht="15.75" customHeight="1">
      <c r="A88" s="1121"/>
      <c r="B88" s="1121"/>
      <c r="C88" s="1121"/>
      <c r="D88" s="1121"/>
      <c r="E88" s="1121"/>
      <c r="F88" s="1139"/>
      <c r="G88" s="1140" t="s">
        <v>620</v>
      </c>
      <c r="H88" s="1121" t="s">
        <v>621</v>
      </c>
      <c r="I88" s="1121"/>
      <c r="J88" s="1121"/>
      <c r="K88" s="522" t="s">
        <v>622</v>
      </c>
    </row>
    <row r="89" spans="1:11" ht="15.75" customHeight="1">
      <c r="A89" s="1121"/>
      <c r="B89" s="1121"/>
      <c r="C89" s="1121"/>
      <c r="D89" s="1121"/>
      <c r="E89" s="1121"/>
      <c r="F89" s="1139"/>
      <c r="G89" s="1141"/>
      <c r="H89" s="402" t="s">
        <v>624</v>
      </c>
      <c r="I89" s="523" t="s">
        <v>625</v>
      </c>
      <c r="J89" s="524" t="s">
        <v>626</v>
      </c>
      <c r="K89" s="525" t="s">
        <v>627</v>
      </c>
    </row>
    <row r="90" spans="1:11" ht="15.75" customHeight="1">
      <c r="A90" s="992"/>
      <c r="B90" s="992"/>
      <c r="C90" s="992"/>
      <c r="D90" s="992"/>
      <c r="E90" s="992"/>
      <c r="F90" s="993"/>
      <c r="G90" s="526" t="s">
        <v>659</v>
      </c>
      <c r="H90" s="404" t="s">
        <v>660</v>
      </c>
      <c r="I90" s="527" t="s">
        <v>661</v>
      </c>
      <c r="J90" s="891" t="s">
        <v>662</v>
      </c>
      <c r="K90" s="892" t="s">
        <v>663</v>
      </c>
    </row>
    <row r="91" spans="1:11" ht="15.75" customHeight="1">
      <c r="A91" s="1142" t="s">
        <v>1160</v>
      </c>
      <c r="B91" s="1142">
        <v>0</v>
      </c>
      <c r="C91" s="1142">
        <v>0</v>
      </c>
      <c r="D91" s="1142">
        <v>0</v>
      </c>
      <c r="E91" s="1142">
        <v>0</v>
      </c>
      <c r="F91" s="1143">
        <v>0</v>
      </c>
      <c r="G91" s="547">
        <v>0</v>
      </c>
      <c r="H91" s="542">
        <v>0</v>
      </c>
      <c r="I91" s="543">
        <v>0</v>
      </c>
      <c r="J91" s="547">
        <v>0</v>
      </c>
      <c r="K91" s="506">
        <v>0</v>
      </c>
    </row>
    <row r="92" spans="1:11" ht="15.75" customHeight="1">
      <c r="A92" s="916" t="s">
        <v>1161</v>
      </c>
      <c r="B92" s="916">
        <v>0</v>
      </c>
      <c r="C92" s="916">
        <v>0</v>
      </c>
      <c r="D92" s="916">
        <v>0</v>
      </c>
      <c r="E92" s="916">
        <v>0</v>
      </c>
      <c r="F92" s="1144">
        <v>0</v>
      </c>
      <c r="G92" s="531">
        <v>0</v>
      </c>
      <c r="H92" s="532">
        <v>0</v>
      </c>
      <c r="I92" s="533">
        <v>0</v>
      </c>
      <c r="J92" s="531">
        <v>0</v>
      </c>
      <c r="K92" s="506">
        <v>0</v>
      </c>
    </row>
    <row r="93" spans="1:11" ht="15.75" customHeight="1">
      <c r="A93" s="1122" t="s">
        <v>1162</v>
      </c>
      <c r="B93" s="1122">
        <v>0</v>
      </c>
      <c r="C93" s="1122">
        <v>0</v>
      </c>
      <c r="D93" s="1122">
        <v>0</v>
      </c>
      <c r="E93" s="1122">
        <v>0</v>
      </c>
      <c r="F93" s="1123">
        <v>0</v>
      </c>
      <c r="G93" s="534">
        <v>0</v>
      </c>
      <c r="H93" s="535">
        <v>0</v>
      </c>
      <c r="I93" s="536">
        <v>0</v>
      </c>
      <c r="J93" s="534">
        <v>0</v>
      </c>
      <c r="K93" s="506">
        <v>0</v>
      </c>
    </row>
    <row r="94" spans="1:11" ht="15.75" customHeight="1">
      <c r="A94" s="982" t="s">
        <v>664</v>
      </c>
      <c r="B94" s="982"/>
      <c r="C94" s="982"/>
      <c r="D94" s="982"/>
      <c r="E94" s="982"/>
      <c r="F94" s="1147"/>
      <c r="G94" s="893">
        <v>0</v>
      </c>
      <c r="H94" s="893">
        <v>0</v>
      </c>
      <c r="I94" s="893">
        <v>0</v>
      </c>
      <c r="J94" s="893">
        <v>0</v>
      </c>
      <c r="K94" s="893">
        <v>0</v>
      </c>
    </row>
    <row r="95" spans="1:11" ht="15.75" customHeight="1">
      <c r="A95" s="895"/>
      <c r="B95" s="895"/>
      <c r="C95" s="895"/>
      <c r="D95" s="895"/>
      <c r="E95" s="412"/>
      <c r="F95" s="375"/>
      <c r="G95" s="412"/>
      <c r="I95" s="483"/>
      <c r="J95" s="412"/>
      <c r="K95" s="492" t="s">
        <v>393</v>
      </c>
    </row>
    <row r="96" spans="1:11" ht="15.75" customHeight="1">
      <c r="A96" s="989" t="s">
        <v>665</v>
      </c>
      <c r="B96" s="989"/>
      <c r="C96" s="989"/>
      <c r="D96" s="990"/>
      <c r="E96" s="988" t="s">
        <v>6</v>
      </c>
      <c r="F96" s="990"/>
      <c r="G96" s="988" t="s">
        <v>410</v>
      </c>
      <c r="H96" s="990"/>
      <c r="I96" s="995" t="s">
        <v>8</v>
      </c>
      <c r="J96" s="996"/>
      <c r="K96" s="996"/>
    </row>
    <row r="97" spans="1:11" ht="15.75" customHeight="1">
      <c r="A97" s="1121"/>
      <c r="B97" s="1121"/>
      <c r="C97" s="1121"/>
      <c r="D97" s="1139"/>
      <c r="E97" s="1066"/>
      <c r="F97" s="1139"/>
      <c r="G97" s="1066"/>
      <c r="H97" s="1139"/>
      <c r="I97" s="912" t="s">
        <v>478</v>
      </c>
      <c r="J97" s="1151"/>
      <c r="K97" s="485" t="s">
        <v>11</v>
      </c>
    </row>
    <row r="98" spans="1:11" ht="15.75" customHeight="1">
      <c r="A98" s="992"/>
      <c r="B98" s="992"/>
      <c r="C98" s="992"/>
      <c r="D98" s="993"/>
      <c r="E98" s="991"/>
      <c r="F98" s="993"/>
      <c r="G98" s="991" t="s">
        <v>439</v>
      </c>
      <c r="H98" s="993"/>
      <c r="I98" s="991" t="s">
        <v>440</v>
      </c>
      <c r="J98" s="993"/>
      <c r="K98" s="771" t="s">
        <v>666</v>
      </c>
    </row>
    <row r="99" spans="1:11" ht="15.75" customHeight="1">
      <c r="A99" s="1126"/>
      <c r="B99" s="1126"/>
      <c r="C99" s="1126"/>
      <c r="D99" s="1127"/>
      <c r="E99" s="743"/>
      <c r="F99" s="419"/>
      <c r="G99" s="743"/>
      <c r="H99" s="903"/>
      <c r="I99" s="904"/>
      <c r="J99" s="905"/>
      <c r="K99" s="490"/>
    </row>
    <row r="100" spans="1:11" ht="15.75" customHeight="1">
      <c r="A100" s="1128" t="s">
        <v>667</v>
      </c>
      <c r="B100" s="1128"/>
      <c r="C100" s="1128"/>
      <c r="D100" s="1129"/>
      <c r="E100" s="741"/>
      <c r="F100" s="871">
        <v>993729000</v>
      </c>
      <c r="G100" s="741"/>
      <c r="H100" s="742">
        <v>1402402365.7000003</v>
      </c>
      <c r="I100" s="741"/>
      <c r="J100" s="871">
        <v>1474852379.3200006</v>
      </c>
      <c r="K100" s="489">
        <v>105.16613601003428</v>
      </c>
    </row>
    <row r="101" spans="1:11" ht="15.75" customHeight="1">
      <c r="A101" s="1130" t="s">
        <v>668</v>
      </c>
      <c r="B101" s="1130"/>
      <c r="C101" s="1130"/>
      <c r="D101" s="1131"/>
      <c r="E101" s="740"/>
      <c r="F101" s="872">
        <v>942830000</v>
      </c>
      <c r="G101" s="740"/>
      <c r="H101" s="872">
        <v>1245356886.0200002</v>
      </c>
      <c r="I101" s="740"/>
      <c r="J101" s="871">
        <v>1274769468.3500006</v>
      </c>
      <c r="K101" s="490">
        <v>102.36177939514184</v>
      </c>
    </row>
    <row r="102" spans="1:11" ht="15.75" customHeight="1">
      <c r="A102" s="1130" t="s">
        <v>669</v>
      </c>
      <c r="B102" s="1130"/>
      <c r="C102" s="1130"/>
      <c r="D102" s="1131"/>
      <c r="E102" s="740"/>
      <c r="F102" s="872">
        <v>50899000</v>
      </c>
      <c r="G102" s="740"/>
      <c r="H102" s="872">
        <v>157045479.68000001</v>
      </c>
      <c r="I102" s="740"/>
      <c r="J102" s="871">
        <v>200082910.97</v>
      </c>
      <c r="K102" s="490">
        <v>127.40443811416553</v>
      </c>
    </row>
    <row r="103" spans="1:11" ht="15.75" customHeight="1">
      <c r="A103" s="1130" t="s">
        <v>670</v>
      </c>
      <c r="B103" s="1130"/>
      <c r="C103" s="1130"/>
      <c r="D103" s="1131"/>
      <c r="E103" s="740"/>
      <c r="F103" s="872">
        <v>0</v>
      </c>
      <c r="G103" s="740"/>
      <c r="H103" s="872">
        <v>0</v>
      </c>
      <c r="I103" s="740"/>
      <c r="J103" s="871">
        <v>0</v>
      </c>
      <c r="K103" s="490">
        <v>0</v>
      </c>
    </row>
    <row r="104" spans="1:11" ht="12" customHeight="1">
      <c r="A104" s="1128" t="s">
        <v>671</v>
      </c>
      <c r="B104" s="1128"/>
      <c r="C104" s="1128"/>
      <c r="D104" s="1129"/>
      <c r="E104" s="741"/>
      <c r="F104" s="871">
        <v>0</v>
      </c>
      <c r="G104" s="741"/>
      <c r="H104" s="871">
        <v>0</v>
      </c>
      <c r="I104" s="741"/>
      <c r="J104" s="871">
        <v>0</v>
      </c>
      <c r="K104" s="489">
        <v>0</v>
      </c>
    </row>
    <row r="105" spans="1:11" ht="12" customHeight="1">
      <c r="A105" s="1128" t="s">
        <v>672</v>
      </c>
      <c r="B105" s="1128"/>
      <c r="C105" s="1128"/>
      <c r="D105" s="1129"/>
      <c r="E105" s="741"/>
      <c r="F105" s="871">
        <v>4116000</v>
      </c>
      <c r="G105" s="741"/>
      <c r="H105" s="871">
        <v>4654606.3999998569</v>
      </c>
      <c r="I105" s="741"/>
      <c r="J105" s="871">
        <v>28318262.370000362</v>
      </c>
      <c r="K105" s="489">
        <v>608.3922019701007</v>
      </c>
    </row>
    <row r="106" spans="1:11" ht="12" customHeight="1">
      <c r="A106" s="982" t="s">
        <v>673</v>
      </c>
      <c r="B106" s="982"/>
      <c r="C106" s="982"/>
      <c r="D106" s="1147"/>
      <c r="E106" s="900"/>
      <c r="F106" s="434">
        <v>997845000</v>
      </c>
      <c r="G106" s="1124">
        <v>1407056972.1000001</v>
      </c>
      <c r="H106" s="1125"/>
      <c r="I106" s="900"/>
      <c r="J106" s="434" t="e">
        <v>#VALUE!</v>
      </c>
      <c r="K106" s="873">
        <v>106.83082998739941</v>
      </c>
    </row>
    <row r="107" spans="1:11" ht="12" customHeight="1">
      <c r="A107" s="549"/>
      <c r="B107" s="549"/>
      <c r="C107" s="549"/>
      <c r="D107" s="549"/>
      <c r="E107" s="550"/>
      <c r="F107" s="550"/>
      <c r="G107" s="550"/>
      <c r="H107" s="551"/>
      <c r="I107" s="552"/>
      <c r="J107" s="263"/>
      <c r="K107" s="263"/>
    </row>
    <row r="108" spans="1:11" ht="12" customHeight="1">
      <c r="A108" s="989" t="s">
        <v>674</v>
      </c>
      <c r="B108" s="990"/>
      <c r="C108" s="1161" t="s">
        <v>81</v>
      </c>
      <c r="D108" s="1161" t="s">
        <v>82</v>
      </c>
      <c r="E108" s="1132" t="s">
        <v>83</v>
      </c>
      <c r="F108" s="1163"/>
      <c r="G108" s="1132" t="s">
        <v>85</v>
      </c>
      <c r="H108" s="1163"/>
      <c r="I108" s="1132" t="s">
        <v>87</v>
      </c>
      <c r="J108" s="1133"/>
      <c r="K108" s="1155" t="s">
        <v>489</v>
      </c>
    </row>
    <row r="109" spans="1:11" ht="21.75" customHeight="1">
      <c r="A109" s="1121"/>
      <c r="B109" s="1139"/>
      <c r="C109" s="1162"/>
      <c r="D109" s="1162"/>
      <c r="E109" s="493" t="s">
        <v>478</v>
      </c>
      <c r="F109" s="494" t="s">
        <v>11</v>
      </c>
      <c r="G109" s="493" t="str">
        <f>E109</f>
        <v>Até o Bimestre</v>
      </c>
      <c r="H109" s="494" t="s">
        <v>11</v>
      </c>
      <c r="I109" s="493" t="str">
        <f>G109</f>
        <v>Até o Bimestre</v>
      </c>
      <c r="J109" s="494" t="s">
        <v>11</v>
      </c>
      <c r="K109" s="1156"/>
    </row>
    <row r="110" spans="1:11" ht="12" customHeight="1">
      <c r="A110" s="992"/>
      <c r="B110" s="993"/>
      <c r="C110" s="495"/>
      <c r="D110" s="495" t="s">
        <v>593</v>
      </c>
      <c r="E110" s="496" t="s">
        <v>490</v>
      </c>
      <c r="F110" s="874" t="s">
        <v>594</v>
      </c>
      <c r="G110" s="496" t="s">
        <v>491</v>
      </c>
      <c r="H110" s="874" t="s">
        <v>595</v>
      </c>
      <c r="I110" s="496" t="s">
        <v>556</v>
      </c>
      <c r="J110" s="874" t="s">
        <v>596</v>
      </c>
      <c r="K110" s="767" t="s">
        <v>492</v>
      </c>
    </row>
    <row r="111" spans="1:11" ht="12" customHeight="1">
      <c r="A111" s="497" t="s">
        <v>675</v>
      </c>
      <c r="B111" s="497"/>
      <c r="C111" s="498">
        <v>127880000</v>
      </c>
      <c r="D111" s="498">
        <v>191393842.54999995</v>
      </c>
      <c r="E111" s="498">
        <v>176107091.19000027</v>
      </c>
      <c r="F111" s="499">
        <v>92.012934608381585</v>
      </c>
      <c r="G111" s="498">
        <v>140915155.53999966</v>
      </c>
      <c r="H111" s="499">
        <v>73.625751833258079</v>
      </c>
      <c r="I111" s="498">
        <v>138569093.54000059</v>
      </c>
      <c r="J111" s="499">
        <v>72.399974677242113</v>
      </c>
      <c r="K111" s="500">
        <v>35191935.650000572</v>
      </c>
    </row>
    <row r="112" spans="1:11" ht="12" customHeight="1">
      <c r="A112" s="501" t="s">
        <v>598</v>
      </c>
      <c r="B112" s="501"/>
      <c r="C112" s="502">
        <v>126121000</v>
      </c>
      <c r="D112" s="502">
        <v>175994957.16999996</v>
      </c>
      <c r="E112" s="502">
        <v>169948603.11000025</v>
      </c>
      <c r="F112" s="503">
        <v>96.564473120579635</v>
      </c>
      <c r="G112" s="502">
        <v>139687385.83999968</v>
      </c>
      <c r="H112" s="503">
        <v>79.370107011117668</v>
      </c>
      <c r="I112" s="502">
        <v>137496569.64000058</v>
      </c>
      <c r="J112" s="503">
        <v>78.12528941223448</v>
      </c>
      <c r="K112" s="500">
        <v>30261217.270000577</v>
      </c>
    </row>
    <row r="113" spans="1:11" ht="12" customHeight="1">
      <c r="A113" s="501" t="s">
        <v>599</v>
      </c>
      <c r="B113" s="501"/>
      <c r="C113" s="502">
        <v>1759000</v>
      </c>
      <c r="D113" s="502">
        <v>15398885.379999999</v>
      </c>
      <c r="E113" s="502">
        <v>6158488.0799999991</v>
      </c>
      <c r="F113" s="503">
        <v>39.993076953469732</v>
      </c>
      <c r="G113" s="502">
        <v>1227769.7000000002</v>
      </c>
      <c r="H113" s="503">
        <v>7.9731075964408555</v>
      </c>
      <c r="I113" s="502">
        <v>1072523.9000000004</v>
      </c>
      <c r="J113" s="503">
        <v>6.9649450173386542</v>
      </c>
      <c r="K113" s="500">
        <v>4930718.379999999</v>
      </c>
    </row>
    <row r="114" spans="1:11" ht="12" customHeight="1">
      <c r="A114" s="497" t="s">
        <v>676</v>
      </c>
      <c r="B114" s="497"/>
      <c r="C114" s="502">
        <v>860430000</v>
      </c>
      <c r="D114" s="502">
        <v>1335781968.27</v>
      </c>
      <c r="E114" s="502">
        <v>1247464056.6300004</v>
      </c>
      <c r="F114" s="503">
        <v>93.388298858803878</v>
      </c>
      <c r="G114" s="502">
        <v>1231949921.24</v>
      </c>
      <c r="H114" s="503">
        <v>92.226871638005775</v>
      </c>
      <c r="I114" s="502">
        <v>1231228852.3099997</v>
      </c>
      <c r="J114" s="503">
        <v>92.172890603141681</v>
      </c>
      <c r="K114" s="500">
        <v>15514135.390000351</v>
      </c>
    </row>
    <row r="115" spans="1:11" s="263" customFormat="1" ht="12.75" customHeight="1">
      <c r="A115" s="501" t="s">
        <v>598</v>
      </c>
      <c r="B115" s="501"/>
      <c r="C115" s="502">
        <v>859830000</v>
      </c>
      <c r="D115" s="502">
        <v>1320565467.9000001</v>
      </c>
      <c r="E115" s="502">
        <v>1244288537.6300004</v>
      </c>
      <c r="F115" s="503">
        <v>94.223919061635215</v>
      </c>
      <c r="G115" s="502">
        <v>1231525081.5</v>
      </c>
      <c r="H115" s="503">
        <v>93.2574046070132</v>
      </c>
      <c r="I115" s="502">
        <v>1230828852.5699997</v>
      </c>
      <c r="J115" s="503">
        <v>93.204682576419174</v>
      </c>
      <c r="K115" s="500">
        <v>12763456.130000353</v>
      </c>
    </row>
    <row r="116" spans="1:11" s="263" customFormat="1" ht="16.5" customHeight="1">
      <c r="A116" s="501" t="s">
        <v>599</v>
      </c>
      <c r="B116" s="501"/>
      <c r="C116" s="502">
        <v>600000</v>
      </c>
      <c r="D116" s="502">
        <v>15216500.370000001</v>
      </c>
      <c r="E116" s="502">
        <v>3175519</v>
      </c>
      <c r="F116" s="503">
        <v>20.868918100647342</v>
      </c>
      <c r="G116" s="502">
        <v>424839.74000000209</v>
      </c>
      <c r="H116" s="503">
        <v>2.7919674673526922</v>
      </c>
      <c r="I116" s="502">
        <v>399999.74000000209</v>
      </c>
      <c r="J116" s="503">
        <v>2.6287236241824643</v>
      </c>
      <c r="K116" s="500">
        <v>2750679.2599999979</v>
      </c>
    </row>
    <row r="117" spans="1:11" s="263" customFormat="1" ht="12.75" customHeight="1">
      <c r="A117" s="497" t="s">
        <v>677</v>
      </c>
      <c r="B117" s="497"/>
      <c r="C117" s="502">
        <v>0</v>
      </c>
      <c r="D117" s="502">
        <v>0</v>
      </c>
      <c r="E117" s="502">
        <v>0</v>
      </c>
      <c r="F117" s="503">
        <v>0</v>
      </c>
      <c r="G117" s="502">
        <v>0</v>
      </c>
      <c r="H117" s="503">
        <v>0</v>
      </c>
      <c r="I117" s="502">
        <v>0</v>
      </c>
      <c r="J117" s="503">
        <v>0</v>
      </c>
      <c r="K117" s="500">
        <v>0</v>
      </c>
    </row>
    <row r="118" spans="1:11" s="263" customFormat="1" ht="12.75" customHeight="1">
      <c r="A118" s="501" t="s">
        <v>598</v>
      </c>
      <c r="B118" s="501"/>
      <c r="C118" s="502">
        <v>0</v>
      </c>
      <c r="D118" s="502">
        <v>0</v>
      </c>
      <c r="E118" s="502">
        <v>0</v>
      </c>
      <c r="F118" s="503">
        <v>0</v>
      </c>
      <c r="G118" s="502">
        <v>0</v>
      </c>
      <c r="H118" s="503">
        <v>0</v>
      </c>
      <c r="I118" s="502">
        <v>0</v>
      </c>
      <c r="J118" s="503">
        <v>0</v>
      </c>
      <c r="K118" s="500">
        <v>0</v>
      </c>
    </row>
    <row r="119" spans="1:11" s="263" customFormat="1" ht="12.75" customHeight="1">
      <c r="A119" s="501" t="s">
        <v>599</v>
      </c>
      <c r="B119" s="501"/>
      <c r="C119" s="502">
        <v>0</v>
      </c>
      <c r="D119" s="502">
        <v>0</v>
      </c>
      <c r="E119" s="502">
        <v>0</v>
      </c>
      <c r="F119" s="503">
        <v>0</v>
      </c>
      <c r="G119" s="502">
        <v>0</v>
      </c>
      <c r="H119" s="503">
        <v>0</v>
      </c>
      <c r="I119" s="502">
        <v>0</v>
      </c>
      <c r="J119" s="503">
        <v>0</v>
      </c>
      <c r="K119" s="500">
        <v>0</v>
      </c>
    </row>
    <row r="120" spans="1:11" s="263" customFormat="1" ht="12.75" customHeight="1">
      <c r="A120" s="497" t="s">
        <v>678</v>
      </c>
      <c r="B120" s="497"/>
      <c r="C120" s="502">
        <v>12459000</v>
      </c>
      <c r="D120" s="502">
        <v>14952735.059999999</v>
      </c>
      <c r="E120" s="502">
        <v>11172100.480000012</v>
      </c>
      <c r="F120" s="503">
        <v>74.716099998898883</v>
      </c>
      <c r="G120" s="502">
        <v>8732817.2200000063</v>
      </c>
      <c r="H120" s="503">
        <v>58.402808482584099</v>
      </c>
      <c r="I120" s="502">
        <v>8610200.910000002</v>
      </c>
      <c r="J120" s="503">
        <v>57.582782517381162</v>
      </c>
      <c r="K120" s="500">
        <v>2439283.2600000054</v>
      </c>
    </row>
    <row r="121" spans="1:11" s="263" customFormat="1" ht="12.75" customHeight="1">
      <c r="A121" s="501" t="s">
        <v>598</v>
      </c>
      <c r="B121" s="501"/>
      <c r="C121" s="502">
        <v>11870000</v>
      </c>
      <c r="D121" s="502">
        <v>14363735.059999999</v>
      </c>
      <c r="E121" s="502">
        <v>11094445.580000011</v>
      </c>
      <c r="F121" s="503">
        <v>77.239280268373406</v>
      </c>
      <c r="G121" s="502">
        <v>8655162.3200000059</v>
      </c>
      <c r="H121" s="503">
        <v>60.257045147698562</v>
      </c>
      <c r="I121" s="502">
        <v>8532546.0100000016</v>
      </c>
      <c r="J121" s="503">
        <v>59.403393158937888</v>
      </c>
      <c r="K121" s="500">
        <v>2439283.2600000054</v>
      </c>
    </row>
    <row r="122" spans="1:11" s="263" customFormat="1" ht="12.75" customHeight="1">
      <c r="A122" s="501" t="s">
        <v>599</v>
      </c>
      <c r="B122" s="501"/>
      <c r="C122" s="502">
        <v>589000</v>
      </c>
      <c r="D122" s="502">
        <v>589000</v>
      </c>
      <c r="E122" s="502">
        <v>77654.899999999994</v>
      </c>
      <c r="F122" s="503">
        <v>13.184193548387096</v>
      </c>
      <c r="G122" s="502">
        <v>77654.899999999994</v>
      </c>
      <c r="H122" s="503">
        <v>13.184193548387096</v>
      </c>
      <c r="I122" s="502">
        <v>77654.899999999994</v>
      </c>
      <c r="J122" s="503">
        <v>13.184193548387096</v>
      </c>
      <c r="K122" s="500">
        <v>0</v>
      </c>
    </row>
    <row r="123" spans="1:11" s="263" customFormat="1" ht="12.75" customHeight="1">
      <c r="A123" s="497" t="s">
        <v>679</v>
      </c>
      <c r="B123" s="497"/>
      <c r="C123" s="502">
        <v>1961000</v>
      </c>
      <c r="D123" s="502">
        <v>2939024.66</v>
      </c>
      <c r="E123" s="502">
        <v>2320589.7899999935</v>
      </c>
      <c r="F123" s="503">
        <v>78.957819632584958</v>
      </c>
      <c r="G123" s="502">
        <v>1709167.9499999937</v>
      </c>
      <c r="H123" s="503">
        <v>58.154256861526079</v>
      </c>
      <c r="I123" s="502">
        <v>1530382.9499999937</v>
      </c>
      <c r="J123" s="503">
        <v>52.071116341024293</v>
      </c>
      <c r="K123" s="500">
        <v>611421.84</v>
      </c>
    </row>
    <row r="124" spans="1:11" s="263" customFormat="1" ht="12.75" customHeight="1">
      <c r="A124" s="501" t="s">
        <v>598</v>
      </c>
      <c r="B124" s="501"/>
      <c r="C124" s="502">
        <v>1511000</v>
      </c>
      <c r="D124" s="502">
        <v>2489024.66</v>
      </c>
      <c r="E124" s="502">
        <v>1921973.4499999937</v>
      </c>
      <c r="F124" s="503">
        <v>77.217935237330821</v>
      </c>
      <c r="G124" s="502">
        <v>1702437.9499999937</v>
      </c>
      <c r="H124" s="503">
        <v>68.397793616074239</v>
      </c>
      <c r="I124" s="502">
        <v>1526412.9499999937</v>
      </c>
      <c r="J124" s="503">
        <v>61.325746366851732</v>
      </c>
      <c r="K124" s="500">
        <v>219535.5</v>
      </c>
    </row>
    <row r="125" spans="1:11" s="263" customFormat="1" ht="12.75" customHeight="1">
      <c r="A125" s="501" t="s">
        <v>599</v>
      </c>
      <c r="B125" s="501"/>
      <c r="C125" s="502">
        <v>450000</v>
      </c>
      <c r="D125" s="502">
        <v>450000</v>
      </c>
      <c r="E125" s="502">
        <v>398616.33999999997</v>
      </c>
      <c r="F125" s="503">
        <v>88.581408888888873</v>
      </c>
      <c r="G125" s="502">
        <v>6730</v>
      </c>
      <c r="H125" s="503">
        <v>1.4955555555555555</v>
      </c>
      <c r="I125" s="502">
        <v>3970</v>
      </c>
      <c r="J125" s="503">
        <v>0.88222222222222224</v>
      </c>
      <c r="K125" s="500">
        <v>391886.33999999997</v>
      </c>
    </row>
    <row r="126" spans="1:11" s="263" customFormat="1" ht="12.75" customHeight="1">
      <c r="A126" s="497" t="s">
        <v>680</v>
      </c>
      <c r="B126" s="497"/>
      <c r="C126" s="502">
        <v>0</v>
      </c>
      <c r="D126" s="502">
        <v>0</v>
      </c>
      <c r="E126" s="502">
        <v>0</v>
      </c>
      <c r="F126" s="503">
        <v>0</v>
      </c>
      <c r="G126" s="502">
        <v>0</v>
      </c>
      <c r="H126" s="503">
        <v>0</v>
      </c>
      <c r="I126" s="502">
        <v>0</v>
      </c>
      <c r="J126" s="503">
        <v>0</v>
      </c>
      <c r="K126" s="500">
        <v>0</v>
      </c>
    </row>
    <row r="127" spans="1:11" s="263" customFormat="1" ht="12.75" customHeight="1">
      <c r="A127" s="501" t="s">
        <v>598</v>
      </c>
      <c r="B127" s="501"/>
      <c r="C127" s="502">
        <v>0</v>
      </c>
      <c r="D127" s="502">
        <v>0</v>
      </c>
      <c r="E127" s="502">
        <v>0</v>
      </c>
      <c r="F127" s="503">
        <v>0</v>
      </c>
      <c r="G127" s="502">
        <v>0</v>
      </c>
      <c r="H127" s="503">
        <v>0</v>
      </c>
      <c r="I127" s="502">
        <v>0</v>
      </c>
      <c r="J127" s="503">
        <v>0</v>
      </c>
      <c r="K127" s="500">
        <v>0</v>
      </c>
    </row>
    <row r="128" spans="1:11" s="263" customFormat="1" ht="12.75" customHeight="1">
      <c r="A128" s="501" t="s">
        <v>599</v>
      </c>
      <c r="B128" s="501"/>
      <c r="C128" s="502">
        <v>0</v>
      </c>
      <c r="D128" s="502">
        <v>0</v>
      </c>
      <c r="E128" s="502">
        <v>0</v>
      </c>
      <c r="F128" s="503">
        <v>0</v>
      </c>
      <c r="G128" s="502">
        <v>0</v>
      </c>
      <c r="H128" s="503">
        <v>0</v>
      </c>
      <c r="I128" s="502">
        <v>0</v>
      </c>
      <c r="J128" s="503">
        <v>0</v>
      </c>
      <c r="K128" s="500">
        <v>0</v>
      </c>
    </row>
    <row r="129" spans="1:11" s="263" customFormat="1" ht="12.75" customHeight="1">
      <c r="A129" s="497" t="s">
        <v>681</v>
      </c>
      <c r="B129" s="497"/>
      <c r="C129" s="502">
        <v>0</v>
      </c>
      <c r="D129" s="502">
        <v>0</v>
      </c>
      <c r="E129" s="502">
        <v>0</v>
      </c>
      <c r="F129" s="503">
        <v>0</v>
      </c>
      <c r="G129" s="502">
        <v>0</v>
      </c>
      <c r="H129" s="503">
        <v>0</v>
      </c>
      <c r="I129" s="502">
        <v>0</v>
      </c>
      <c r="J129" s="503">
        <v>0</v>
      </c>
      <c r="K129" s="500">
        <v>0</v>
      </c>
    </row>
    <row r="130" spans="1:11" s="263" customFormat="1" ht="12.75" customHeight="1">
      <c r="A130" s="501" t="s">
        <v>598</v>
      </c>
      <c r="B130" s="501"/>
      <c r="C130" s="502">
        <v>0</v>
      </c>
      <c r="D130" s="502">
        <v>0</v>
      </c>
      <c r="E130" s="502">
        <v>0</v>
      </c>
      <c r="F130" s="503">
        <v>0</v>
      </c>
      <c r="G130" s="502">
        <v>0</v>
      </c>
      <c r="H130" s="503">
        <v>0</v>
      </c>
      <c r="I130" s="502">
        <v>0</v>
      </c>
      <c r="J130" s="503">
        <v>0</v>
      </c>
      <c r="K130" s="500">
        <v>0</v>
      </c>
    </row>
    <row r="131" spans="1:11" s="263" customFormat="1" ht="12.75" customHeight="1">
      <c r="A131" s="501" t="s">
        <v>599</v>
      </c>
      <c r="B131" s="501"/>
      <c r="C131" s="502">
        <v>0</v>
      </c>
      <c r="D131" s="502">
        <v>0</v>
      </c>
      <c r="E131" s="502">
        <v>0</v>
      </c>
      <c r="F131" s="503">
        <v>0</v>
      </c>
      <c r="G131" s="502">
        <v>0</v>
      </c>
      <c r="H131" s="503">
        <v>0</v>
      </c>
      <c r="I131" s="502">
        <v>0</v>
      </c>
      <c r="J131" s="503">
        <v>0</v>
      </c>
      <c r="K131" s="500">
        <v>0</v>
      </c>
    </row>
    <row r="132" spans="1:11" s="263" customFormat="1" ht="21" customHeight="1">
      <c r="A132" s="982" t="s">
        <v>682</v>
      </c>
      <c r="B132" s="1147"/>
      <c r="C132" s="875">
        <v>1002730000</v>
      </c>
      <c r="D132" s="875">
        <v>1545067570.54</v>
      </c>
      <c r="E132" s="875">
        <v>1437063838.0900006</v>
      </c>
      <c r="F132" s="875">
        <v>93.009772872764913</v>
      </c>
      <c r="G132" s="875">
        <v>1383307061.9499998</v>
      </c>
      <c r="H132" s="875">
        <v>89.530522051312943</v>
      </c>
      <c r="I132" s="875">
        <v>1379938529.7100003</v>
      </c>
      <c r="J132" s="875">
        <v>89.31250360964556</v>
      </c>
      <c r="K132" s="876">
        <v>53756776.140000924</v>
      </c>
    </row>
    <row r="133" spans="1:11" s="263" customFormat="1" ht="12.75" customHeight="1">
      <c r="A133" s="553"/>
      <c r="B133" s="553"/>
      <c r="C133" s="553"/>
      <c r="D133" s="553"/>
      <c r="E133" s="554"/>
      <c r="F133" s="554"/>
      <c r="G133" s="554"/>
      <c r="H133" s="552"/>
      <c r="I133" s="552"/>
    </row>
    <row r="134" spans="1:11" s="263" customFormat="1" ht="12.75" customHeight="1">
      <c r="A134" s="989" t="s">
        <v>1089</v>
      </c>
      <c r="B134" s="990"/>
      <c r="C134" s="1161" t="s">
        <v>81</v>
      </c>
      <c r="D134" s="1161" t="s">
        <v>82</v>
      </c>
      <c r="E134" s="1132" t="s">
        <v>83</v>
      </c>
      <c r="F134" s="1163"/>
      <c r="G134" s="1132" t="s">
        <v>85</v>
      </c>
      <c r="H134" s="1163"/>
      <c r="I134" s="1132" t="s">
        <v>87</v>
      </c>
      <c r="J134" s="1133"/>
      <c r="K134" s="1155" t="s">
        <v>489</v>
      </c>
    </row>
    <row r="135" spans="1:11" s="263" customFormat="1" ht="12.75" customHeight="1">
      <c r="A135" s="1121"/>
      <c r="B135" s="1139"/>
      <c r="C135" s="1162"/>
      <c r="D135" s="1162"/>
      <c r="E135" s="493" t="s">
        <v>478</v>
      </c>
      <c r="F135" s="494" t="s">
        <v>11</v>
      </c>
      <c r="G135" s="493" t="str">
        <f>E135</f>
        <v>Até o Bimestre</v>
      </c>
      <c r="H135" s="494" t="s">
        <v>11</v>
      </c>
      <c r="I135" s="493" t="str">
        <f>G135</f>
        <v>Até o Bimestre</v>
      </c>
      <c r="J135" s="494" t="s">
        <v>11</v>
      </c>
      <c r="K135" s="1156"/>
    </row>
    <row r="136" spans="1:11" s="263" customFormat="1" ht="12.75" customHeight="1">
      <c r="A136" s="992"/>
      <c r="B136" s="993"/>
      <c r="C136" s="495"/>
      <c r="D136" s="495" t="s">
        <v>593</v>
      </c>
      <c r="E136" s="496" t="s">
        <v>490</v>
      </c>
      <c r="F136" s="874" t="s">
        <v>594</v>
      </c>
      <c r="G136" s="496" t="s">
        <v>491</v>
      </c>
      <c r="H136" s="874" t="s">
        <v>595</v>
      </c>
      <c r="I136" s="496" t="s">
        <v>556</v>
      </c>
      <c r="J136" s="874" t="s">
        <v>596</v>
      </c>
      <c r="K136" s="767" t="s">
        <v>492</v>
      </c>
    </row>
    <row r="137" spans="1:11" s="263" customFormat="1" ht="12.75" customHeight="1">
      <c r="A137" s="497" t="s">
        <v>683</v>
      </c>
      <c r="B137" s="497"/>
      <c r="C137" s="498">
        <v>1081585000</v>
      </c>
      <c r="D137" s="498">
        <v>1004005837.49</v>
      </c>
      <c r="E137" s="498">
        <v>984353161.97000003</v>
      </c>
      <c r="F137" s="499">
        <v>98.042573580136605</v>
      </c>
      <c r="G137" s="498">
        <v>941322067.89999938</v>
      </c>
      <c r="H137" s="499">
        <v>93.756632954773536</v>
      </c>
      <c r="I137" s="498">
        <v>938094465.11000061</v>
      </c>
      <c r="J137" s="499">
        <v>93.435160442415665</v>
      </c>
      <c r="K137" s="555">
        <v>43031094.070000648</v>
      </c>
    </row>
    <row r="138" spans="1:11" s="263" customFormat="1" ht="12.75" customHeight="1">
      <c r="A138" s="497" t="s">
        <v>684</v>
      </c>
      <c r="B138" s="497"/>
      <c r="C138" s="502">
        <v>1369387000</v>
      </c>
      <c r="D138" s="502">
        <v>2007670009.6399999</v>
      </c>
      <c r="E138" s="502">
        <v>1913030813.9400001</v>
      </c>
      <c r="F138" s="503">
        <v>95.286117975285705</v>
      </c>
      <c r="G138" s="502">
        <v>1887883708.0900002</v>
      </c>
      <c r="H138" s="503">
        <v>94.033566224786171</v>
      </c>
      <c r="I138" s="502">
        <v>1886356270.6099999</v>
      </c>
      <c r="J138" s="503">
        <v>93.957486118361004</v>
      </c>
      <c r="K138" s="555">
        <v>25147105.849999905</v>
      </c>
    </row>
    <row r="139" spans="1:11" s="263" customFormat="1" ht="12.75" customHeight="1">
      <c r="A139" s="497" t="s">
        <v>685</v>
      </c>
      <c r="B139" s="497"/>
      <c r="C139" s="502">
        <v>0</v>
      </c>
      <c r="D139" s="502">
        <v>0</v>
      </c>
      <c r="E139" s="502">
        <v>0</v>
      </c>
      <c r="F139" s="503">
        <v>0</v>
      </c>
      <c r="G139" s="502">
        <v>0</v>
      </c>
      <c r="H139" s="503">
        <v>0</v>
      </c>
      <c r="I139" s="502">
        <v>0</v>
      </c>
      <c r="J139" s="503">
        <v>0</v>
      </c>
      <c r="K139" s="555">
        <v>0</v>
      </c>
    </row>
    <row r="140" spans="1:11" s="263" customFormat="1" ht="37.5" customHeight="1">
      <c r="A140" s="497" t="s">
        <v>686</v>
      </c>
      <c r="B140" s="497"/>
      <c r="C140" s="502">
        <v>22202000</v>
      </c>
      <c r="D140" s="502">
        <v>25071735.059999999</v>
      </c>
      <c r="E140" s="502">
        <v>21166868.030000016</v>
      </c>
      <c r="F140" s="503">
        <v>84.425222184842355</v>
      </c>
      <c r="G140" s="502">
        <v>18573926.820000008</v>
      </c>
      <c r="H140" s="503">
        <v>74.083132960483695</v>
      </c>
      <c r="I140" s="502">
        <v>18421860.260000005</v>
      </c>
      <c r="J140" s="503">
        <v>73.47660708727993</v>
      </c>
      <c r="K140" s="555">
        <v>2592941.2100000083</v>
      </c>
    </row>
    <row r="141" spans="1:11" s="263" customFormat="1" ht="12.75" customHeight="1">
      <c r="A141" s="497" t="s">
        <v>687</v>
      </c>
      <c r="B141" s="497"/>
      <c r="C141" s="502">
        <v>15734000</v>
      </c>
      <c r="D141" s="502">
        <v>16250024.66</v>
      </c>
      <c r="E141" s="502">
        <v>15587232.299999997</v>
      </c>
      <c r="F141" s="503">
        <v>95.921283974223797</v>
      </c>
      <c r="G141" s="502">
        <v>14975810.459999997</v>
      </c>
      <c r="H141" s="503">
        <v>92.158693745637649</v>
      </c>
      <c r="I141" s="502">
        <v>14797025.459999997</v>
      </c>
      <c r="J141" s="503">
        <v>91.058480030638904</v>
      </c>
      <c r="K141" s="555">
        <v>611421.83999999985</v>
      </c>
    </row>
    <row r="142" spans="1:11" s="263" customFormat="1" ht="12.75" customHeight="1">
      <c r="A142" s="497" t="s">
        <v>688</v>
      </c>
      <c r="B142" s="497"/>
      <c r="C142" s="502">
        <v>0</v>
      </c>
      <c r="D142" s="502">
        <v>0</v>
      </c>
      <c r="E142" s="502">
        <v>0</v>
      </c>
      <c r="F142" s="503">
        <v>0</v>
      </c>
      <c r="G142" s="502">
        <v>0</v>
      </c>
      <c r="H142" s="503">
        <v>0</v>
      </c>
      <c r="I142" s="502">
        <v>0</v>
      </c>
      <c r="J142" s="503">
        <v>0</v>
      </c>
      <c r="K142" s="555">
        <v>0</v>
      </c>
    </row>
    <row r="143" spans="1:11" s="263" customFormat="1" ht="12.75" customHeight="1">
      <c r="A143" s="497" t="s">
        <v>689</v>
      </c>
      <c r="B143" s="497"/>
      <c r="C143" s="502">
        <v>0</v>
      </c>
      <c r="D143" s="502">
        <v>0</v>
      </c>
      <c r="E143" s="502">
        <v>0</v>
      </c>
      <c r="F143" s="503">
        <v>0</v>
      </c>
      <c r="G143" s="502">
        <v>0</v>
      </c>
      <c r="H143" s="503">
        <v>0</v>
      </c>
      <c r="I143" s="502">
        <v>0</v>
      </c>
      <c r="J143" s="503">
        <v>0</v>
      </c>
      <c r="K143" s="555">
        <v>0</v>
      </c>
    </row>
    <row r="144" spans="1:11" s="263" customFormat="1" ht="12.75" customHeight="1">
      <c r="A144" s="504" t="s">
        <v>690</v>
      </c>
      <c r="B144" s="504"/>
      <c r="C144" s="875">
        <v>2488908000</v>
      </c>
      <c r="D144" s="875">
        <v>3052997606.8499999</v>
      </c>
      <c r="E144" s="875">
        <v>2934138076.2399998</v>
      </c>
      <c r="F144" s="875">
        <v>96.106792539132186</v>
      </c>
      <c r="G144" s="875">
        <v>2862755513.2699995</v>
      </c>
      <c r="H144" s="875">
        <v>93.768678588114355</v>
      </c>
      <c r="I144" s="875">
        <v>2857669621.4400005</v>
      </c>
      <c r="J144" s="875">
        <v>93.602091761495558</v>
      </c>
      <c r="K144" s="876">
        <v>71382562.970000565</v>
      </c>
    </row>
    <row r="145" spans="1:11" s="263" customFormat="1" ht="12.75" customHeight="1">
      <c r="A145" s="556"/>
      <c r="B145" s="556"/>
      <c r="C145" s="557"/>
      <c r="D145" s="557"/>
      <c r="E145" s="557"/>
      <c r="F145" s="558"/>
      <c r="G145" s="557"/>
      <c r="H145" s="559"/>
      <c r="I145" s="557"/>
      <c r="J145" s="560"/>
      <c r="K145" s="557"/>
    </row>
    <row r="146" spans="1:11" s="263" customFormat="1" ht="12.75" customHeight="1">
      <c r="A146" s="368" t="s">
        <v>115</v>
      </c>
      <c r="B146" s="368"/>
      <c r="C146" s="375"/>
      <c r="D146" s="375"/>
      <c r="E146" s="480"/>
      <c r="F146" s="480"/>
      <c r="G146" s="480"/>
      <c r="H146" s="375"/>
      <c r="I146" s="375"/>
      <c r="J146" s="480"/>
      <c r="K146" s="480"/>
    </row>
    <row r="147" spans="1:11" s="263" customFormat="1" ht="12.75" customHeight="1">
      <c r="A147" s="928" t="s">
        <v>1090</v>
      </c>
      <c r="B147" s="928"/>
      <c r="C147" s="928"/>
      <c r="D147" s="928"/>
      <c r="E147" s="928"/>
      <c r="F147" s="928"/>
      <c r="G147" s="928"/>
      <c r="H147" s="928"/>
      <c r="I147" s="561"/>
      <c r="J147" s="480"/>
      <c r="K147" s="480"/>
    </row>
    <row r="148" spans="1:11" s="263" customFormat="1" ht="12.75" customHeight="1">
      <c r="A148" s="897" t="s">
        <v>1163</v>
      </c>
      <c r="B148" s="897"/>
      <c r="C148" s="898"/>
      <c r="D148" s="899">
        <v>0.22308657581769967</v>
      </c>
      <c r="E148" s="561"/>
      <c r="F148" s="561"/>
      <c r="G148" s="561"/>
      <c r="H148" s="561"/>
      <c r="I148" s="561"/>
      <c r="J148" s="480"/>
      <c r="K148" s="480"/>
    </row>
    <row r="149" spans="1:11" s="263" customFormat="1" ht="12.75" customHeight="1">
      <c r="A149" s="1134" t="s">
        <v>691</v>
      </c>
      <c r="B149" s="1134"/>
      <c r="C149" s="1134"/>
      <c r="D149" s="1134"/>
      <c r="E149" s="1134"/>
      <c r="F149" s="1134"/>
      <c r="G149" s="1134"/>
      <c r="H149" s="1134"/>
      <c r="I149" s="1134"/>
      <c r="J149" s="1134"/>
      <c r="K149" s="186"/>
    </row>
    <row r="150" spans="1:11" s="263" customFormat="1" ht="12.75" customHeight="1">
      <c r="A150" s="1134" t="s">
        <v>692</v>
      </c>
      <c r="B150" s="1134"/>
      <c r="C150" s="1134"/>
      <c r="D150" s="1134"/>
      <c r="E150" s="1134"/>
      <c r="F150" s="1134"/>
      <c r="G150" s="1134"/>
      <c r="H150" s="1134"/>
      <c r="I150" s="186"/>
      <c r="J150" s="186"/>
      <c r="K150" s="186"/>
    </row>
    <row r="151" spans="1:11" s="263" customFormat="1" ht="12.75" customHeight="1">
      <c r="A151" s="1134" t="str">
        <f>IF(L101&gt;0,"(4) Estão incluídas nas transferências provenientes da União as transferências da Receita de Ajuda Financeiras aos Municipios - AFM que foram aplicadas no combate a COVID-19.","")</f>
        <v/>
      </c>
      <c r="B151" s="1134"/>
      <c r="C151" s="1134"/>
      <c r="D151" s="1134"/>
      <c r="E151" s="1134"/>
      <c r="F151" s="1134"/>
      <c r="G151" s="1134"/>
      <c r="H151" s="1134"/>
      <c r="I151" s="186"/>
      <c r="J151" s="186"/>
      <c r="K151" s="186"/>
    </row>
    <row r="152" spans="1:11" s="263" customFormat="1">
      <c r="A152" s="329"/>
      <c r="B152" s="329"/>
      <c r="C152" s="375"/>
      <c r="D152" s="375"/>
      <c r="E152" s="480"/>
      <c r="F152" s="480"/>
      <c r="G152" s="480"/>
      <c r="H152" s="375"/>
      <c r="I152" s="375"/>
      <c r="J152" s="480"/>
      <c r="K152" s="480"/>
    </row>
    <row r="153" spans="1:11" s="263" customFormat="1" ht="21" customHeight="1">
      <c r="A153" s="329" t="s">
        <v>1110</v>
      </c>
      <c r="B153" s="329"/>
      <c r="C153" s="375"/>
      <c r="D153" s="375"/>
      <c r="E153" s="480"/>
      <c r="F153" s="480"/>
      <c r="G153" s="480"/>
      <c r="H153" s="375"/>
      <c r="I153" s="375"/>
      <c r="J153" s="480"/>
      <c r="K153" s="480"/>
    </row>
    <row r="154" spans="1:11" s="263" customFormat="1">
      <c r="A154" s="329" t="s">
        <v>1111</v>
      </c>
      <c r="B154" s="329"/>
      <c r="C154" s="375"/>
      <c r="D154" s="375"/>
      <c r="E154" s="480"/>
      <c r="F154" s="480"/>
      <c r="G154" s="480"/>
      <c r="H154" s="375"/>
      <c r="I154" s="375"/>
      <c r="J154" s="480"/>
      <c r="K154" s="480"/>
    </row>
    <row r="155" spans="1:11" s="263" customFormat="1" ht="12.75" customHeight="1">
      <c r="A155" s="329" t="s">
        <v>1112</v>
      </c>
      <c r="B155" s="329"/>
      <c r="C155" s="375"/>
      <c r="D155" s="375"/>
      <c r="E155" s="480"/>
      <c r="F155" s="480"/>
      <c r="G155" s="375"/>
      <c r="H155" s="375"/>
      <c r="I155" s="375"/>
      <c r="J155" s="480"/>
      <c r="K155" s="480"/>
    </row>
    <row r="156" spans="1:11">
      <c r="A156" s="329" t="s">
        <v>1113</v>
      </c>
      <c r="B156" s="329"/>
      <c r="H156" s="491"/>
      <c r="I156" s="491"/>
    </row>
  </sheetData>
  <mergeCells count="110">
    <mergeCell ref="A150:H150"/>
    <mergeCell ref="A151:H151"/>
    <mergeCell ref="K108:K109"/>
    <mergeCell ref="A132:B132"/>
    <mergeCell ref="A134:B136"/>
    <mergeCell ref="C134:C135"/>
    <mergeCell ref="D134:D135"/>
    <mergeCell ref="E134:F134"/>
    <mergeCell ref="G134:H134"/>
    <mergeCell ref="I134:J134"/>
    <mergeCell ref="K134:K135"/>
    <mergeCell ref="G98:H98"/>
    <mergeCell ref="I98:J98"/>
    <mergeCell ref="A105:D105"/>
    <mergeCell ref="A106:D106"/>
    <mergeCell ref="A108:B110"/>
    <mergeCell ref="C108:C109"/>
    <mergeCell ref="D108:D109"/>
    <mergeCell ref="E108:F108"/>
    <mergeCell ref="G108:H108"/>
    <mergeCell ref="A102:D102"/>
    <mergeCell ref="A103:D103"/>
    <mergeCell ref="A104:D104"/>
    <mergeCell ref="G64:K64"/>
    <mergeCell ref="H65:J65"/>
    <mergeCell ref="A68:F68"/>
    <mergeCell ref="A69:F69"/>
    <mergeCell ref="A70:F70"/>
    <mergeCell ref="A71:F71"/>
    <mergeCell ref="A75:K75"/>
    <mergeCell ref="A76:A77"/>
    <mergeCell ref="A83:I83"/>
    <mergeCell ref="A64:F67"/>
    <mergeCell ref="K25:K26"/>
    <mergeCell ref="A51:E52"/>
    <mergeCell ref="F51:G51"/>
    <mergeCell ref="H51:I51"/>
    <mergeCell ref="J51:K51"/>
    <mergeCell ref="F52:G52"/>
    <mergeCell ref="H52:I52"/>
    <mergeCell ref="J52:K52"/>
    <mergeCell ref="A53:E53"/>
    <mergeCell ref="A25:B27"/>
    <mergeCell ref="C25:C26"/>
    <mergeCell ref="D25:D26"/>
    <mergeCell ref="E25:F25"/>
    <mergeCell ref="G25:H25"/>
    <mergeCell ref="I25:J25"/>
    <mergeCell ref="G8:H9"/>
    <mergeCell ref="I8:K8"/>
    <mergeCell ref="I9:J9"/>
    <mergeCell ref="E10:F10"/>
    <mergeCell ref="G10:H10"/>
    <mergeCell ref="I10:J10"/>
    <mergeCell ref="A1:K1"/>
    <mergeCell ref="A2:K2"/>
    <mergeCell ref="A3:K3"/>
    <mergeCell ref="A4:K4"/>
    <mergeCell ref="A5:K5"/>
    <mergeCell ref="A6:G6"/>
    <mergeCell ref="A16:D16"/>
    <mergeCell ref="A17:D17"/>
    <mergeCell ref="A18:D18"/>
    <mergeCell ref="A13:D13"/>
    <mergeCell ref="A14:D14"/>
    <mergeCell ref="A15:D15"/>
    <mergeCell ref="A12:D12"/>
    <mergeCell ref="A8:D10"/>
    <mergeCell ref="E8:F9"/>
    <mergeCell ref="A24:D24"/>
    <mergeCell ref="A22:D22"/>
    <mergeCell ref="A23:D23"/>
    <mergeCell ref="A19:D19"/>
    <mergeCell ref="A20:D20"/>
    <mergeCell ref="A21:D21"/>
    <mergeCell ref="A61:E61"/>
    <mergeCell ref="A62:E62"/>
    <mergeCell ref="H59:I59"/>
    <mergeCell ref="A54:E54"/>
    <mergeCell ref="A55:E55"/>
    <mergeCell ref="A56:E56"/>
    <mergeCell ref="A57:E57"/>
    <mergeCell ref="A58:E58"/>
    <mergeCell ref="H58:I58"/>
    <mergeCell ref="A59:E59"/>
    <mergeCell ref="A60:E60"/>
    <mergeCell ref="A93:F93"/>
    <mergeCell ref="G106:H106"/>
    <mergeCell ref="A99:D99"/>
    <mergeCell ref="A100:D100"/>
    <mergeCell ref="A101:D101"/>
    <mergeCell ref="I108:J108"/>
    <mergeCell ref="A147:H147"/>
    <mergeCell ref="A149:J149"/>
    <mergeCell ref="A84:I84"/>
    <mergeCell ref="J84:K84"/>
    <mergeCell ref="A85:I85"/>
    <mergeCell ref="A87:F90"/>
    <mergeCell ref="G87:K87"/>
    <mergeCell ref="G88:G89"/>
    <mergeCell ref="H88:J88"/>
    <mergeCell ref="A91:F91"/>
    <mergeCell ref="A92:F92"/>
    <mergeCell ref="A94:F94"/>
    <mergeCell ref="A96:D98"/>
    <mergeCell ref="E96:F97"/>
    <mergeCell ref="G96:H97"/>
    <mergeCell ref="I96:K96"/>
    <mergeCell ref="I97:J97"/>
    <mergeCell ref="E98:F98"/>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75E3-3E75-4301-AF01-CBBA0DDEBCD5}">
  <sheetPr codeName="Planilha12"/>
  <dimension ref="A1:M96"/>
  <sheetViews>
    <sheetView workbookViewId="0">
      <selection activeCell="C51" sqref="C51"/>
    </sheetView>
  </sheetViews>
  <sheetFormatPr defaultRowHeight="15"/>
  <cols>
    <col min="1" max="1" width="40.28515625" style="332" customWidth="1"/>
    <col min="2" max="2" width="13.5703125" style="332" customWidth="1"/>
    <col min="3" max="11" width="15.140625" style="332" customWidth="1"/>
    <col min="12" max="12" width="15.28515625" style="332" customWidth="1"/>
    <col min="13" max="13" width="16" style="332" customWidth="1"/>
    <col min="14" max="16384" width="9.140625" style="332"/>
  </cols>
  <sheetData>
    <row r="1" spans="1:13">
      <c r="A1" s="1060" t="s">
        <v>0</v>
      </c>
      <c r="B1" s="1060"/>
      <c r="C1" s="1060"/>
      <c r="D1" s="1060"/>
      <c r="E1" s="1060"/>
      <c r="F1" s="1060"/>
      <c r="G1" s="1060"/>
      <c r="H1" s="1060"/>
      <c r="I1" s="1060"/>
      <c r="J1" s="1060"/>
      <c r="K1" s="1060"/>
      <c r="L1" s="1060"/>
      <c r="M1" s="1060"/>
    </row>
    <row r="2" spans="1:13">
      <c r="A2" s="1052" t="s">
        <v>1</v>
      </c>
      <c r="B2" s="1052"/>
      <c r="C2" s="1052"/>
      <c r="D2" s="1052"/>
      <c r="E2" s="1052"/>
      <c r="F2" s="1052"/>
      <c r="G2" s="1052"/>
      <c r="H2" s="1052"/>
      <c r="I2" s="1052"/>
      <c r="J2" s="1052"/>
      <c r="K2" s="1052"/>
      <c r="L2" s="1052"/>
      <c r="M2" s="1052"/>
    </row>
    <row r="3" spans="1:13">
      <c r="A3" s="1060" t="s">
        <v>694</v>
      </c>
      <c r="B3" s="1060"/>
      <c r="C3" s="1060"/>
      <c r="D3" s="1060"/>
      <c r="E3" s="1060"/>
      <c r="F3" s="1060"/>
      <c r="G3" s="1060"/>
      <c r="H3" s="1060"/>
      <c r="I3" s="1060"/>
      <c r="J3" s="1060"/>
      <c r="K3" s="1060"/>
      <c r="L3" s="1060"/>
      <c r="M3" s="1060"/>
    </row>
    <row r="4" spans="1:13">
      <c r="A4" s="1052" t="s">
        <v>406</v>
      </c>
      <c r="B4" s="1052"/>
      <c r="C4" s="1052"/>
      <c r="D4" s="1052"/>
      <c r="E4" s="1052"/>
      <c r="F4" s="1052"/>
      <c r="G4" s="1052"/>
      <c r="H4" s="1052"/>
      <c r="I4" s="1052"/>
      <c r="J4" s="1052"/>
      <c r="K4" s="1052"/>
      <c r="L4" s="1052"/>
      <c r="M4" s="1052"/>
    </row>
    <row r="5" spans="1:13">
      <c r="A5" s="1052" t="s">
        <v>1107</v>
      </c>
      <c r="B5" s="1052"/>
      <c r="C5" s="1052"/>
      <c r="D5" s="1052"/>
      <c r="E5" s="1052"/>
      <c r="F5" s="1052"/>
      <c r="G5" s="1052"/>
      <c r="H5" s="1052"/>
      <c r="I5" s="1052"/>
      <c r="J5" s="1052"/>
      <c r="K5" s="1052"/>
      <c r="L5" s="1052"/>
      <c r="M5" s="1052"/>
    </row>
    <row r="7" spans="1:13">
      <c r="A7" s="332" t="s">
        <v>695</v>
      </c>
      <c r="M7" s="562">
        <v>1</v>
      </c>
    </row>
    <row r="8" spans="1:13">
      <c r="A8" s="1211" t="s">
        <v>696</v>
      </c>
      <c r="B8" s="1211"/>
      <c r="C8" s="1211"/>
      <c r="D8" s="1211"/>
      <c r="E8" s="1166"/>
      <c r="F8" s="1212"/>
      <c r="G8" s="1167" t="s">
        <v>697</v>
      </c>
      <c r="H8" s="1167"/>
      <c r="I8" s="1168"/>
      <c r="J8" s="1212"/>
      <c r="K8" s="1213" t="s">
        <v>883</v>
      </c>
      <c r="L8" s="1213"/>
      <c r="M8" s="1213"/>
    </row>
    <row r="9" spans="1:13">
      <c r="A9" s="1214"/>
      <c r="B9" s="1214"/>
      <c r="C9" s="1214"/>
      <c r="D9" s="1214"/>
      <c r="E9" s="1215"/>
      <c r="F9" s="1216"/>
      <c r="G9" s="1214" t="s">
        <v>1091</v>
      </c>
      <c r="H9" s="1169"/>
      <c r="I9" s="1217"/>
      <c r="J9" s="1216"/>
      <c r="K9" s="1218"/>
      <c r="L9" s="1218"/>
      <c r="M9" s="1218"/>
    </row>
    <row r="10" spans="1:13">
      <c r="A10" s="1214"/>
      <c r="B10" s="1214"/>
      <c r="C10" s="1214"/>
      <c r="D10" s="1214"/>
      <c r="E10" s="1215"/>
      <c r="F10" s="1219"/>
      <c r="G10" s="1220" t="s">
        <v>566</v>
      </c>
      <c r="H10" s="1170"/>
      <c r="I10" s="1221"/>
      <c r="J10" s="1219"/>
      <c r="K10" s="1220" t="s">
        <v>1092</v>
      </c>
      <c r="L10" s="1170"/>
      <c r="M10" s="1170"/>
    </row>
    <row r="11" spans="1:13">
      <c r="A11" s="1222"/>
      <c r="B11" s="1222"/>
      <c r="C11" s="1222"/>
      <c r="D11" s="1222"/>
      <c r="E11" s="1223"/>
      <c r="F11" s="1224"/>
      <c r="G11" s="1225"/>
      <c r="H11" s="1225"/>
      <c r="I11" s="1171"/>
      <c r="J11" s="1224"/>
      <c r="K11" s="847"/>
      <c r="L11" s="847"/>
      <c r="M11" s="847"/>
    </row>
    <row r="12" spans="1:13">
      <c r="A12" s="395"/>
      <c r="B12" s="1226"/>
      <c r="C12" s="1226"/>
      <c r="D12" s="1226"/>
      <c r="E12" s="1227"/>
      <c r="F12" s="1228"/>
      <c r="G12" s="1226"/>
      <c r="H12" s="1226"/>
      <c r="I12" s="1227"/>
      <c r="J12" s="1228"/>
      <c r="K12" s="1226"/>
      <c r="L12" s="1226"/>
      <c r="M12" s="1226"/>
    </row>
    <row r="13" spans="1:13">
      <c r="A13" s="332" t="s">
        <v>698</v>
      </c>
      <c r="B13" s="359"/>
      <c r="C13" s="359"/>
      <c r="D13" s="359"/>
      <c r="E13" s="1229"/>
      <c r="F13" s="1230"/>
      <c r="H13" s="359"/>
      <c r="I13" s="359">
        <v>0</v>
      </c>
      <c r="J13" s="1230"/>
      <c r="L13" s="359"/>
      <c r="M13" s="359">
        <v>0</v>
      </c>
    </row>
    <row r="14" spans="1:13">
      <c r="A14" s="1231" t="s">
        <v>699</v>
      </c>
      <c r="B14" s="359"/>
      <c r="C14" s="359"/>
      <c r="D14" s="359"/>
      <c r="E14" s="1229"/>
      <c r="F14" s="1230"/>
      <c r="H14" s="359"/>
      <c r="I14" s="359">
        <v>0</v>
      </c>
      <c r="J14" s="1230"/>
      <c r="L14" s="359"/>
      <c r="M14" s="359">
        <v>0</v>
      </c>
    </row>
    <row r="15" spans="1:13">
      <c r="A15" s="825"/>
      <c r="B15" s="1232"/>
      <c r="C15" s="1232"/>
      <c r="D15" s="1232"/>
      <c r="E15" s="1233"/>
      <c r="F15" s="1234"/>
      <c r="G15" s="1232"/>
      <c r="H15" s="1232"/>
      <c r="I15" s="1233"/>
      <c r="J15" s="1234"/>
      <c r="K15" s="1232"/>
      <c r="L15" s="1232"/>
      <c r="M15" s="1232"/>
    </row>
    <row r="16" spans="1:13">
      <c r="A16" s="395"/>
      <c r="B16" s="1226"/>
      <c r="C16" s="1226"/>
      <c r="D16" s="1226"/>
      <c r="E16" s="1227"/>
      <c r="F16" s="1228"/>
      <c r="G16" s="1226"/>
      <c r="H16" s="1226"/>
      <c r="I16" s="1227"/>
      <c r="J16" s="1228"/>
      <c r="K16" s="1226"/>
      <c r="L16" s="1226"/>
      <c r="M16" s="1226"/>
    </row>
    <row r="17" spans="1:13">
      <c r="A17" s="332" t="s">
        <v>700</v>
      </c>
      <c r="B17" s="359"/>
      <c r="C17" s="359"/>
      <c r="D17" s="359"/>
      <c r="E17" s="1229"/>
      <c r="F17" s="1230"/>
      <c r="H17" s="359"/>
      <c r="I17" s="359">
        <v>0</v>
      </c>
      <c r="J17" s="1230"/>
      <c r="L17" s="359"/>
      <c r="M17" s="359">
        <v>740000</v>
      </c>
    </row>
    <row r="18" spans="1:13">
      <c r="A18" s="1235" t="s">
        <v>701</v>
      </c>
      <c r="B18" s="1235"/>
      <c r="C18" s="1235"/>
      <c r="D18" s="1235"/>
      <c r="E18" s="1229"/>
      <c r="F18" s="1230"/>
      <c r="H18" s="359"/>
      <c r="I18" s="359">
        <v>0</v>
      </c>
      <c r="J18" s="1230"/>
      <c r="L18" s="359"/>
      <c r="M18" s="359">
        <v>0</v>
      </c>
    </row>
    <row r="19" spans="1:13">
      <c r="A19" s="1236" t="s">
        <v>702</v>
      </c>
      <c r="B19" s="359"/>
      <c r="C19" s="359"/>
      <c r="D19" s="359"/>
      <c r="E19" s="1229"/>
      <c r="F19" s="1230"/>
      <c r="H19" s="359"/>
      <c r="I19" s="359">
        <v>0</v>
      </c>
      <c r="J19" s="1230"/>
      <c r="L19" s="359"/>
      <c r="M19" s="359">
        <v>0</v>
      </c>
    </row>
    <row r="20" spans="1:13">
      <c r="A20" s="1231" t="s">
        <v>1093</v>
      </c>
      <c r="B20" s="359"/>
      <c r="C20" s="359"/>
      <c r="D20" s="359"/>
      <c r="E20" s="1229"/>
      <c r="F20" s="1230"/>
      <c r="H20" s="359"/>
      <c r="I20" s="359">
        <v>0</v>
      </c>
      <c r="J20" s="1230"/>
      <c r="L20" s="359"/>
      <c r="M20" s="359">
        <v>740000</v>
      </c>
    </row>
    <row r="21" spans="1:13">
      <c r="A21" s="825"/>
      <c r="B21" s="1232"/>
      <c r="C21" s="1232"/>
      <c r="D21" s="1232"/>
      <c r="E21" s="1233"/>
      <c r="F21" s="1234"/>
      <c r="G21" s="1232"/>
      <c r="H21" s="1232"/>
      <c r="I21" s="1233"/>
      <c r="J21" s="1234"/>
      <c r="K21" s="1232"/>
      <c r="L21" s="1232"/>
      <c r="M21" s="1232"/>
    </row>
    <row r="22" spans="1:13">
      <c r="A22" s="395"/>
      <c r="B22" s="1226"/>
      <c r="C22" s="1226"/>
      <c r="D22" s="1226"/>
      <c r="E22" s="1227"/>
      <c r="F22" s="1228"/>
      <c r="G22" s="1226"/>
      <c r="H22" s="1226"/>
      <c r="I22" s="1227"/>
      <c r="J22" s="1228"/>
      <c r="K22" s="1226"/>
      <c r="L22" s="1226"/>
      <c r="M22" s="1226"/>
    </row>
    <row r="23" spans="1:13">
      <c r="A23" s="333" t="s">
        <v>703</v>
      </c>
      <c r="B23" s="359"/>
      <c r="C23" s="359"/>
      <c r="D23" s="359"/>
      <c r="E23" s="1229"/>
      <c r="F23" s="1230"/>
      <c r="H23" s="359"/>
      <c r="I23" s="359">
        <v>0</v>
      </c>
      <c r="J23" s="1230"/>
      <c r="L23" s="359"/>
      <c r="M23" s="359">
        <v>526078240.5</v>
      </c>
    </row>
    <row r="24" spans="1:13">
      <c r="A24" s="1231" t="s">
        <v>704</v>
      </c>
      <c r="B24" s="359"/>
      <c r="C24" s="359"/>
      <c r="D24" s="359"/>
      <c r="E24" s="1229"/>
      <c r="F24" s="1230"/>
      <c r="H24" s="359"/>
      <c r="I24" s="359">
        <v>0</v>
      </c>
      <c r="J24" s="1230"/>
      <c r="L24" s="359"/>
      <c r="M24" s="359">
        <v>292754000</v>
      </c>
    </row>
    <row r="25" spans="1:13">
      <c r="A25" s="1231" t="s">
        <v>705</v>
      </c>
      <c r="B25" s="359"/>
      <c r="C25" s="359"/>
      <c r="D25" s="359"/>
      <c r="E25" s="1229"/>
      <c r="F25" s="1230"/>
      <c r="H25" s="359"/>
      <c r="I25" s="359">
        <v>0</v>
      </c>
      <c r="J25" s="1230"/>
      <c r="L25" s="359"/>
      <c r="M25" s="359">
        <v>233324240.5</v>
      </c>
    </row>
    <row r="26" spans="1:13">
      <c r="A26" s="1231" t="s">
        <v>706</v>
      </c>
      <c r="B26" s="359"/>
      <c r="C26" s="359"/>
      <c r="D26" s="359"/>
      <c r="E26" s="1229"/>
      <c r="F26" s="1230"/>
      <c r="H26" s="359"/>
      <c r="I26" s="359">
        <v>0</v>
      </c>
      <c r="J26" s="1230"/>
      <c r="L26" s="359"/>
      <c r="M26" s="359">
        <v>0</v>
      </c>
    </row>
    <row r="27" spans="1:13">
      <c r="A27" s="1231" t="s">
        <v>707</v>
      </c>
      <c r="B27" s="359"/>
      <c r="C27" s="359"/>
      <c r="D27" s="359"/>
      <c r="E27" s="1229"/>
      <c r="F27" s="1230"/>
      <c r="H27" s="359"/>
      <c r="I27" s="359">
        <v>0</v>
      </c>
      <c r="J27" s="1230"/>
      <c r="L27" s="359"/>
      <c r="M27" s="359">
        <v>0</v>
      </c>
    </row>
    <row r="28" spans="1:13">
      <c r="A28" s="825"/>
      <c r="B28" s="1232"/>
      <c r="C28" s="1232"/>
      <c r="D28" s="1232"/>
      <c r="E28" s="1233"/>
      <c r="F28" s="1234"/>
      <c r="G28" s="1232"/>
      <c r="H28" s="1232"/>
      <c r="I28" s="1233"/>
      <c r="J28" s="1234"/>
      <c r="K28" s="1232"/>
      <c r="L28" s="1232"/>
      <c r="M28" s="1232"/>
    </row>
    <row r="29" spans="1:13">
      <c r="C29" s="371"/>
      <c r="D29" s="1237">
        <v>812311001</v>
      </c>
      <c r="E29" s="1237">
        <f t="shared" ref="E29:M29" si="0">D29+1</f>
        <v>812311002</v>
      </c>
      <c r="F29" s="1237">
        <f t="shared" si="0"/>
        <v>812311003</v>
      </c>
      <c r="G29" s="1237">
        <f t="shared" si="0"/>
        <v>812311004</v>
      </c>
      <c r="H29" s="1237">
        <f t="shared" si="0"/>
        <v>812311005</v>
      </c>
      <c r="I29" s="1237">
        <f t="shared" si="0"/>
        <v>812311006</v>
      </c>
      <c r="J29" s="1237">
        <f t="shared" si="0"/>
        <v>812311007</v>
      </c>
      <c r="K29" s="1237">
        <f t="shared" si="0"/>
        <v>812311008</v>
      </c>
      <c r="L29" s="1237">
        <f t="shared" si="0"/>
        <v>812311009</v>
      </c>
      <c r="M29" s="1237">
        <f t="shared" si="0"/>
        <v>812311010</v>
      </c>
    </row>
    <row r="30" spans="1:13">
      <c r="A30" s="706"/>
      <c r="B30" s="906"/>
      <c r="C30" s="1238" t="s">
        <v>566</v>
      </c>
      <c r="D30" s="1238" t="s">
        <v>1094</v>
      </c>
      <c r="E30" s="563"/>
      <c r="F30" s="563"/>
      <c r="G30" s="563"/>
      <c r="H30" s="563"/>
      <c r="I30" s="563"/>
      <c r="J30" s="563"/>
      <c r="K30" s="563"/>
      <c r="L30" s="563"/>
      <c r="M30" s="564"/>
    </row>
    <row r="31" spans="1:13">
      <c r="A31" s="1239" t="s">
        <v>708</v>
      </c>
      <c r="B31" s="1240"/>
      <c r="C31" s="1241"/>
      <c r="D31" s="1241"/>
      <c r="E31" s="565">
        <v>2024</v>
      </c>
      <c r="F31" s="565">
        <f t="shared" ref="F31:M31" si="1">E31+1</f>
        <v>2025</v>
      </c>
      <c r="G31" s="565">
        <f t="shared" si="1"/>
        <v>2026</v>
      </c>
      <c r="H31" s="565">
        <f t="shared" si="1"/>
        <v>2027</v>
      </c>
      <c r="I31" s="565">
        <f t="shared" si="1"/>
        <v>2028</v>
      </c>
      <c r="J31" s="565">
        <f t="shared" si="1"/>
        <v>2029</v>
      </c>
      <c r="K31" s="565">
        <f t="shared" si="1"/>
        <v>2030</v>
      </c>
      <c r="L31" s="565">
        <f t="shared" si="1"/>
        <v>2031</v>
      </c>
      <c r="M31" s="566">
        <f t="shared" si="1"/>
        <v>2032</v>
      </c>
    </row>
    <row r="32" spans="1:13">
      <c r="A32" s="847"/>
      <c r="B32" s="567"/>
      <c r="C32" s="1242"/>
      <c r="D32" s="1242"/>
      <c r="E32" s="568"/>
      <c r="F32" s="568"/>
      <c r="G32" s="568"/>
      <c r="H32" s="568"/>
      <c r="I32" s="568"/>
      <c r="J32" s="568"/>
      <c r="K32" s="568"/>
      <c r="L32" s="568"/>
      <c r="M32" s="1224"/>
    </row>
    <row r="33" spans="1:13" ht="25.5" customHeight="1">
      <c r="A33" s="1243" t="s">
        <v>1095</v>
      </c>
      <c r="B33" s="1244"/>
      <c r="C33" s="377">
        <v>0</v>
      </c>
      <c r="D33" s="377">
        <v>90786000</v>
      </c>
      <c r="E33" s="377">
        <v>13200000</v>
      </c>
      <c r="F33" s="377">
        <v>13200000</v>
      </c>
      <c r="G33" s="377">
        <v>13200000</v>
      </c>
      <c r="H33" s="377">
        <v>13200000</v>
      </c>
      <c r="I33" s="377">
        <v>13200000</v>
      </c>
      <c r="J33" s="377">
        <v>13200000</v>
      </c>
      <c r="K33" s="377">
        <v>13200000</v>
      </c>
      <c r="L33" s="377">
        <v>13200000</v>
      </c>
      <c r="M33" s="1245">
        <v>13200000</v>
      </c>
    </row>
    <row r="34" spans="1:13">
      <c r="B34" s="1246"/>
      <c r="C34" s="128"/>
      <c r="D34" s="128"/>
      <c r="E34" s="128"/>
      <c r="F34" s="128"/>
      <c r="G34" s="128"/>
      <c r="H34" s="128"/>
      <c r="I34" s="128"/>
      <c r="J34" s="128"/>
      <c r="K34" s="128"/>
      <c r="L34" s="128"/>
      <c r="M34" s="379"/>
    </row>
    <row r="35" spans="1:13">
      <c r="A35" s="333" t="s">
        <v>1096</v>
      </c>
      <c r="B35" s="1246"/>
      <c r="C35" s="128">
        <v>0</v>
      </c>
      <c r="D35" s="128">
        <v>90786000</v>
      </c>
      <c r="E35" s="128">
        <v>13200000</v>
      </c>
      <c r="F35" s="128">
        <v>13200000</v>
      </c>
      <c r="G35" s="128">
        <v>13200000</v>
      </c>
      <c r="H35" s="128">
        <v>13200000</v>
      </c>
      <c r="I35" s="128">
        <v>13200000</v>
      </c>
      <c r="J35" s="128">
        <v>13200000</v>
      </c>
      <c r="K35" s="128">
        <v>13200000</v>
      </c>
      <c r="L35" s="128">
        <v>13200000</v>
      </c>
      <c r="M35" s="379">
        <v>13200000</v>
      </c>
    </row>
    <row r="36" spans="1:13">
      <c r="A36" s="1247" t="s">
        <v>1097</v>
      </c>
      <c r="B36" s="1248"/>
      <c r="C36" s="128">
        <v>0</v>
      </c>
      <c r="D36" s="128">
        <v>90786000</v>
      </c>
      <c r="E36" s="128">
        <v>13200000</v>
      </c>
      <c r="F36" s="128">
        <v>13200000</v>
      </c>
      <c r="G36" s="128">
        <v>13200000</v>
      </c>
      <c r="H36" s="128">
        <v>13200000</v>
      </c>
      <c r="I36" s="128">
        <v>13200000</v>
      </c>
      <c r="J36" s="128">
        <v>13200000</v>
      </c>
      <c r="K36" s="128">
        <v>13200000</v>
      </c>
      <c r="L36" s="128">
        <v>13200000</v>
      </c>
      <c r="M36" s="379">
        <v>13200000</v>
      </c>
    </row>
    <row r="37" spans="1:13">
      <c r="B37" s="1246"/>
      <c r="C37" s="128"/>
      <c r="D37" s="128"/>
      <c r="E37" s="128"/>
      <c r="F37" s="128"/>
      <c r="G37" s="128"/>
      <c r="H37" s="128"/>
      <c r="I37" s="128"/>
      <c r="J37" s="128"/>
      <c r="K37" s="128"/>
      <c r="L37" s="128"/>
      <c r="M37" s="379"/>
    </row>
    <row r="38" spans="1:13">
      <c r="A38" s="333" t="s">
        <v>1098</v>
      </c>
      <c r="B38" s="1246"/>
      <c r="C38" s="128"/>
      <c r="D38" s="128"/>
      <c r="E38" s="128"/>
      <c r="F38" s="128"/>
      <c r="G38" s="128"/>
      <c r="H38" s="128"/>
      <c r="I38" s="128"/>
      <c r="J38" s="128"/>
      <c r="K38" s="128"/>
      <c r="L38" s="128"/>
      <c r="M38" s="379"/>
    </row>
    <row r="39" spans="1:13">
      <c r="A39" s="825"/>
      <c r="B39" s="1249"/>
      <c r="C39" s="140"/>
      <c r="D39" s="140"/>
      <c r="E39" s="140"/>
      <c r="F39" s="140"/>
      <c r="G39" s="140"/>
      <c r="H39" s="140"/>
      <c r="I39" s="140"/>
      <c r="J39" s="140"/>
      <c r="K39" s="140"/>
      <c r="L39" s="140"/>
      <c r="M39" s="1250"/>
    </row>
    <row r="40" spans="1:13">
      <c r="A40" s="1243" t="s">
        <v>1099</v>
      </c>
      <c r="B40" s="1244"/>
      <c r="C40" s="377">
        <f t="shared" ref="C40:M40" si="2">C42+C45</f>
        <v>0</v>
      </c>
      <c r="D40" s="377">
        <f t="shared" si="2"/>
        <v>0</v>
      </c>
      <c r="E40" s="377">
        <f t="shared" si="2"/>
        <v>0</v>
      </c>
      <c r="F40" s="377">
        <f t="shared" si="2"/>
        <v>0</v>
      </c>
      <c r="G40" s="377">
        <f t="shared" si="2"/>
        <v>0</v>
      </c>
      <c r="H40" s="377">
        <f t="shared" si="2"/>
        <v>0</v>
      </c>
      <c r="I40" s="377">
        <f t="shared" si="2"/>
        <v>0</v>
      </c>
      <c r="J40" s="377">
        <f t="shared" si="2"/>
        <v>0</v>
      </c>
      <c r="K40" s="377">
        <f t="shared" si="2"/>
        <v>0</v>
      </c>
      <c r="L40" s="377">
        <f t="shared" si="2"/>
        <v>0</v>
      </c>
      <c r="M40" s="1245">
        <f t="shared" si="2"/>
        <v>0</v>
      </c>
    </row>
    <row r="41" spans="1:13">
      <c r="B41" s="1246"/>
      <c r="C41" s="128"/>
      <c r="D41" s="128"/>
      <c r="E41" s="128"/>
      <c r="F41" s="128"/>
      <c r="G41" s="128"/>
      <c r="H41" s="128"/>
      <c r="I41" s="128"/>
      <c r="J41" s="128"/>
      <c r="K41" s="128"/>
      <c r="L41" s="128"/>
      <c r="M41" s="379"/>
    </row>
    <row r="42" spans="1:13">
      <c r="A42" s="333" t="s">
        <v>1100</v>
      </c>
      <c r="B42" s="1246"/>
      <c r="C42" s="128"/>
      <c r="D42" s="128"/>
      <c r="E42" s="128"/>
      <c r="F42" s="128"/>
      <c r="G42" s="128"/>
      <c r="H42" s="128"/>
      <c r="I42" s="128"/>
      <c r="J42" s="128"/>
      <c r="K42" s="128"/>
      <c r="L42" s="128"/>
      <c r="M42" s="379"/>
    </row>
    <row r="43" spans="1:13">
      <c r="B43" s="1246"/>
      <c r="C43" s="128"/>
      <c r="D43" s="128"/>
      <c r="E43" s="128"/>
      <c r="F43" s="128"/>
      <c r="G43" s="128"/>
      <c r="H43" s="128"/>
      <c r="I43" s="128"/>
      <c r="J43" s="128"/>
      <c r="K43" s="128"/>
      <c r="L43" s="128"/>
      <c r="M43" s="379"/>
    </row>
    <row r="44" spans="1:13">
      <c r="A44" s="333" t="s">
        <v>1101</v>
      </c>
      <c r="B44" s="1246"/>
      <c r="C44" s="128"/>
      <c r="D44" s="128"/>
      <c r="E44" s="128"/>
      <c r="F44" s="128"/>
      <c r="G44" s="128"/>
      <c r="H44" s="128"/>
      <c r="I44" s="128"/>
      <c r="J44" s="128"/>
      <c r="K44" s="128"/>
      <c r="L44" s="128"/>
      <c r="M44" s="379"/>
    </row>
    <row r="45" spans="1:13">
      <c r="A45" s="825"/>
      <c r="B45" s="1249"/>
      <c r="C45" s="140"/>
      <c r="D45" s="140"/>
      <c r="E45" s="140"/>
      <c r="F45" s="140"/>
      <c r="G45" s="140"/>
      <c r="H45" s="140"/>
      <c r="I45" s="140"/>
      <c r="J45" s="140"/>
      <c r="K45" s="140"/>
      <c r="L45" s="140"/>
      <c r="M45" s="1250"/>
    </row>
    <row r="46" spans="1:13">
      <c r="A46" s="1251" t="s">
        <v>709</v>
      </c>
      <c r="B46" s="1252"/>
      <c r="C46" s="1253">
        <v>0</v>
      </c>
      <c r="D46" s="1253">
        <v>90786000</v>
      </c>
      <c r="E46" s="1253">
        <v>13200000</v>
      </c>
      <c r="F46" s="1253">
        <v>13200000</v>
      </c>
      <c r="G46" s="1253">
        <v>13200000</v>
      </c>
      <c r="H46" s="1253">
        <v>13200000</v>
      </c>
      <c r="I46" s="1253">
        <v>13200000</v>
      </c>
      <c r="J46" s="1253">
        <v>13200000</v>
      </c>
      <c r="K46" s="1253">
        <v>13200000</v>
      </c>
      <c r="L46" s="1253">
        <v>13200000</v>
      </c>
      <c r="M46" s="1254">
        <v>13200000</v>
      </c>
    </row>
    <row r="47" spans="1:13">
      <c r="A47" s="1251" t="s">
        <v>710</v>
      </c>
      <c r="B47" s="1252"/>
      <c r="C47" s="1253">
        <v>9523432768.4099998</v>
      </c>
      <c r="D47" s="1253">
        <v>10400167684.180002</v>
      </c>
      <c r="E47" s="1253">
        <v>10422950903.87084</v>
      </c>
      <c r="F47" s="1253">
        <v>10445784033.824209</v>
      </c>
      <c r="G47" s="1253">
        <v>10468667183.376469</v>
      </c>
      <c r="H47" s="1253">
        <v>10491600462.103497</v>
      </c>
      <c r="I47" s="1253">
        <v>10514583979.821217</v>
      </c>
      <c r="J47" s="1253">
        <v>10537617846.586119</v>
      </c>
      <c r="K47" s="1253">
        <v>10560702172.695789</v>
      </c>
      <c r="L47" s="1253">
        <v>10583837068.689442</v>
      </c>
      <c r="M47" s="1254">
        <v>10607022645.34844</v>
      </c>
    </row>
    <row r="48" spans="1:13" ht="26.25">
      <c r="A48" s="1255" t="s">
        <v>711</v>
      </c>
      <c r="B48" s="1256"/>
      <c r="C48" s="790">
        <f t="shared" ref="C48:M48" si="3">C33</f>
        <v>0</v>
      </c>
      <c r="D48" s="790">
        <f t="shared" si="3"/>
        <v>90786000</v>
      </c>
      <c r="E48" s="790">
        <f t="shared" si="3"/>
        <v>13200000</v>
      </c>
      <c r="F48" s="790">
        <f t="shared" si="3"/>
        <v>13200000</v>
      </c>
      <c r="G48" s="790">
        <f t="shared" si="3"/>
        <v>13200000</v>
      </c>
      <c r="H48" s="790">
        <f t="shared" si="3"/>
        <v>13200000</v>
      </c>
      <c r="I48" s="790">
        <f t="shared" si="3"/>
        <v>13200000</v>
      </c>
      <c r="J48" s="790">
        <f t="shared" si="3"/>
        <v>13200000</v>
      </c>
      <c r="K48" s="790">
        <f t="shared" si="3"/>
        <v>13200000</v>
      </c>
      <c r="L48" s="790">
        <f t="shared" si="3"/>
        <v>13200000</v>
      </c>
      <c r="M48" s="791">
        <f t="shared" si="3"/>
        <v>13200000</v>
      </c>
    </row>
    <row r="49" spans="1:13" ht="26.25">
      <c r="A49" s="1255" t="s">
        <v>712</v>
      </c>
      <c r="B49" s="1257"/>
      <c r="C49" s="1258">
        <f t="shared" ref="C49" si="4">ROUNDDOWN(C48/C47,4)</f>
        <v>0</v>
      </c>
      <c r="D49" s="1258">
        <f>ROUNDDOWN(D48/D47,4)</f>
        <v>8.6999999999999994E-3</v>
      </c>
      <c r="E49" s="1258">
        <f>ROUNDDOWN(E48/E47,4)</f>
        <v>1.1999999999999999E-3</v>
      </c>
      <c r="F49" s="1258">
        <f t="shared" ref="F49:M49" si="5">ROUNDDOWN(F48/F47,4)</f>
        <v>1.1999999999999999E-3</v>
      </c>
      <c r="G49" s="1258">
        <f t="shared" si="5"/>
        <v>1.1999999999999999E-3</v>
      </c>
      <c r="H49" s="1258">
        <f t="shared" si="5"/>
        <v>1.1999999999999999E-3</v>
      </c>
      <c r="I49" s="1258">
        <f t="shared" si="5"/>
        <v>1.1999999999999999E-3</v>
      </c>
      <c r="J49" s="1258">
        <f t="shared" si="5"/>
        <v>1.1999999999999999E-3</v>
      </c>
      <c r="K49" s="1258">
        <f t="shared" si="5"/>
        <v>1.1999999999999999E-3</v>
      </c>
      <c r="L49" s="1258">
        <f t="shared" si="5"/>
        <v>1.1999999999999999E-3</v>
      </c>
      <c r="M49" s="1259">
        <f t="shared" si="5"/>
        <v>1.1999999999999999E-3</v>
      </c>
    </row>
    <row r="50" spans="1:13">
      <c r="A50" s="332" t="s">
        <v>713</v>
      </c>
    </row>
    <row r="51" spans="1:13">
      <c r="A51" s="332" t="s">
        <v>714</v>
      </c>
    </row>
    <row r="52" spans="1:13" ht="27" customHeight="1">
      <c r="A52" s="1164" t="s">
        <v>1102</v>
      </c>
      <c r="B52" s="1165"/>
      <c r="C52" s="1165"/>
      <c r="D52" s="1165"/>
      <c r="E52" s="1165"/>
      <c r="F52" s="1165"/>
      <c r="G52" s="1165"/>
      <c r="H52" s="1165"/>
      <c r="I52" s="1165"/>
      <c r="J52" s="1165"/>
      <c r="K52" s="1165"/>
      <c r="L52" s="1165"/>
      <c r="M52" s="1165"/>
    </row>
    <row r="53" spans="1:13">
      <c r="A53" s="333"/>
    </row>
    <row r="54" spans="1:13">
      <c r="A54" s="569" t="s">
        <v>715</v>
      </c>
      <c r="B54" s="1260" t="s">
        <v>716</v>
      </c>
      <c r="C54" s="1261"/>
    </row>
    <row r="55" spans="1:13">
      <c r="A55" s="1262">
        <v>2015</v>
      </c>
      <c r="B55" s="1263">
        <v>0</v>
      </c>
      <c r="C55" s="1264">
        <v>0.96454236593999998</v>
      </c>
    </row>
    <row r="56" spans="1:13">
      <c r="A56" s="1262">
        <v>2016</v>
      </c>
      <c r="B56" s="1265">
        <v>0</v>
      </c>
      <c r="C56" s="1266">
        <v>0.96724083098000002</v>
      </c>
    </row>
    <row r="57" spans="1:13">
      <c r="A57" s="1262">
        <v>2017</v>
      </c>
      <c r="B57" s="1265">
        <v>0</v>
      </c>
      <c r="C57" s="1266">
        <v>1.0132286905500001</v>
      </c>
    </row>
    <row r="58" spans="1:13">
      <c r="A58" s="1262">
        <v>2018</v>
      </c>
      <c r="B58" s="1265">
        <v>0</v>
      </c>
      <c r="C58" s="1266">
        <v>1.0178366675499999</v>
      </c>
    </row>
    <row r="59" spans="1:13">
      <c r="A59" s="1262">
        <v>2019</v>
      </c>
      <c r="B59" s="1265">
        <v>0</v>
      </c>
      <c r="C59" s="1266">
        <v>1.0122077783100001</v>
      </c>
    </row>
    <row r="60" spans="1:13">
      <c r="A60" s="1262">
        <v>2020</v>
      </c>
      <c r="B60" s="1265">
        <v>0</v>
      </c>
      <c r="C60" s="1267">
        <v>0.96723241204999999</v>
      </c>
    </row>
    <row r="61" spans="1:13">
      <c r="A61" s="1262">
        <v>2021</v>
      </c>
      <c r="B61" s="1268">
        <v>0</v>
      </c>
      <c r="C61" s="1267">
        <v>1.04988849701</v>
      </c>
    </row>
    <row r="62" spans="1:13">
      <c r="A62" s="1262">
        <v>2022</v>
      </c>
      <c r="B62" s="1269">
        <v>0</v>
      </c>
      <c r="C62" s="1270">
        <v>1.02900530614</v>
      </c>
    </row>
    <row r="63" spans="1:13">
      <c r="A63" s="569" t="s">
        <v>1103</v>
      </c>
      <c r="B63" s="1271">
        <v>1.00219065888</v>
      </c>
      <c r="C63" s="1272">
        <v>0</v>
      </c>
    </row>
    <row r="64" spans="1:13">
      <c r="A64" s="569" t="s">
        <v>1104</v>
      </c>
      <c r="B64" s="1273">
        <v>0.21906588799999999</v>
      </c>
      <c r="C64" s="1274">
        <v>0</v>
      </c>
    </row>
    <row r="65" spans="1:13">
      <c r="A65" s="2" t="s">
        <v>1105</v>
      </c>
    </row>
    <row r="67" spans="1:13">
      <c r="A67" s="2" t="s">
        <v>1110</v>
      </c>
    </row>
    <row r="68" spans="1:13">
      <c r="A68" s="2" t="s">
        <v>1111</v>
      </c>
    </row>
    <row r="69" spans="1:13">
      <c r="A69" s="2" t="s">
        <v>1112</v>
      </c>
    </row>
    <row r="70" spans="1:13">
      <c r="A70" s="2" t="s">
        <v>1113</v>
      </c>
    </row>
    <row r="76" spans="1:13">
      <c r="A76"/>
      <c r="B76"/>
      <c r="C76"/>
      <c r="D76"/>
      <c r="E76"/>
      <c r="F76"/>
    </row>
    <row r="77" spans="1:13">
      <c r="A77"/>
      <c r="B77"/>
      <c r="C77"/>
      <c r="D77"/>
      <c r="E77"/>
      <c r="F77"/>
    </row>
    <row r="78" spans="1:13">
      <c r="A78"/>
      <c r="B78"/>
      <c r="C78" s="1275" t="s">
        <v>1106</v>
      </c>
      <c r="D78" s="332">
        <f t="shared" ref="D78:M78" si="6">D48/D47</f>
        <v>8.7292823305240765E-3</v>
      </c>
      <c r="E78" s="332">
        <f t="shared" si="6"/>
        <v>1.266435975928643E-3</v>
      </c>
      <c r="F78" s="332">
        <f t="shared" si="6"/>
        <v>1.2636677110360926E-3</v>
      </c>
      <c r="G78" s="332">
        <f t="shared" si="6"/>
        <v>1.2609054972117846E-3</v>
      </c>
      <c r="H78" s="332">
        <f t="shared" si="6"/>
        <v>1.2581493212288687E-3</v>
      </c>
      <c r="I78" s="332">
        <f t="shared" si="6"/>
        <v>1.2553991698894059E-3</v>
      </c>
      <c r="J78" s="332">
        <f t="shared" si="6"/>
        <v>1.2526550300243063E-3</v>
      </c>
      <c r="K78" s="332">
        <f t="shared" si="6"/>
        <v>1.2499168884932664E-3</v>
      </c>
      <c r="L78" s="332">
        <f t="shared" si="6"/>
        <v>1.2471847321847056E-3</v>
      </c>
      <c r="M78" s="332">
        <f t="shared" si="6"/>
        <v>1.2444585480157028E-3</v>
      </c>
    </row>
    <row r="79" spans="1:13">
      <c r="A79"/>
      <c r="B79"/>
      <c r="C79"/>
      <c r="D79"/>
      <c r="E79"/>
      <c r="F79"/>
    </row>
    <row r="80" spans="1:13">
      <c r="A80" s="1276"/>
      <c r="B80" s="1276"/>
      <c r="C80" s="1277"/>
      <c r="D80" s="1277"/>
      <c r="E80" s="1277"/>
      <c r="F80" s="1277"/>
      <c r="G80" s="1278"/>
    </row>
    <row r="81" spans="1:7">
      <c r="A81" s="1276"/>
      <c r="B81" s="1276"/>
      <c r="C81" s="1277"/>
      <c r="D81" s="1277"/>
      <c r="E81" s="1277"/>
      <c r="F81" s="1277"/>
      <c r="G81" s="1278"/>
    </row>
    <row r="82" spans="1:7">
      <c r="A82" s="1279"/>
      <c r="B82" s="1279"/>
      <c r="C82" s="1280"/>
      <c r="D82" s="1280"/>
      <c r="E82" s="1280"/>
      <c r="F82" s="1280"/>
      <c r="G82" s="1281"/>
    </row>
    <row r="83" spans="1:7">
      <c r="A83" s="1279"/>
      <c r="B83" s="1279"/>
      <c r="C83" s="1280"/>
      <c r="D83" s="1280"/>
      <c r="E83" s="1280"/>
      <c r="F83" s="1280"/>
      <c r="G83" s="1281"/>
    </row>
    <row r="84" spans="1:7">
      <c r="A84" s="1279"/>
      <c r="B84" s="1279"/>
      <c r="C84" s="1280"/>
      <c r="D84" s="1280"/>
      <c r="E84" s="1280"/>
      <c r="F84" s="1280"/>
      <c r="G84" s="1281"/>
    </row>
    <row r="85" spans="1:7">
      <c r="A85" s="1279"/>
      <c r="B85" s="1279"/>
      <c r="C85" s="1280"/>
      <c r="D85" s="1280"/>
      <c r="E85" s="1280"/>
      <c r="F85" s="1280"/>
      <c r="G85" s="1281"/>
    </row>
    <row r="86" spans="1:7">
      <c r="A86" s="1279"/>
      <c r="B86" s="1279"/>
      <c r="C86" s="1280"/>
      <c r="D86" s="1280"/>
      <c r="E86" s="1280"/>
      <c r="F86" s="1280"/>
      <c r="G86" s="1281"/>
    </row>
    <row r="87" spans="1:7">
      <c r="A87" s="1279"/>
      <c r="B87" s="1279"/>
      <c r="C87" s="1280"/>
      <c r="D87" s="1280"/>
      <c r="E87" s="1280"/>
      <c r="F87" s="1280"/>
      <c r="G87" s="1281"/>
    </row>
    <row r="88" spans="1:7">
      <c r="A88" s="1279"/>
      <c r="B88" s="1279"/>
      <c r="C88" s="1280"/>
      <c r="D88" s="1280"/>
      <c r="E88" s="1280"/>
      <c r="F88" s="1280"/>
      <c r="G88" s="1281"/>
    </row>
    <row r="89" spans="1:7">
      <c r="A89" s="1279"/>
      <c r="B89" s="1279"/>
      <c r="C89" s="1280"/>
      <c r="D89" s="1280"/>
      <c r="E89" s="1280"/>
      <c r="F89" s="1280"/>
      <c r="G89" s="1281"/>
    </row>
    <row r="90" spans="1:7">
      <c r="A90" s="1279"/>
      <c r="B90" s="1279"/>
      <c r="C90" s="1280"/>
      <c r="D90" s="1280"/>
      <c r="E90" s="1280"/>
      <c r="F90" s="1280"/>
      <c r="G90" s="1281"/>
    </row>
    <row r="91" spans="1:7">
      <c r="A91" s="1279"/>
      <c r="B91" s="1279"/>
      <c r="C91" s="1280"/>
      <c r="D91" s="1280"/>
      <c r="E91" s="1280"/>
      <c r="F91" s="1280"/>
      <c r="G91" s="1281"/>
    </row>
    <row r="92" spans="1:7">
      <c r="A92" s="1279"/>
      <c r="B92" s="1279"/>
      <c r="C92" s="1280"/>
      <c r="D92" s="1280"/>
      <c r="E92" s="1280"/>
      <c r="F92" s="1280"/>
      <c r="G92" s="1281"/>
    </row>
    <row r="93" spans="1:7">
      <c r="A93" s="1282"/>
      <c r="B93" s="1282"/>
      <c r="C93" s="1283"/>
      <c r="D93" s="1283"/>
      <c r="E93" s="1283"/>
      <c r="F93" s="1283"/>
      <c r="G93" s="1284"/>
    </row>
    <row r="94" spans="1:7">
      <c r="A94"/>
      <c r="B94"/>
      <c r="C94"/>
      <c r="D94"/>
      <c r="E94"/>
      <c r="F94"/>
    </row>
    <row r="95" spans="1:7">
      <c r="A95"/>
      <c r="B95"/>
      <c r="C95"/>
      <c r="D95"/>
      <c r="E95"/>
      <c r="F95"/>
    </row>
    <row r="96" spans="1:7">
      <c r="A96"/>
      <c r="B96"/>
      <c r="C96"/>
      <c r="D96"/>
      <c r="E96"/>
      <c r="F96"/>
    </row>
  </sheetData>
  <mergeCells count="22">
    <mergeCell ref="B63:C63"/>
    <mergeCell ref="B64:C64"/>
    <mergeCell ref="A1:M1"/>
    <mergeCell ref="A2:M2"/>
    <mergeCell ref="A3:M3"/>
    <mergeCell ref="A4:M4"/>
    <mergeCell ref="A5:M5"/>
    <mergeCell ref="A8:E11"/>
    <mergeCell ref="G8:I8"/>
    <mergeCell ref="K8:M9"/>
    <mergeCell ref="G9:I9"/>
    <mergeCell ref="G10:I10"/>
    <mergeCell ref="K10:M10"/>
    <mergeCell ref="G11:I11"/>
    <mergeCell ref="A18:D18"/>
    <mergeCell ref="C30:C32"/>
    <mergeCell ref="D30:D32"/>
    <mergeCell ref="A33:B33"/>
    <mergeCell ref="A36:B36"/>
    <mergeCell ref="A40:B40"/>
    <mergeCell ref="A52:M52"/>
    <mergeCell ref="B54:C54"/>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A097-5DF5-4D1C-9CF1-84CB3BB2DA13}">
  <sheetPr codeName="Planilha13"/>
  <dimension ref="A1:E99"/>
  <sheetViews>
    <sheetView topLeftCell="A7" zoomScale="130" zoomScaleNormal="130" workbookViewId="0">
      <selection activeCell="D21" sqref="D21:E21"/>
    </sheetView>
  </sheetViews>
  <sheetFormatPr defaultRowHeight="11.25"/>
  <cols>
    <col min="1" max="1" width="56.42578125" style="2" customWidth="1"/>
    <col min="2" max="2" width="15.140625" style="2" customWidth="1"/>
    <col min="3" max="3" width="15.28515625" style="2" customWidth="1"/>
    <col min="4" max="4" width="14" style="2" customWidth="1"/>
    <col min="5" max="5" width="16.140625" style="2" customWidth="1"/>
    <col min="6" max="16384" width="9.140625" style="2"/>
  </cols>
  <sheetData>
    <row r="1" spans="1:5">
      <c r="A1" s="925" t="s">
        <v>0</v>
      </c>
      <c r="B1" s="925"/>
      <c r="C1" s="925"/>
      <c r="D1" s="925"/>
    </row>
    <row r="2" spans="1:5">
      <c r="A2" s="926" t="s">
        <v>1</v>
      </c>
      <c r="B2" s="926"/>
      <c r="C2" s="926"/>
      <c r="D2" s="926"/>
    </row>
    <row r="3" spans="1:5">
      <c r="A3" s="925" t="s">
        <v>717</v>
      </c>
      <c r="B3" s="925"/>
      <c r="C3" s="925"/>
      <c r="D3" s="925"/>
    </row>
    <row r="4" spans="1:5">
      <c r="A4" s="926" t="s">
        <v>406</v>
      </c>
      <c r="B4" s="926"/>
      <c r="C4" s="926"/>
      <c r="D4" s="926"/>
    </row>
    <row r="5" spans="1:5">
      <c r="A5" s="926" t="s">
        <v>1107</v>
      </c>
      <c r="B5" s="926"/>
      <c r="C5" s="926"/>
      <c r="D5" s="926"/>
    </row>
    <row r="8" spans="1:5">
      <c r="A8" s="2" t="s">
        <v>718</v>
      </c>
      <c r="B8" s="375"/>
      <c r="C8" s="375"/>
      <c r="D8" s="375"/>
      <c r="E8" s="5">
        <v>1</v>
      </c>
    </row>
    <row r="9" spans="1:5">
      <c r="A9" s="570" t="s">
        <v>2</v>
      </c>
      <c r="B9" s="1009"/>
      <c r="C9" s="1195"/>
      <c r="D9" s="1196" t="s">
        <v>478</v>
      </c>
      <c r="E9" s="1197"/>
    </row>
    <row r="10" spans="1:5">
      <c r="A10" s="376" t="s">
        <v>502</v>
      </c>
      <c r="B10" s="1207"/>
      <c r="C10" s="1208"/>
      <c r="D10" s="1209"/>
      <c r="E10" s="1210"/>
    </row>
    <row r="11" spans="1:5">
      <c r="A11" s="202" t="s">
        <v>719</v>
      </c>
      <c r="B11" s="1098"/>
      <c r="C11" s="1097"/>
      <c r="D11" s="1096">
        <v>11500000000</v>
      </c>
      <c r="E11" s="1098"/>
    </row>
    <row r="12" spans="1:5">
      <c r="A12" s="202" t="s">
        <v>125</v>
      </c>
      <c r="B12" s="1098"/>
      <c r="C12" s="1097"/>
      <c r="D12" s="1096">
        <v>12257994961.040001</v>
      </c>
      <c r="E12" s="1098"/>
    </row>
    <row r="13" spans="1:5">
      <c r="A13" s="202" t="s">
        <v>720</v>
      </c>
      <c r="B13" s="1098"/>
      <c r="C13" s="1097"/>
      <c r="D13" s="1096">
        <v>12875103220.850002</v>
      </c>
      <c r="E13" s="1098"/>
    </row>
    <row r="14" spans="1:5">
      <c r="A14" s="202" t="s">
        <v>721</v>
      </c>
      <c r="B14" s="1098"/>
      <c r="C14" s="1097"/>
      <c r="D14" s="1096">
        <v>3747766.8999977112</v>
      </c>
      <c r="E14" s="1098"/>
    </row>
    <row r="15" spans="1:5">
      <c r="A15" s="202" t="s">
        <v>722</v>
      </c>
      <c r="B15" s="1098"/>
      <c r="C15" s="1097"/>
      <c r="D15" s="1096">
        <v>2435619444.8400002</v>
      </c>
      <c r="E15" s="1098"/>
    </row>
    <row r="16" spans="1:5">
      <c r="A16" s="2" t="s">
        <v>80</v>
      </c>
      <c r="B16" s="925"/>
      <c r="C16" s="1205"/>
      <c r="D16" s="1206"/>
      <c r="E16" s="925"/>
    </row>
    <row r="17" spans="1:5">
      <c r="A17" s="202" t="s">
        <v>723</v>
      </c>
      <c r="B17" s="1098"/>
      <c r="C17" s="1097"/>
      <c r="D17" s="1096">
        <v>11500000000</v>
      </c>
      <c r="E17" s="1098"/>
    </row>
    <row r="18" spans="1:5">
      <c r="A18" s="202" t="s">
        <v>128</v>
      </c>
      <c r="B18" s="1098"/>
      <c r="C18" s="1097"/>
      <c r="D18" s="1096">
        <v>14693614405.880001</v>
      </c>
      <c r="E18" s="1098"/>
    </row>
    <row r="19" spans="1:5">
      <c r="A19" s="202" t="s">
        <v>724</v>
      </c>
      <c r="B19" s="1098"/>
      <c r="C19" s="1097"/>
      <c r="D19" s="1096">
        <v>12878850987.75</v>
      </c>
      <c r="E19" s="1098"/>
    </row>
    <row r="20" spans="1:5">
      <c r="A20" s="202" t="s">
        <v>725</v>
      </c>
      <c r="B20" s="1098"/>
      <c r="C20" s="1097"/>
      <c r="D20" s="1096">
        <v>11465097364.389999</v>
      </c>
      <c r="E20" s="1098"/>
    </row>
    <row r="21" spans="1:5">
      <c r="A21" s="202" t="s">
        <v>726</v>
      </c>
      <c r="B21" s="1098"/>
      <c r="C21" s="1097"/>
      <c r="D21" s="1096">
        <v>11423564193.309999</v>
      </c>
      <c r="E21" s="1098"/>
    </row>
    <row r="22" spans="1:5">
      <c r="A22" s="381" t="s">
        <v>906</v>
      </c>
      <c r="B22" s="1193"/>
      <c r="C22" s="1194"/>
      <c r="D22" s="1202">
        <v>1410005856.4600029</v>
      </c>
      <c r="E22" s="1193"/>
    </row>
    <row r="23" spans="1:5">
      <c r="B23" s="1"/>
      <c r="C23" s="1"/>
      <c r="D23" s="1"/>
      <c r="E23" s="1"/>
    </row>
    <row r="24" spans="1:5">
      <c r="A24" s="394" t="s">
        <v>727</v>
      </c>
      <c r="B24" s="1058"/>
      <c r="C24" s="1203"/>
      <c r="D24" s="1203" t="s">
        <v>478</v>
      </c>
      <c r="E24" s="1057"/>
    </row>
    <row r="25" spans="1:5">
      <c r="A25" s="2" t="s">
        <v>724</v>
      </c>
      <c r="B25" s="1098"/>
      <c r="C25" s="1097"/>
      <c r="E25" s="26">
        <v>12878850987.750004</v>
      </c>
    </row>
    <row r="26" spans="1:5">
      <c r="A26" s="2" t="s">
        <v>725</v>
      </c>
      <c r="B26" s="1098"/>
      <c r="C26" s="1097"/>
      <c r="E26" s="26">
        <v>11465097364.390001</v>
      </c>
    </row>
    <row r="27" spans="1:5">
      <c r="A27" s="382"/>
      <c r="B27" s="1204"/>
      <c r="C27" s="1204"/>
      <c r="D27" s="1204"/>
      <c r="E27" s="1204"/>
    </row>
    <row r="28" spans="1:5">
      <c r="A28" s="570" t="s">
        <v>728</v>
      </c>
      <c r="B28" s="1009"/>
      <c r="C28" s="1195"/>
      <c r="D28" s="1196" t="s">
        <v>478</v>
      </c>
      <c r="E28" s="1197"/>
    </row>
    <row r="29" spans="1:5">
      <c r="A29" s="376" t="s">
        <v>729</v>
      </c>
      <c r="B29" s="1200"/>
      <c r="C29" s="1200"/>
      <c r="D29" s="376"/>
      <c r="E29" s="391">
        <v>10400167684.180002</v>
      </c>
    </row>
    <row r="30" spans="1:5">
      <c r="A30" s="2" t="s">
        <v>730</v>
      </c>
      <c r="B30" s="1"/>
      <c r="C30" s="1"/>
      <c r="E30" s="26">
        <v>10369176259.180002</v>
      </c>
    </row>
    <row r="31" spans="1:5">
      <c r="A31" s="384" t="s">
        <v>731</v>
      </c>
      <c r="B31" s="571"/>
      <c r="C31" s="571"/>
      <c r="D31" s="384"/>
      <c r="E31" s="393">
        <v>10347719683.180002</v>
      </c>
    </row>
    <row r="32" spans="1:5">
      <c r="B32" s="926"/>
      <c r="C32" s="926"/>
      <c r="D32" s="926"/>
      <c r="E32" s="926"/>
    </row>
    <row r="33" spans="1:5" ht="12.75" customHeight="1">
      <c r="A33" s="1009" t="s">
        <v>732</v>
      </c>
      <c r="B33" s="1009"/>
      <c r="C33" s="1195"/>
      <c r="D33" s="1196" t="s">
        <v>478</v>
      </c>
      <c r="E33" s="1197"/>
    </row>
    <row r="34" spans="1:5">
      <c r="A34" s="2" t="s">
        <v>733</v>
      </c>
      <c r="B34" s="926"/>
      <c r="C34" s="1198"/>
      <c r="D34" s="1199"/>
      <c r="E34" s="1200"/>
    </row>
    <row r="35" spans="1:5">
      <c r="A35" s="201" t="s">
        <v>734</v>
      </c>
      <c r="B35" s="1098"/>
      <c r="C35" s="1097"/>
      <c r="D35" s="392"/>
      <c r="E35" s="26">
        <v>1428733332.8899996</v>
      </c>
    </row>
    <row r="36" spans="1:5">
      <c r="A36" s="201" t="s">
        <v>735</v>
      </c>
      <c r="B36" s="378"/>
      <c r="C36" s="572"/>
      <c r="D36" s="392"/>
      <c r="E36" s="26">
        <v>1856622204.7599995</v>
      </c>
    </row>
    <row r="37" spans="1:5">
      <c r="A37" s="201" t="s">
        <v>736</v>
      </c>
      <c r="B37" s="1098"/>
      <c r="C37" s="1097"/>
      <c r="D37" s="392"/>
      <c r="E37" s="26">
        <v>1856592863.3399994</v>
      </c>
    </row>
    <row r="38" spans="1:5">
      <c r="A38" s="201" t="s">
        <v>913</v>
      </c>
      <c r="B38" s="378"/>
      <c r="C38" s="762"/>
      <c r="D38" s="392"/>
      <c r="E38" s="26">
        <v>1856592863.3399997</v>
      </c>
    </row>
    <row r="39" spans="1:5">
      <c r="A39" s="201" t="s">
        <v>737</v>
      </c>
      <c r="B39" s="1098"/>
      <c r="C39" s="1097"/>
      <c r="D39" s="392"/>
      <c r="E39" s="26">
        <v>-427888871.86999989</v>
      </c>
    </row>
    <row r="40" spans="1:5">
      <c r="A40" s="2" t="s">
        <v>738</v>
      </c>
      <c r="B40" s="926"/>
      <c r="C40" s="1198"/>
      <c r="D40" s="1201"/>
      <c r="E40" s="926"/>
    </row>
    <row r="41" spans="1:5">
      <c r="A41" s="201" t="s">
        <v>734</v>
      </c>
      <c r="B41" s="1098"/>
      <c r="C41" s="1097"/>
      <c r="D41" s="392"/>
      <c r="E41" s="153">
        <v>0</v>
      </c>
    </row>
    <row r="42" spans="1:5">
      <c r="A42" s="201" t="s">
        <v>735</v>
      </c>
      <c r="B42" s="378"/>
      <c r="C42" s="572"/>
      <c r="D42" s="392"/>
      <c r="E42" s="153">
        <v>0</v>
      </c>
    </row>
    <row r="43" spans="1:5">
      <c r="A43" s="201" t="s">
        <v>736</v>
      </c>
      <c r="B43" s="1098"/>
      <c r="C43" s="1097"/>
      <c r="D43" s="392"/>
      <c r="E43" s="153">
        <v>0</v>
      </c>
    </row>
    <row r="44" spans="1:5">
      <c r="A44" s="389" t="s">
        <v>737</v>
      </c>
      <c r="B44" s="1193"/>
      <c r="C44" s="1194"/>
      <c r="D44" s="269"/>
      <c r="E44" s="390">
        <v>0</v>
      </c>
    </row>
    <row r="46" spans="1:5" ht="33.75">
      <c r="A46" s="909" t="s">
        <v>739</v>
      </c>
      <c r="B46" s="1183"/>
      <c r="C46" s="402" t="s">
        <v>740</v>
      </c>
      <c r="D46" s="402" t="s">
        <v>741</v>
      </c>
      <c r="E46" s="493" t="s">
        <v>742</v>
      </c>
    </row>
    <row r="47" spans="1:5">
      <c r="A47" s="1069"/>
      <c r="B47" s="1184"/>
      <c r="C47" s="373" t="s">
        <v>439</v>
      </c>
      <c r="D47" s="373" t="s">
        <v>440</v>
      </c>
      <c r="E47" s="374" t="s">
        <v>743</v>
      </c>
    </row>
    <row r="48" spans="1:5">
      <c r="A48" s="1185" t="s">
        <v>745</v>
      </c>
      <c r="B48" s="1186"/>
      <c r="C48" s="469">
        <v>-354139000</v>
      </c>
      <c r="D48" s="469">
        <v>-53842287.38999176</v>
      </c>
      <c r="E48" s="573">
        <v>0.15203715882744279</v>
      </c>
    </row>
    <row r="49" spans="1:5">
      <c r="A49" s="1187" t="s">
        <v>744</v>
      </c>
      <c r="B49" s="1188"/>
      <c r="C49" s="282">
        <v>-112197227</v>
      </c>
      <c r="D49" s="282">
        <v>338070415.15999985</v>
      </c>
      <c r="E49" s="574">
        <v>-3.0131797745767801</v>
      </c>
    </row>
    <row r="51" spans="1:5" ht="22.5">
      <c r="A51" s="204" t="s">
        <v>746</v>
      </c>
      <c r="B51" s="548" t="s">
        <v>693</v>
      </c>
      <c r="C51" s="548" t="s">
        <v>747</v>
      </c>
      <c r="D51" s="548" t="s">
        <v>748</v>
      </c>
      <c r="E51" s="517" t="s">
        <v>472</v>
      </c>
    </row>
    <row r="52" spans="1:5">
      <c r="A52" s="166" t="s">
        <v>749</v>
      </c>
      <c r="B52" s="756"/>
      <c r="C52" s="756"/>
      <c r="D52" s="756"/>
      <c r="E52" s="757"/>
    </row>
    <row r="53" spans="1:5">
      <c r="A53" s="66" t="s">
        <v>465</v>
      </c>
      <c r="B53" s="78"/>
      <c r="C53" s="78"/>
      <c r="D53" s="78"/>
      <c r="E53" s="454"/>
    </row>
    <row r="54" spans="1:5">
      <c r="A54" s="28" t="s">
        <v>750</v>
      </c>
      <c r="B54" s="78">
        <v>57024978.279999986</v>
      </c>
      <c r="C54" s="78">
        <v>84981.74</v>
      </c>
      <c r="D54" s="78">
        <v>55144215.909999982</v>
      </c>
      <c r="E54" s="454">
        <v>1795780.6300000027</v>
      </c>
    </row>
    <row r="55" spans="1:5">
      <c r="A55" s="28" t="s">
        <v>751</v>
      </c>
      <c r="B55" s="78">
        <v>983182.17999999993</v>
      </c>
      <c r="C55" s="78">
        <v>0</v>
      </c>
      <c r="D55" s="78">
        <v>983182.17999999993</v>
      </c>
      <c r="E55" s="454">
        <v>0</v>
      </c>
    </row>
    <row r="56" spans="1:5">
      <c r="A56" s="66" t="s">
        <v>466</v>
      </c>
      <c r="B56" s="78"/>
      <c r="C56" s="78"/>
      <c r="D56" s="78"/>
      <c r="E56" s="454"/>
    </row>
    <row r="57" spans="1:5">
      <c r="A57" s="28" t="s">
        <v>750</v>
      </c>
      <c r="B57" s="78">
        <v>1120883354.2100003</v>
      </c>
      <c r="C57" s="78">
        <v>131192447.31999992</v>
      </c>
      <c r="D57" s="78">
        <v>840188681.30999863</v>
      </c>
      <c r="E57" s="454">
        <v>149502225.58000171</v>
      </c>
    </row>
    <row r="58" spans="1:5">
      <c r="A58" s="575" t="s">
        <v>751</v>
      </c>
      <c r="B58" s="78">
        <v>4544330.3500000006</v>
      </c>
      <c r="C58" s="580">
        <v>1536987.84</v>
      </c>
      <c r="D58" s="580">
        <v>2447686.7999999998</v>
      </c>
      <c r="E58" s="581">
        <v>559655.71000000089</v>
      </c>
    </row>
    <row r="59" spans="1:5">
      <c r="A59" s="383" t="s">
        <v>551</v>
      </c>
      <c r="B59" s="758">
        <v>1183435845.0200002</v>
      </c>
      <c r="C59" s="758">
        <v>132814416.89999992</v>
      </c>
      <c r="D59" s="758">
        <v>898763766.19999862</v>
      </c>
      <c r="E59" s="759">
        <v>151857661.92000172</v>
      </c>
    </row>
    <row r="61" spans="1:5" ht="22.5" customHeight="1">
      <c r="A61" s="990" t="s">
        <v>752</v>
      </c>
      <c r="B61" s="1119"/>
      <c r="C61" s="1119" t="s">
        <v>753</v>
      </c>
      <c r="D61" s="1177" t="s">
        <v>754</v>
      </c>
      <c r="E61" s="1178"/>
    </row>
    <row r="62" spans="1:5" ht="33.75">
      <c r="A62" s="993"/>
      <c r="B62" s="1176"/>
      <c r="C62" s="1176"/>
      <c r="D62" s="404" t="s">
        <v>755</v>
      </c>
      <c r="E62" s="467" t="s">
        <v>756</v>
      </c>
    </row>
    <row r="63" spans="1:5">
      <c r="A63" s="1189" t="s">
        <v>757</v>
      </c>
      <c r="B63" s="1190"/>
      <c r="C63" s="211">
        <v>1681735916.8419998</v>
      </c>
      <c r="D63" s="731">
        <v>0.25</v>
      </c>
      <c r="E63" s="732">
        <v>0.25158602817329823</v>
      </c>
    </row>
    <row r="64" spans="1:5">
      <c r="A64" s="1191" t="s">
        <v>898</v>
      </c>
      <c r="B64" s="1192"/>
      <c r="C64" s="386">
        <v>765740668.29000008</v>
      </c>
      <c r="D64" s="733">
        <v>0.7</v>
      </c>
      <c r="E64" s="734">
        <v>0.8864833408242615</v>
      </c>
    </row>
    <row r="65" spans="1:5">
      <c r="A65" s="1191" t="s">
        <v>899</v>
      </c>
      <c r="B65" s="1191"/>
      <c r="C65" s="386">
        <v>0</v>
      </c>
      <c r="D65" s="733">
        <v>0.5</v>
      </c>
      <c r="E65" s="734">
        <v>0</v>
      </c>
    </row>
    <row r="66" spans="1:5">
      <c r="A66" s="447" t="s">
        <v>900</v>
      </c>
      <c r="B66" s="735"/>
      <c r="C66" s="213">
        <v>0</v>
      </c>
      <c r="D66" s="736">
        <v>0.15</v>
      </c>
      <c r="E66" s="737">
        <v>0</v>
      </c>
    </row>
    <row r="67" spans="1:5">
      <c r="A67" s="382"/>
      <c r="B67" s="382"/>
      <c r="C67" s="382"/>
      <c r="D67" s="382"/>
      <c r="E67" s="382"/>
    </row>
    <row r="68" spans="1:5">
      <c r="A68" s="576" t="s">
        <v>758</v>
      </c>
      <c r="B68" s="1181" t="s">
        <v>753</v>
      </c>
      <c r="C68" s="1181"/>
      <c r="D68" s="1181" t="s">
        <v>759</v>
      </c>
      <c r="E68" s="1182"/>
    </row>
    <row r="69" spans="1:5">
      <c r="A69" s="166" t="s">
        <v>760</v>
      </c>
      <c r="B69" s="1172">
        <v>191630889.12</v>
      </c>
      <c r="C69" s="1172"/>
      <c r="D69" s="1172">
        <v>209437418.91999996</v>
      </c>
      <c r="E69" s="1173"/>
    </row>
    <row r="70" spans="1:5">
      <c r="A70" s="385" t="s">
        <v>761</v>
      </c>
      <c r="B70" s="1179">
        <v>1644138452.5800006</v>
      </c>
      <c r="C70" s="1179"/>
      <c r="D70" s="1174">
        <v>1257674314.3199985</v>
      </c>
      <c r="E70" s="1175"/>
    </row>
    <row r="71" spans="1:5">
      <c r="B71" s="926"/>
      <c r="C71" s="926"/>
      <c r="D71" s="1180"/>
      <c r="E71" s="1180"/>
    </row>
    <row r="72" spans="1:5">
      <c r="B72" s="1"/>
      <c r="C72" s="1"/>
      <c r="D72" s="1"/>
      <c r="E72" s="61"/>
    </row>
    <row r="73" spans="1:5">
      <c r="A73" s="577" t="s">
        <v>762</v>
      </c>
      <c r="B73" s="578" t="s">
        <v>763</v>
      </c>
      <c r="C73" s="578" t="s">
        <v>764</v>
      </c>
      <c r="D73" s="578" t="s">
        <v>765</v>
      </c>
      <c r="E73" s="579" t="s">
        <v>766</v>
      </c>
    </row>
    <row r="74" spans="1:5">
      <c r="A74" s="65" t="s">
        <v>767</v>
      </c>
      <c r="B74" s="78"/>
      <c r="C74" s="78"/>
      <c r="D74" s="78"/>
      <c r="E74" s="454"/>
    </row>
    <row r="75" spans="1:5">
      <c r="A75" s="28" t="s">
        <v>768</v>
      </c>
      <c r="B75" s="78">
        <v>2136569268.9699991</v>
      </c>
      <c r="C75" s="78">
        <v>2127706310.6700001</v>
      </c>
      <c r="D75" s="78">
        <v>1687438220.9400001</v>
      </c>
      <c r="E75" s="454">
        <v>114057022.05</v>
      </c>
    </row>
    <row r="76" spans="1:5">
      <c r="A76" s="28" t="s">
        <v>769</v>
      </c>
      <c r="B76" s="78">
        <v>1895310570.6699989</v>
      </c>
      <c r="C76" s="78">
        <v>2198085794.6500001</v>
      </c>
      <c r="D76" s="78">
        <v>1889020376.9200001</v>
      </c>
      <c r="E76" s="454">
        <v>808776745.88999999</v>
      </c>
    </row>
    <row r="77" spans="1:5">
      <c r="A77" s="28" t="s">
        <v>770</v>
      </c>
      <c r="B77" s="78">
        <v>241258698.30000019</v>
      </c>
      <c r="C77" s="78">
        <v>-70379483.980000019</v>
      </c>
      <c r="D77" s="78">
        <v>-201582155.98000002</v>
      </c>
      <c r="E77" s="454">
        <v>-694719723.84000003</v>
      </c>
    </row>
    <row r="78" spans="1:5">
      <c r="A78" s="65" t="s">
        <v>771</v>
      </c>
      <c r="B78" s="78"/>
      <c r="C78" s="78"/>
      <c r="D78" s="78"/>
      <c r="E78" s="454"/>
    </row>
    <row r="79" spans="1:5">
      <c r="A79" s="28" t="s">
        <v>768</v>
      </c>
      <c r="B79" s="78">
        <v>0</v>
      </c>
      <c r="C79" s="78">
        <v>0</v>
      </c>
      <c r="D79" s="78">
        <v>0</v>
      </c>
      <c r="E79" s="454">
        <v>0</v>
      </c>
    </row>
    <row r="80" spans="1:5">
      <c r="A80" s="28" t="s">
        <v>769</v>
      </c>
      <c r="B80" s="78">
        <v>0</v>
      </c>
      <c r="C80" s="78">
        <v>0</v>
      </c>
      <c r="D80" s="78">
        <v>0</v>
      </c>
      <c r="E80" s="454">
        <v>0</v>
      </c>
    </row>
    <row r="81" spans="1:5">
      <c r="A81" s="575" t="s">
        <v>770</v>
      </c>
      <c r="B81" s="580">
        <v>0</v>
      </c>
      <c r="C81" s="580">
        <v>0</v>
      </c>
      <c r="D81" s="580">
        <v>0</v>
      </c>
      <c r="E81" s="581">
        <v>0</v>
      </c>
    </row>
    <row r="83" spans="1:5">
      <c r="A83" s="577" t="s">
        <v>772</v>
      </c>
      <c r="B83" s="1181" t="s">
        <v>753</v>
      </c>
      <c r="C83" s="1181"/>
      <c r="D83" s="1181" t="s">
        <v>759</v>
      </c>
      <c r="E83" s="1182"/>
    </row>
    <row r="84" spans="1:5">
      <c r="A84" s="166" t="s">
        <v>773</v>
      </c>
      <c r="B84" s="1172">
        <v>2892598.23</v>
      </c>
      <c r="C84" s="1172"/>
      <c r="D84" s="1172">
        <v>-2892598.23</v>
      </c>
      <c r="E84" s="1173"/>
    </row>
    <row r="85" spans="1:5">
      <c r="A85" s="385" t="s">
        <v>774</v>
      </c>
      <c r="B85" s="1174">
        <v>3574000</v>
      </c>
      <c r="C85" s="1174"/>
      <c r="D85" s="1174">
        <v>6861391.9800000004</v>
      </c>
      <c r="E85" s="1175"/>
    </row>
    <row r="87" spans="1:5" ht="22.5" customHeight="1">
      <c r="A87" s="990" t="s">
        <v>775</v>
      </c>
      <c r="B87" s="1119"/>
      <c r="C87" s="1119" t="s">
        <v>753</v>
      </c>
      <c r="D87" s="1177" t="s">
        <v>754</v>
      </c>
      <c r="E87" s="1178"/>
    </row>
    <row r="88" spans="1:5" ht="33.75">
      <c r="A88" s="993"/>
      <c r="B88" s="1176"/>
      <c r="C88" s="1176"/>
      <c r="D88" s="404" t="s">
        <v>755</v>
      </c>
      <c r="E88" s="467" t="s">
        <v>756</v>
      </c>
    </row>
    <row r="89" spans="1:5">
      <c r="A89" s="376" t="s">
        <v>776</v>
      </c>
      <c r="B89" s="166"/>
      <c r="C89" s="377">
        <v>1495527781.8399997</v>
      </c>
      <c r="D89" s="582">
        <v>0.15</v>
      </c>
      <c r="E89" s="583">
        <v>0.22574715577717852</v>
      </c>
    </row>
    <row r="90" spans="1:5">
      <c r="A90" s="382"/>
      <c r="B90" s="382"/>
      <c r="C90" s="382"/>
      <c r="D90" s="382"/>
      <c r="E90" s="382"/>
    </row>
    <row r="91" spans="1:5" ht="11.25" customHeight="1">
      <c r="A91" s="160" t="s">
        <v>777</v>
      </c>
      <c r="B91" s="160"/>
      <c r="C91" s="585"/>
      <c r="D91" s="570" t="s">
        <v>778</v>
      </c>
      <c r="E91" s="272"/>
    </row>
    <row r="92" spans="1:5" ht="11.25" customHeight="1">
      <c r="A92" s="382" t="s">
        <v>779</v>
      </c>
      <c r="B92" s="382"/>
      <c r="C92" s="586"/>
      <c r="D92" s="587">
        <v>8.6999999999999994E-3</v>
      </c>
      <c r="E92" s="382"/>
    </row>
    <row r="93" spans="1:5" ht="11.25" customHeight="1"/>
    <row r="94" spans="1:5">
      <c r="A94" s="2" t="s">
        <v>115</v>
      </c>
    </row>
    <row r="96" spans="1:5">
      <c r="A96" s="2" t="s">
        <v>1110</v>
      </c>
    </row>
    <row r="97" spans="1:1">
      <c r="A97" s="2" t="s">
        <v>1111</v>
      </c>
    </row>
    <row r="98" spans="1:1">
      <c r="A98" s="2" t="s">
        <v>1112</v>
      </c>
    </row>
    <row r="99" spans="1:1">
      <c r="A99" s="2" t="s">
        <v>1113</v>
      </c>
    </row>
  </sheetData>
  <mergeCells count="82">
    <mergeCell ref="B9:C9"/>
    <mergeCell ref="D9:E9"/>
    <mergeCell ref="A1:D1"/>
    <mergeCell ref="A2:D2"/>
    <mergeCell ref="A3:D3"/>
    <mergeCell ref="A4:D4"/>
    <mergeCell ref="A5:D5"/>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32:C32"/>
    <mergeCell ref="D32:E32"/>
    <mergeCell ref="B22:C22"/>
    <mergeCell ref="D22:E22"/>
    <mergeCell ref="B24:C24"/>
    <mergeCell ref="D24:E24"/>
    <mergeCell ref="B25:C25"/>
    <mergeCell ref="B26:C26"/>
    <mergeCell ref="B27:C27"/>
    <mergeCell ref="D27:E27"/>
    <mergeCell ref="B28:C28"/>
    <mergeCell ref="D28:E28"/>
    <mergeCell ref="B29:C29"/>
    <mergeCell ref="B44:C44"/>
    <mergeCell ref="A33:C33"/>
    <mergeCell ref="D33:E33"/>
    <mergeCell ref="B34:C34"/>
    <mergeCell ref="D34:E34"/>
    <mergeCell ref="B35:C35"/>
    <mergeCell ref="B37:C37"/>
    <mergeCell ref="B39:C39"/>
    <mergeCell ref="B40:C40"/>
    <mergeCell ref="D40:E40"/>
    <mergeCell ref="B41:C41"/>
    <mergeCell ref="B43:C43"/>
    <mergeCell ref="B69:C69"/>
    <mergeCell ref="D69:E69"/>
    <mergeCell ref="A46:B47"/>
    <mergeCell ref="A48:B48"/>
    <mergeCell ref="A49:B49"/>
    <mergeCell ref="A61:B62"/>
    <mergeCell ref="C61:C62"/>
    <mergeCell ref="D61:E61"/>
    <mergeCell ref="A63:B63"/>
    <mergeCell ref="A64:B64"/>
    <mergeCell ref="A65:B65"/>
    <mergeCell ref="B68:C68"/>
    <mergeCell ref="D68:E68"/>
    <mergeCell ref="B70:C70"/>
    <mergeCell ref="D70:E70"/>
    <mergeCell ref="B71:C71"/>
    <mergeCell ref="D71:E71"/>
    <mergeCell ref="B83:C83"/>
    <mergeCell ref="D83:E83"/>
    <mergeCell ref="B84:C84"/>
    <mergeCell ref="D84:E84"/>
    <mergeCell ref="B85:C85"/>
    <mergeCell ref="D85:E85"/>
    <mergeCell ref="A87:B88"/>
    <mergeCell ref="C87:C88"/>
    <mergeCell ref="D87:E8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30D6-F742-49F1-8864-FFCAECB4918B}">
  <sheetPr codeName="Planilha2"/>
  <dimension ref="A1:M393"/>
  <sheetViews>
    <sheetView workbookViewId="0"/>
  </sheetViews>
  <sheetFormatPr defaultRowHeight="11.25"/>
  <cols>
    <col min="1" max="1" width="5.85546875" style="2" customWidth="1"/>
    <col min="2" max="2" width="37.42578125" style="2" customWidth="1"/>
    <col min="3" max="3" width="14.7109375" style="2" customWidth="1"/>
    <col min="4" max="4" width="19.42578125" style="2" customWidth="1"/>
    <col min="5" max="6" width="14.7109375" style="2" customWidth="1"/>
    <col min="7" max="7" width="8.5703125" style="2" customWidth="1"/>
    <col min="8" max="10" width="14.7109375" style="2" customWidth="1"/>
    <col min="11" max="11" width="7.85546875" style="2" customWidth="1"/>
    <col min="12" max="12" width="14.42578125" style="2" customWidth="1"/>
    <col min="13" max="13" width="14.7109375" style="2" customWidth="1"/>
    <col min="14" max="16384" width="9.140625" style="2"/>
  </cols>
  <sheetData>
    <row r="1" spans="1:13">
      <c r="B1" s="925" t="s">
        <v>0</v>
      </c>
      <c r="C1" s="925"/>
      <c r="D1" s="925"/>
      <c r="E1" s="925"/>
      <c r="F1" s="925"/>
      <c r="G1" s="925"/>
      <c r="H1" s="925"/>
      <c r="I1" s="925"/>
      <c r="J1" s="925"/>
      <c r="K1" s="925"/>
      <c r="L1" s="925"/>
      <c r="M1" s="925"/>
    </row>
    <row r="2" spans="1:13">
      <c r="B2" s="926" t="s">
        <v>1</v>
      </c>
      <c r="C2" s="926"/>
      <c r="D2" s="926"/>
      <c r="E2" s="926"/>
      <c r="F2" s="926"/>
      <c r="G2" s="926"/>
      <c r="H2" s="926"/>
      <c r="I2" s="926"/>
      <c r="J2" s="926"/>
      <c r="K2" s="926"/>
      <c r="L2" s="926"/>
      <c r="M2" s="926"/>
    </row>
    <row r="3" spans="1:13">
      <c r="B3" s="925" t="s">
        <v>137</v>
      </c>
      <c r="C3" s="925"/>
      <c r="D3" s="925"/>
      <c r="E3" s="925"/>
      <c r="F3" s="925"/>
      <c r="G3" s="925"/>
      <c r="H3" s="925"/>
      <c r="I3" s="925"/>
      <c r="J3" s="925"/>
      <c r="K3" s="925"/>
      <c r="L3" s="925"/>
      <c r="M3" s="925"/>
    </row>
    <row r="4" spans="1:13">
      <c r="B4" s="926" t="s">
        <v>3</v>
      </c>
      <c r="C4" s="926"/>
      <c r="D4" s="926"/>
      <c r="E4" s="926"/>
      <c r="F4" s="926"/>
      <c r="G4" s="926"/>
      <c r="H4" s="926"/>
      <c r="I4" s="926"/>
      <c r="J4" s="926"/>
      <c r="K4" s="926"/>
      <c r="L4" s="926"/>
      <c r="M4" s="926"/>
    </row>
    <row r="5" spans="1:13">
      <c r="B5" s="926" t="s">
        <v>1107</v>
      </c>
      <c r="C5" s="926">
        <v>0</v>
      </c>
      <c r="D5" s="926">
        <v>0</v>
      </c>
      <c r="E5" s="926">
        <v>0</v>
      </c>
      <c r="F5" s="926">
        <v>0</v>
      </c>
      <c r="G5" s="926">
        <v>0</v>
      </c>
      <c r="H5" s="926">
        <v>0</v>
      </c>
      <c r="I5" s="926">
        <v>0</v>
      </c>
      <c r="J5" s="926">
        <v>0</v>
      </c>
      <c r="K5" s="926">
        <v>0</v>
      </c>
      <c r="L5" s="926">
        <v>0</v>
      </c>
      <c r="M5" s="926">
        <v>0</v>
      </c>
    </row>
    <row r="6" spans="1:13">
      <c r="B6" s="945"/>
      <c r="C6" s="945"/>
      <c r="D6" s="945"/>
      <c r="E6" s="945"/>
      <c r="F6" s="945"/>
      <c r="G6" s="945"/>
      <c r="H6" s="945"/>
      <c r="I6" s="945"/>
      <c r="J6" s="945"/>
      <c r="K6" s="945"/>
      <c r="L6" s="945"/>
      <c r="M6" s="945"/>
    </row>
    <row r="7" spans="1:13">
      <c r="A7" s="2" t="s">
        <v>138</v>
      </c>
      <c r="C7" s="112"/>
      <c r="M7" s="5">
        <v>1</v>
      </c>
    </row>
    <row r="8" spans="1:13" ht="22.5" customHeight="1">
      <c r="A8" s="934" t="s">
        <v>139</v>
      </c>
      <c r="B8" s="935"/>
      <c r="C8" s="918" t="s">
        <v>81</v>
      </c>
      <c r="D8" s="918" t="s">
        <v>82</v>
      </c>
      <c r="E8" s="920" t="s">
        <v>83</v>
      </c>
      <c r="F8" s="940"/>
      <c r="G8" s="921"/>
      <c r="H8" s="6" t="s">
        <v>140</v>
      </c>
      <c r="I8" s="920" t="s">
        <v>85</v>
      </c>
      <c r="J8" s="940"/>
      <c r="K8" s="921"/>
      <c r="L8" s="69" t="s">
        <v>140</v>
      </c>
      <c r="M8" s="943" t="s">
        <v>141</v>
      </c>
    </row>
    <row r="9" spans="1:13" ht="12.75" customHeight="1">
      <c r="A9" s="934"/>
      <c r="B9" s="935"/>
      <c r="C9" s="919"/>
      <c r="D9" s="919"/>
      <c r="E9" s="6" t="s">
        <v>10</v>
      </c>
      <c r="F9" s="6" t="s">
        <v>1108</v>
      </c>
      <c r="G9" s="6" t="s">
        <v>11</v>
      </c>
      <c r="H9" s="113"/>
      <c r="I9" s="6" t="s">
        <v>10</v>
      </c>
      <c r="J9" s="6" t="s">
        <v>1108</v>
      </c>
      <c r="K9" s="6" t="s">
        <v>11</v>
      </c>
      <c r="L9" s="70"/>
      <c r="M9" s="944"/>
    </row>
    <row r="10" spans="1:13" ht="17.25" customHeight="1">
      <c r="A10" s="934"/>
      <c r="B10" s="935"/>
      <c r="C10" s="936"/>
      <c r="D10" s="7" t="s">
        <v>12</v>
      </c>
      <c r="E10" s="7"/>
      <c r="F10" s="7" t="s">
        <v>13</v>
      </c>
      <c r="G10" s="114" t="s">
        <v>142</v>
      </c>
      <c r="H10" s="7" t="s">
        <v>143</v>
      </c>
      <c r="I10" s="7"/>
      <c r="J10" s="7" t="s">
        <v>90</v>
      </c>
      <c r="K10" s="114" t="s">
        <v>144</v>
      </c>
      <c r="L10" s="8" t="s">
        <v>145</v>
      </c>
      <c r="M10" s="8" t="s">
        <v>92</v>
      </c>
    </row>
    <row r="11" spans="1:13" ht="12.75" customHeight="1">
      <c r="A11" s="71"/>
      <c r="B11" s="115" t="s">
        <v>146</v>
      </c>
      <c r="C11" s="73">
        <v>10200000000</v>
      </c>
      <c r="D11" s="73">
        <v>13332732306.119999</v>
      </c>
      <c r="E11" s="73">
        <v>2320638241.1600003</v>
      </c>
      <c r="F11" s="73">
        <v>11521723928.700005</v>
      </c>
      <c r="G11" s="116">
        <f>F11/$F$130</f>
        <v>0.89462359178308226</v>
      </c>
      <c r="H11" s="73">
        <f>D11-F11</f>
        <v>1811008377.4199944</v>
      </c>
      <c r="I11" s="73">
        <v>2110363721.6299996</v>
      </c>
      <c r="J11" s="73">
        <v>10110000870.190001</v>
      </c>
      <c r="K11" s="116">
        <f>J11/$J$130</f>
        <v>0.88180680450138516</v>
      </c>
      <c r="L11" s="74">
        <f>D11-J11</f>
        <v>3222731435.9299984</v>
      </c>
      <c r="M11" s="73">
        <v>1411723058.510004</v>
      </c>
    </row>
    <row r="12" spans="1:13" ht="12.75" customHeight="1">
      <c r="A12" s="67"/>
      <c r="B12" s="117"/>
      <c r="C12" s="68"/>
      <c r="D12" s="118"/>
      <c r="E12" s="68"/>
      <c r="F12" s="68"/>
      <c r="G12" s="119"/>
      <c r="H12" s="68"/>
      <c r="I12" s="68"/>
      <c r="J12" s="68"/>
      <c r="K12" s="119"/>
      <c r="L12" s="120"/>
      <c r="M12" s="120"/>
    </row>
    <row r="13" spans="1:13" s="29" customFormat="1">
      <c r="A13" s="121" t="s">
        <v>147</v>
      </c>
      <c r="B13" s="122" t="s">
        <v>148</v>
      </c>
      <c r="C13" s="118">
        <v>147000000</v>
      </c>
      <c r="D13" s="118">
        <v>146380000</v>
      </c>
      <c r="E13" s="118">
        <v>24451348.32</v>
      </c>
      <c r="F13" s="118">
        <v>132994210.78000002</v>
      </c>
      <c r="G13" s="123">
        <f t="shared" ref="G13:G44" si="0">F13/$F$130</f>
        <v>1.0326558705159359E-2</v>
      </c>
      <c r="H13" s="118">
        <f t="shared" ref="H13:H76" si="1">D13-F13</f>
        <v>13385789.219999984</v>
      </c>
      <c r="I13" s="118">
        <v>27386788.269999996</v>
      </c>
      <c r="J13" s="118">
        <v>129638474.94</v>
      </c>
      <c r="K13" s="123">
        <f t="shared" ref="K13:K44" si="2">J13/$J$130</f>
        <v>1.1307228435987852E-2</v>
      </c>
      <c r="L13" s="124">
        <f t="shared" ref="L13:L76" si="3">D13-J13</f>
        <v>16741525.060000002</v>
      </c>
      <c r="M13" s="125">
        <v>3355735.8400000185</v>
      </c>
    </row>
    <row r="14" spans="1:13">
      <c r="A14" s="126" t="s">
        <v>149</v>
      </c>
      <c r="B14" s="127" t="s">
        <v>150</v>
      </c>
      <c r="C14" s="128">
        <v>147000000</v>
      </c>
      <c r="D14" s="128">
        <v>146380000</v>
      </c>
      <c r="E14" s="128">
        <v>24451348.32</v>
      </c>
      <c r="F14" s="128">
        <v>132994210.78000002</v>
      </c>
      <c r="G14" s="129">
        <f t="shared" si="0"/>
        <v>1.0326558705159359E-2</v>
      </c>
      <c r="H14" s="128">
        <f t="shared" si="1"/>
        <v>13385789.219999984</v>
      </c>
      <c r="I14" s="128">
        <v>27386788.269999996</v>
      </c>
      <c r="J14" s="128">
        <v>129638474.94</v>
      </c>
      <c r="K14" s="129">
        <f t="shared" si="2"/>
        <v>1.1307228435987852E-2</v>
      </c>
      <c r="L14" s="130">
        <f t="shared" si="3"/>
        <v>16741525.060000002</v>
      </c>
      <c r="M14" s="131">
        <v>3355735.8400000185</v>
      </c>
    </row>
    <row r="15" spans="1:13" s="29" customFormat="1">
      <c r="A15" s="132">
        <v>3</v>
      </c>
      <c r="B15" s="122" t="s">
        <v>151</v>
      </c>
      <c r="C15" s="118">
        <v>62965000</v>
      </c>
      <c r="D15" s="118">
        <v>70959000</v>
      </c>
      <c r="E15" s="118">
        <v>14044923.77</v>
      </c>
      <c r="F15" s="118">
        <v>68584416.200000003</v>
      </c>
      <c r="G15" s="123">
        <f t="shared" si="0"/>
        <v>5.3253521036337442E-3</v>
      </c>
      <c r="H15" s="118">
        <f t="shared" si="1"/>
        <v>2374583.799999997</v>
      </c>
      <c r="I15" s="118">
        <v>13440705.300000001</v>
      </c>
      <c r="J15" s="118">
        <v>67128671.350000009</v>
      </c>
      <c r="K15" s="123">
        <f t="shared" si="2"/>
        <v>5.8550459029243123E-3</v>
      </c>
      <c r="L15" s="124">
        <f t="shared" si="3"/>
        <v>3830328.6499999911</v>
      </c>
      <c r="M15" s="125">
        <v>1455744.849999994</v>
      </c>
    </row>
    <row r="16" spans="1:13" s="29" customFormat="1">
      <c r="A16" s="133">
        <v>3062</v>
      </c>
      <c r="B16" s="127" t="s">
        <v>152</v>
      </c>
      <c r="C16" s="128">
        <v>4113000</v>
      </c>
      <c r="D16" s="128">
        <v>5441000</v>
      </c>
      <c r="E16" s="128">
        <v>1197258.58</v>
      </c>
      <c r="F16" s="128">
        <v>4640376.7700000005</v>
      </c>
      <c r="G16" s="129">
        <f t="shared" si="0"/>
        <v>3.603098424241258E-4</v>
      </c>
      <c r="H16" s="128">
        <f t="shared" si="1"/>
        <v>800623.22999999952</v>
      </c>
      <c r="I16" s="128">
        <v>558146.1100000001</v>
      </c>
      <c r="J16" s="128">
        <v>3184631.92</v>
      </c>
      <c r="K16" s="129">
        <f t="shared" si="2"/>
        <v>2.7776754254973024E-4</v>
      </c>
      <c r="L16" s="130">
        <f t="shared" si="3"/>
        <v>2256368.08</v>
      </c>
      <c r="M16" s="131">
        <v>1455744.8500000006</v>
      </c>
    </row>
    <row r="17" spans="1:13" ht="12.75" customHeight="1">
      <c r="A17" s="133">
        <v>3092</v>
      </c>
      <c r="B17" s="127" t="s">
        <v>153</v>
      </c>
      <c r="C17" s="128">
        <v>21094000</v>
      </c>
      <c r="D17" s="128">
        <v>21110000</v>
      </c>
      <c r="E17" s="128">
        <v>3536326.04</v>
      </c>
      <c r="F17" s="128">
        <v>19748360.280000001</v>
      </c>
      <c r="G17" s="129">
        <f t="shared" si="0"/>
        <v>1.5333945783505127E-3</v>
      </c>
      <c r="H17" s="128">
        <f t="shared" si="1"/>
        <v>1361639.7199999988</v>
      </c>
      <c r="I17" s="128">
        <v>3571220.04</v>
      </c>
      <c r="J17" s="128">
        <v>19748360.280000001</v>
      </c>
      <c r="K17" s="129">
        <f t="shared" si="2"/>
        <v>1.7224764563567847E-3</v>
      </c>
      <c r="L17" s="130">
        <f t="shared" si="3"/>
        <v>1361639.7199999988</v>
      </c>
      <c r="M17" s="131">
        <v>0</v>
      </c>
    </row>
    <row r="18" spans="1:13" ht="12.75" customHeight="1">
      <c r="A18" s="133">
        <v>3122</v>
      </c>
      <c r="B18" s="127" t="s">
        <v>154</v>
      </c>
      <c r="C18" s="128">
        <v>37758000</v>
      </c>
      <c r="D18" s="128">
        <v>44408000</v>
      </c>
      <c r="E18" s="128">
        <v>9311339.1500000004</v>
      </c>
      <c r="F18" s="128">
        <v>44195679.150000006</v>
      </c>
      <c r="G18" s="129">
        <f t="shared" si="0"/>
        <v>3.4316476828591055E-3</v>
      </c>
      <c r="H18" s="128">
        <f t="shared" si="1"/>
        <v>212320.84999999404</v>
      </c>
      <c r="I18" s="128">
        <v>9311339.1500000004</v>
      </c>
      <c r="J18" s="128">
        <v>44195679.150000006</v>
      </c>
      <c r="K18" s="129">
        <f t="shared" si="2"/>
        <v>3.8548019040177974E-3</v>
      </c>
      <c r="L18" s="130">
        <f t="shared" si="3"/>
        <v>212320.84999999404</v>
      </c>
      <c r="M18" s="131">
        <v>0</v>
      </c>
    </row>
    <row r="19" spans="1:13" s="29" customFormat="1" ht="12.75" customHeight="1">
      <c r="A19" s="121" t="s">
        <v>155</v>
      </c>
      <c r="B19" s="122" t="s">
        <v>156</v>
      </c>
      <c r="C19" s="118">
        <v>794846000</v>
      </c>
      <c r="D19" s="118">
        <v>988089679.31999981</v>
      </c>
      <c r="E19" s="118">
        <v>224389113.87999997</v>
      </c>
      <c r="F19" s="118">
        <v>933646238.62</v>
      </c>
      <c r="G19" s="123">
        <f t="shared" si="0"/>
        <v>7.2494529170968575E-2</v>
      </c>
      <c r="H19" s="118">
        <f t="shared" si="1"/>
        <v>54443440.699999809</v>
      </c>
      <c r="I19" s="118">
        <v>169034214.72</v>
      </c>
      <c r="J19" s="118">
        <v>779342746.05999982</v>
      </c>
      <c r="K19" s="123">
        <f t="shared" si="2"/>
        <v>6.7975240095264955E-2</v>
      </c>
      <c r="L19" s="124">
        <f t="shared" si="3"/>
        <v>208746933.25999999</v>
      </c>
      <c r="M19" s="125">
        <v>154303492.56000018</v>
      </c>
    </row>
    <row r="20" spans="1:13" ht="12.75" customHeight="1">
      <c r="A20" s="126" t="s">
        <v>157</v>
      </c>
      <c r="B20" s="127" t="s">
        <v>158</v>
      </c>
      <c r="C20" s="128">
        <v>10000</v>
      </c>
      <c r="D20" s="128">
        <v>2000</v>
      </c>
      <c r="E20" s="128">
        <v>0</v>
      </c>
      <c r="F20" s="128">
        <v>0</v>
      </c>
      <c r="G20" s="129">
        <f t="shared" si="0"/>
        <v>0</v>
      </c>
      <c r="H20" s="128">
        <f t="shared" si="1"/>
        <v>2000</v>
      </c>
      <c r="I20" s="128">
        <v>0</v>
      </c>
      <c r="J20" s="128">
        <v>0</v>
      </c>
      <c r="K20" s="129">
        <f t="shared" si="2"/>
        <v>0</v>
      </c>
      <c r="L20" s="130">
        <f t="shared" si="3"/>
        <v>2000</v>
      </c>
      <c r="M20" s="131">
        <v>0</v>
      </c>
    </row>
    <row r="21" spans="1:13" ht="12.75" customHeight="1">
      <c r="A21" s="126" t="s">
        <v>159</v>
      </c>
      <c r="B21" s="127" t="s">
        <v>154</v>
      </c>
      <c r="C21" s="128">
        <v>628867000</v>
      </c>
      <c r="D21" s="128">
        <v>676376928.48999989</v>
      </c>
      <c r="E21" s="128">
        <v>139072478.45999998</v>
      </c>
      <c r="F21" s="128">
        <v>644467693.65999997</v>
      </c>
      <c r="G21" s="129">
        <f t="shared" si="0"/>
        <v>5.0040775708407474E-2</v>
      </c>
      <c r="H21" s="128">
        <f t="shared" si="1"/>
        <v>31909234.829999924</v>
      </c>
      <c r="I21" s="128">
        <v>128901683.25999999</v>
      </c>
      <c r="J21" s="128">
        <v>612581231.03999984</v>
      </c>
      <c r="K21" s="129">
        <f t="shared" si="2"/>
        <v>5.3430094099562155E-2</v>
      </c>
      <c r="L21" s="130">
        <f t="shared" si="3"/>
        <v>63795697.450000048</v>
      </c>
      <c r="M21" s="131">
        <v>31886462.620000124</v>
      </c>
    </row>
    <row r="22" spans="1:13" ht="12.75" customHeight="1">
      <c r="A22" s="126" t="s">
        <v>160</v>
      </c>
      <c r="B22" s="127" t="s">
        <v>161</v>
      </c>
      <c r="C22" s="128">
        <v>0</v>
      </c>
      <c r="D22" s="128">
        <v>0</v>
      </c>
      <c r="E22" s="128">
        <v>0</v>
      </c>
      <c r="F22" s="128">
        <v>0</v>
      </c>
      <c r="G22" s="129">
        <f t="shared" si="0"/>
        <v>0</v>
      </c>
      <c r="H22" s="128">
        <f t="shared" si="1"/>
        <v>0</v>
      </c>
      <c r="I22" s="128">
        <v>0</v>
      </c>
      <c r="J22" s="128">
        <v>0</v>
      </c>
      <c r="K22" s="129">
        <f t="shared" si="2"/>
        <v>0</v>
      </c>
      <c r="L22" s="130">
        <f t="shared" si="3"/>
        <v>0</v>
      </c>
      <c r="M22" s="131">
        <v>0</v>
      </c>
    </row>
    <row r="23" spans="1:13" ht="12.75" customHeight="1">
      <c r="A23" s="126" t="s">
        <v>162</v>
      </c>
      <c r="B23" s="127" t="s">
        <v>163</v>
      </c>
      <c r="C23" s="128">
        <v>3099000</v>
      </c>
      <c r="D23" s="128">
        <v>2751721.9299999997</v>
      </c>
      <c r="E23" s="128">
        <v>557376.26000000013</v>
      </c>
      <c r="F23" s="128">
        <v>2525163.37</v>
      </c>
      <c r="G23" s="129">
        <f t="shared" si="0"/>
        <v>1.9607054793955328E-4</v>
      </c>
      <c r="H23" s="128">
        <f t="shared" si="1"/>
        <v>226558.55999999959</v>
      </c>
      <c r="I23" s="128">
        <v>519384.52000000008</v>
      </c>
      <c r="J23" s="128">
        <v>2373660.1400000006</v>
      </c>
      <c r="K23" s="129">
        <f t="shared" si="2"/>
        <v>2.0703357891861137E-4</v>
      </c>
      <c r="L23" s="130">
        <f t="shared" si="3"/>
        <v>378061.78999999911</v>
      </c>
      <c r="M23" s="131">
        <v>151503.22999999952</v>
      </c>
    </row>
    <row r="24" spans="1:13" ht="12.75" customHeight="1">
      <c r="A24" s="126" t="s">
        <v>164</v>
      </c>
      <c r="B24" s="127" t="s">
        <v>165</v>
      </c>
      <c r="C24" s="128">
        <v>0</v>
      </c>
      <c r="D24" s="128">
        <v>0</v>
      </c>
      <c r="E24" s="128">
        <v>0</v>
      </c>
      <c r="F24" s="128">
        <v>0</v>
      </c>
      <c r="G24" s="129">
        <f t="shared" si="0"/>
        <v>0</v>
      </c>
      <c r="H24" s="128">
        <f t="shared" si="1"/>
        <v>0</v>
      </c>
      <c r="I24" s="128">
        <v>0</v>
      </c>
      <c r="J24" s="128">
        <v>0</v>
      </c>
      <c r="K24" s="129">
        <f t="shared" si="2"/>
        <v>0</v>
      </c>
      <c r="L24" s="130">
        <f t="shared" si="3"/>
        <v>0</v>
      </c>
      <c r="M24" s="131">
        <v>0</v>
      </c>
    </row>
    <row r="25" spans="1:13" ht="12.75" customHeight="1">
      <c r="A25" s="126" t="s">
        <v>166</v>
      </c>
      <c r="B25" s="127" t="s">
        <v>167</v>
      </c>
      <c r="C25" s="128">
        <v>104084000</v>
      </c>
      <c r="D25" s="128">
        <v>240550638.52000001</v>
      </c>
      <c r="E25" s="128">
        <v>79774292.199999988</v>
      </c>
      <c r="F25" s="128">
        <v>231420620.73999998</v>
      </c>
      <c r="G25" s="129">
        <f t="shared" si="0"/>
        <v>1.7969042499219899E-2</v>
      </c>
      <c r="H25" s="128">
        <f t="shared" si="1"/>
        <v>9130017.780000031</v>
      </c>
      <c r="I25" s="128">
        <v>27190906.509999998</v>
      </c>
      <c r="J25" s="128">
        <v>114898165.22999999</v>
      </c>
      <c r="K25" s="129">
        <f t="shared" si="2"/>
        <v>1.0021560356466553E-2</v>
      </c>
      <c r="L25" s="130">
        <f t="shared" si="3"/>
        <v>125652473.29000002</v>
      </c>
      <c r="M25" s="131">
        <v>116522455.50999999</v>
      </c>
    </row>
    <row r="26" spans="1:13" ht="12.75" customHeight="1">
      <c r="A26" s="126" t="s">
        <v>168</v>
      </c>
      <c r="B26" s="127" t="s">
        <v>169</v>
      </c>
      <c r="C26" s="128">
        <v>1875000</v>
      </c>
      <c r="D26" s="128">
        <v>3877300</v>
      </c>
      <c r="E26" s="128">
        <v>73519.31</v>
      </c>
      <c r="F26" s="128">
        <v>2724201.5999999992</v>
      </c>
      <c r="G26" s="129">
        <f t="shared" si="0"/>
        <v>2.1152520536119117E-4</v>
      </c>
      <c r="H26" s="128">
        <f t="shared" si="1"/>
        <v>1153098.4000000008</v>
      </c>
      <c r="I26" s="128">
        <v>516099.23</v>
      </c>
      <c r="J26" s="128">
        <v>2428957.23</v>
      </c>
      <c r="K26" s="129">
        <f t="shared" si="2"/>
        <v>2.1185665963415325E-4</v>
      </c>
      <c r="L26" s="130">
        <f t="shared" si="3"/>
        <v>1448342.77</v>
      </c>
      <c r="M26" s="131">
        <v>295244.36999999918</v>
      </c>
    </row>
    <row r="27" spans="1:13" ht="12.75" customHeight="1">
      <c r="A27" s="126" t="s">
        <v>170</v>
      </c>
      <c r="B27" s="127" t="s">
        <v>171</v>
      </c>
      <c r="C27" s="128">
        <v>39206000</v>
      </c>
      <c r="D27" s="128">
        <v>41698690.379999995</v>
      </c>
      <c r="E27" s="128">
        <v>2267273.0699999998</v>
      </c>
      <c r="F27" s="128">
        <v>29754015.420000002</v>
      </c>
      <c r="G27" s="129">
        <f t="shared" si="0"/>
        <v>2.3103004645601672E-3</v>
      </c>
      <c r="H27" s="128">
        <f t="shared" si="1"/>
        <v>11944674.959999993</v>
      </c>
      <c r="I27" s="128">
        <v>7229117.71</v>
      </c>
      <c r="J27" s="128">
        <v>26519245.779999997</v>
      </c>
      <c r="K27" s="129">
        <f t="shared" si="2"/>
        <v>2.3130414803425397E-3</v>
      </c>
      <c r="L27" s="130">
        <f t="shared" si="3"/>
        <v>15179444.599999998</v>
      </c>
      <c r="M27" s="131">
        <v>3234769.6400000043</v>
      </c>
    </row>
    <row r="28" spans="1:13" ht="12.75" customHeight="1">
      <c r="A28" s="126" t="s">
        <v>172</v>
      </c>
      <c r="B28" s="127" t="s">
        <v>173</v>
      </c>
      <c r="C28" s="128">
        <v>17080000</v>
      </c>
      <c r="D28" s="128">
        <v>22207400</v>
      </c>
      <c r="E28" s="128">
        <v>2539174.58</v>
      </c>
      <c r="F28" s="128">
        <v>22129543.829999998</v>
      </c>
      <c r="G28" s="129">
        <f t="shared" si="0"/>
        <v>1.7182855715194617E-3</v>
      </c>
      <c r="H28" s="128">
        <f t="shared" si="1"/>
        <v>77856.170000001788</v>
      </c>
      <c r="I28" s="128">
        <v>4520023.49</v>
      </c>
      <c r="J28" s="128">
        <v>19916486.639999997</v>
      </c>
      <c r="K28" s="129">
        <f t="shared" si="2"/>
        <v>1.7371406458229978E-3</v>
      </c>
      <c r="L28" s="130">
        <f t="shared" si="3"/>
        <v>2290913.3600000031</v>
      </c>
      <c r="M28" s="131">
        <v>2213057.1900000013</v>
      </c>
    </row>
    <row r="29" spans="1:13" ht="12.75" customHeight="1">
      <c r="A29" s="126" t="s">
        <v>174</v>
      </c>
      <c r="B29" s="127" t="s">
        <v>175</v>
      </c>
      <c r="C29" s="128">
        <v>625000</v>
      </c>
      <c r="D29" s="128">
        <v>625000</v>
      </c>
      <c r="E29" s="128">
        <v>105000</v>
      </c>
      <c r="F29" s="128">
        <v>625000</v>
      </c>
      <c r="G29" s="129">
        <f t="shared" si="0"/>
        <v>4.8529173960820123E-5</v>
      </c>
      <c r="H29" s="128">
        <f t="shared" si="1"/>
        <v>0</v>
      </c>
      <c r="I29" s="128">
        <v>157000</v>
      </c>
      <c r="J29" s="128">
        <v>625000</v>
      </c>
      <c r="K29" s="129">
        <f t="shared" si="2"/>
        <v>5.4513274517948505E-5</v>
      </c>
      <c r="L29" s="130">
        <f t="shared" si="3"/>
        <v>0</v>
      </c>
      <c r="M29" s="131">
        <v>0</v>
      </c>
    </row>
    <row r="30" spans="1:13" s="29" customFormat="1" ht="12.75" hidden="1" customHeight="1">
      <c r="A30" s="121" t="s">
        <v>176</v>
      </c>
      <c r="B30" s="122" t="s">
        <v>177</v>
      </c>
      <c r="C30" s="118">
        <v>0</v>
      </c>
      <c r="D30" s="118">
        <v>0</v>
      </c>
      <c r="E30" s="118">
        <v>0</v>
      </c>
      <c r="F30" s="118">
        <v>0</v>
      </c>
      <c r="G30" s="123">
        <f t="shared" si="0"/>
        <v>0</v>
      </c>
      <c r="H30" s="118">
        <f t="shared" si="1"/>
        <v>0</v>
      </c>
      <c r="I30" s="118">
        <v>0</v>
      </c>
      <c r="J30" s="118">
        <v>0</v>
      </c>
      <c r="K30" s="123">
        <f t="shared" si="2"/>
        <v>0</v>
      </c>
      <c r="L30" s="124">
        <f t="shared" si="3"/>
        <v>0</v>
      </c>
      <c r="M30" s="125">
        <v>0</v>
      </c>
    </row>
    <row r="31" spans="1:13" ht="12.75" hidden="1" customHeight="1">
      <c r="A31" s="126" t="s">
        <v>178</v>
      </c>
      <c r="B31" s="127" t="s">
        <v>179</v>
      </c>
      <c r="C31" s="128">
        <v>0</v>
      </c>
      <c r="D31" s="128">
        <v>0</v>
      </c>
      <c r="E31" s="128">
        <v>0</v>
      </c>
      <c r="F31" s="128">
        <v>0</v>
      </c>
      <c r="G31" s="129">
        <f t="shared" si="0"/>
        <v>0</v>
      </c>
      <c r="H31" s="128">
        <f t="shared" si="1"/>
        <v>0</v>
      </c>
      <c r="I31" s="128">
        <v>0</v>
      </c>
      <c r="J31" s="128">
        <v>0</v>
      </c>
      <c r="K31" s="129">
        <f t="shared" si="2"/>
        <v>0</v>
      </c>
      <c r="L31" s="130">
        <f t="shared" si="3"/>
        <v>0</v>
      </c>
      <c r="M31" s="131">
        <v>0</v>
      </c>
    </row>
    <row r="32" spans="1:13" s="29" customFormat="1" ht="12.75" customHeight="1">
      <c r="A32" s="121" t="s">
        <v>180</v>
      </c>
      <c r="B32" s="122" t="s">
        <v>181</v>
      </c>
      <c r="C32" s="118">
        <v>176556000</v>
      </c>
      <c r="D32" s="118">
        <v>185123727.80000001</v>
      </c>
      <c r="E32" s="118">
        <v>36771206.050000012</v>
      </c>
      <c r="F32" s="118">
        <v>180015774.41999996</v>
      </c>
      <c r="G32" s="123">
        <f t="shared" si="0"/>
        <v>1.3977626932031889E-2</v>
      </c>
      <c r="H32" s="118">
        <f t="shared" si="1"/>
        <v>5107953.3800000548</v>
      </c>
      <c r="I32" s="118">
        <v>37547064.910000011</v>
      </c>
      <c r="J32" s="118">
        <v>172517861.72999999</v>
      </c>
      <c r="K32" s="123">
        <f t="shared" si="2"/>
        <v>1.5047221689179154E-2</v>
      </c>
      <c r="L32" s="124">
        <f t="shared" si="3"/>
        <v>12605866.070000023</v>
      </c>
      <c r="M32" s="125">
        <v>7497912.6899999678</v>
      </c>
    </row>
    <row r="33" spans="1:13" ht="12.75" customHeight="1">
      <c r="A33" s="126" t="s">
        <v>182</v>
      </c>
      <c r="B33" s="127" t="s">
        <v>154</v>
      </c>
      <c r="C33" s="128">
        <v>158734000</v>
      </c>
      <c r="D33" s="128">
        <v>163799000</v>
      </c>
      <c r="E33" s="128">
        <v>34071714.810000002</v>
      </c>
      <c r="F33" s="128">
        <v>163419717.33999997</v>
      </c>
      <c r="G33" s="129">
        <f t="shared" si="0"/>
        <v>1.2688998226273458E-2</v>
      </c>
      <c r="H33" s="128">
        <f t="shared" si="1"/>
        <v>379282.66000002623</v>
      </c>
      <c r="I33" s="128">
        <v>34112912.570000008</v>
      </c>
      <c r="J33" s="128">
        <v>162565934.63999999</v>
      </c>
      <c r="K33" s="129">
        <f t="shared" si="2"/>
        <v>1.4179202275675509E-2</v>
      </c>
      <c r="L33" s="130">
        <f t="shared" si="3"/>
        <v>1233065.3600000143</v>
      </c>
      <c r="M33" s="131">
        <v>853782.69999998808</v>
      </c>
    </row>
    <row r="34" spans="1:13" ht="12.75" customHeight="1">
      <c r="A34" s="126" t="s">
        <v>183</v>
      </c>
      <c r="B34" s="127" t="s">
        <v>184</v>
      </c>
      <c r="C34" s="128">
        <v>15690000</v>
      </c>
      <c r="D34" s="128">
        <v>17767727.800000001</v>
      </c>
      <c r="E34" s="128">
        <v>2506331.27</v>
      </c>
      <c r="F34" s="128">
        <v>14677893.870000001</v>
      </c>
      <c r="G34" s="129">
        <f t="shared" si="0"/>
        <v>1.1396897039930966E-3</v>
      </c>
      <c r="H34" s="128">
        <f t="shared" si="1"/>
        <v>3089833.9299999997</v>
      </c>
      <c r="I34" s="128">
        <v>2939068.3100000005</v>
      </c>
      <c r="J34" s="128">
        <v>8525357.9299999997</v>
      </c>
      <c r="K34" s="129">
        <f t="shared" si="2"/>
        <v>7.4359228352297469E-4</v>
      </c>
      <c r="L34" s="130">
        <f t="shared" si="3"/>
        <v>9242369.870000001</v>
      </c>
      <c r="M34" s="131">
        <v>6152535.9400000013</v>
      </c>
    </row>
    <row r="35" spans="1:13" ht="12.75" customHeight="1">
      <c r="A35" s="126" t="s">
        <v>185</v>
      </c>
      <c r="B35" s="127" t="s">
        <v>186</v>
      </c>
      <c r="C35" s="128">
        <v>850000</v>
      </c>
      <c r="D35" s="128">
        <v>850000</v>
      </c>
      <c r="E35" s="128">
        <v>68114.27</v>
      </c>
      <c r="F35" s="128">
        <v>153259.47</v>
      </c>
      <c r="G35" s="129">
        <f t="shared" si="0"/>
        <v>1.1900088769236949E-5</v>
      </c>
      <c r="H35" s="128">
        <f t="shared" si="1"/>
        <v>696740.53</v>
      </c>
      <c r="I35" s="128">
        <v>85103.93</v>
      </c>
      <c r="J35" s="128">
        <v>102391.57999999999</v>
      </c>
      <c r="K35" s="129">
        <f t="shared" si="2"/>
        <v>8.930720494186376E-6</v>
      </c>
      <c r="L35" s="130">
        <f t="shared" si="3"/>
        <v>747608.42</v>
      </c>
      <c r="M35" s="131">
        <v>50867.890000000014</v>
      </c>
    </row>
    <row r="36" spans="1:13" ht="12.75" hidden="1" customHeight="1">
      <c r="A36" s="126" t="s">
        <v>187</v>
      </c>
      <c r="B36" s="127" t="s">
        <v>188</v>
      </c>
      <c r="C36" s="128">
        <v>0</v>
      </c>
      <c r="D36" s="128">
        <v>0</v>
      </c>
      <c r="E36" s="128">
        <v>0</v>
      </c>
      <c r="F36" s="128">
        <v>0</v>
      </c>
      <c r="G36" s="129">
        <f t="shared" si="0"/>
        <v>0</v>
      </c>
      <c r="H36" s="128">
        <f t="shared" si="1"/>
        <v>0</v>
      </c>
      <c r="I36" s="128">
        <v>0</v>
      </c>
      <c r="J36" s="128">
        <v>0</v>
      </c>
      <c r="K36" s="129">
        <f t="shared" si="2"/>
        <v>0</v>
      </c>
      <c r="L36" s="130">
        <f t="shared" si="3"/>
        <v>0</v>
      </c>
      <c r="M36" s="131">
        <v>0</v>
      </c>
    </row>
    <row r="37" spans="1:13" ht="12.75" customHeight="1">
      <c r="A37" s="126" t="s">
        <v>189</v>
      </c>
      <c r="B37" s="127" t="s">
        <v>175</v>
      </c>
      <c r="C37" s="128">
        <v>55000</v>
      </c>
      <c r="D37" s="128">
        <v>55000</v>
      </c>
      <c r="E37" s="128">
        <v>15045.699999999999</v>
      </c>
      <c r="F37" s="128">
        <v>20041.699999999997</v>
      </c>
      <c r="G37" s="129">
        <f t="shared" si="0"/>
        <v>1.5561714332329096E-6</v>
      </c>
      <c r="H37" s="128">
        <f t="shared" si="1"/>
        <v>34958.300000000003</v>
      </c>
      <c r="I37" s="128">
        <v>15045.7</v>
      </c>
      <c r="J37" s="128">
        <v>15045.7</v>
      </c>
      <c r="K37" s="129">
        <f t="shared" si="2"/>
        <v>1.3123045990635164E-6</v>
      </c>
      <c r="L37" s="130">
        <f t="shared" si="3"/>
        <v>39954.300000000003</v>
      </c>
      <c r="M37" s="131">
        <v>4995.9999999999964</v>
      </c>
    </row>
    <row r="38" spans="1:13" ht="12.75" customHeight="1">
      <c r="A38" s="126" t="s">
        <v>190</v>
      </c>
      <c r="B38" s="127" t="s">
        <v>191</v>
      </c>
      <c r="C38" s="128">
        <v>1227000</v>
      </c>
      <c r="D38" s="128">
        <v>2652000</v>
      </c>
      <c r="E38" s="128">
        <v>110000</v>
      </c>
      <c r="F38" s="128">
        <v>1744862.0399999998</v>
      </c>
      <c r="G38" s="129">
        <f t="shared" si="0"/>
        <v>1.3548274156286634E-4</v>
      </c>
      <c r="H38" s="128">
        <f t="shared" si="1"/>
        <v>907137.9600000002</v>
      </c>
      <c r="I38" s="128">
        <v>394934.39999999997</v>
      </c>
      <c r="J38" s="128">
        <v>1309131.8800000001</v>
      </c>
      <c r="K38" s="129">
        <f t="shared" si="2"/>
        <v>1.1418410488742084E-4</v>
      </c>
      <c r="L38" s="130">
        <f t="shared" si="3"/>
        <v>1342868.1199999999</v>
      </c>
      <c r="M38" s="131">
        <v>435730.15999999968</v>
      </c>
    </row>
    <row r="39" spans="1:13" s="29" customFormat="1" ht="12.75" customHeight="1">
      <c r="A39" s="121" t="s">
        <v>192</v>
      </c>
      <c r="B39" s="122" t="s">
        <v>193</v>
      </c>
      <c r="C39" s="118">
        <v>259051000</v>
      </c>
      <c r="D39" s="118">
        <v>362828297.10999995</v>
      </c>
      <c r="E39" s="118">
        <v>55955597.870000005</v>
      </c>
      <c r="F39" s="118">
        <v>275193966.68000001</v>
      </c>
      <c r="G39" s="123">
        <f t="shared" si="0"/>
        <v>2.1367897411170973E-2</v>
      </c>
      <c r="H39" s="118">
        <f t="shared" si="1"/>
        <v>87634330.429999948</v>
      </c>
      <c r="I39" s="118">
        <v>55114517.730000004</v>
      </c>
      <c r="J39" s="118">
        <v>253900241.82999998</v>
      </c>
      <c r="K39" s="123">
        <f t="shared" si="2"/>
        <v>2.214549373288368E-2</v>
      </c>
      <c r="L39" s="124">
        <f t="shared" si="3"/>
        <v>108928055.27999997</v>
      </c>
      <c r="M39" s="125">
        <v>21293724.850000024</v>
      </c>
    </row>
    <row r="40" spans="1:13" ht="12.75" customHeight="1">
      <c r="A40" s="126" t="s">
        <v>194</v>
      </c>
      <c r="B40" s="127" t="s">
        <v>154</v>
      </c>
      <c r="C40" s="128">
        <v>13006000</v>
      </c>
      <c r="D40" s="128">
        <v>14004279.530000001</v>
      </c>
      <c r="E40" s="128">
        <v>2494486.9299999997</v>
      </c>
      <c r="F40" s="128">
        <v>13579381.220000001</v>
      </c>
      <c r="G40" s="129">
        <f t="shared" si="0"/>
        <v>1.054393845609078E-3</v>
      </c>
      <c r="H40" s="128">
        <f t="shared" si="1"/>
        <v>424898.31000000052</v>
      </c>
      <c r="I40" s="128">
        <v>2291850.75</v>
      </c>
      <c r="J40" s="128">
        <v>10399747.189999999</v>
      </c>
      <c r="K40" s="129">
        <f t="shared" si="2"/>
        <v>9.070788375771736E-4</v>
      </c>
      <c r="L40" s="130">
        <f t="shared" si="3"/>
        <v>3604532.3400000017</v>
      </c>
      <c r="M40" s="131">
        <v>3179634.0300000012</v>
      </c>
    </row>
    <row r="41" spans="1:13" ht="12.75" customHeight="1">
      <c r="A41" s="126" t="s">
        <v>195</v>
      </c>
      <c r="B41" s="127" t="s">
        <v>173</v>
      </c>
      <c r="C41" s="128">
        <v>530000</v>
      </c>
      <c r="D41" s="128">
        <v>1686062</v>
      </c>
      <c r="E41" s="128">
        <v>5041.2</v>
      </c>
      <c r="F41" s="128">
        <v>1243103.2</v>
      </c>
      <c r="G41" s="129">
        <f t="shared" si="0"/>
        <v>9.6522834310483461E-5</v>
      </c>
      <c r="H41" s="128">
        <f t="shared" si="1"/>
        <v>442958.80000000005</v>
      </c>
      <c r="I41" s="128">
        <v>328856.78999999998</v>
      </c>
      <c r="J41" s="128">
        <v>734058.70000000007</v>
      </c>
      <c r="K41" s="129">
        <f t="shared" si="2"/>
        <v>6.4025509480621453E-5</v>
      </c>
      <c r="L41" s="130">
        <f t="shared" si="3"/>
        <v>952003.29999999993</v>
      </c>
      <c r="M41" s="131">
        <v>509044.49999999988</v>
      </c>
    </row>
    <row r="42" spans="1:13" ht="12.75" customHeight="1">
      <c r="A42" s="126" t="s">
        <v>196</v>
      </c>
      <c r="B42" s="127" t="s">
        <v>197</v>
      </c>
      <c r="C42" s="128">
        <v>10956000</v>
      </c>
      <c r="D42" s="128">
        <v>40534259</v>
      </c>
      <c r="E42" s="128">
        <v>1992032.5899999999</v>
      </c>
      <c r="F42" s="128">
        <v>11871309.199999999</v>
      </c>
      <c r="G42" s="129">
        <f t="shared" si="0"/>
        <v>9.217677268951749E-4</v>
      </c>
      <c r="H42" s="128">
        <f t="shared" si="1"/>
        <v>28662949.800000001</v>
      </c>
      <c r="I42" s="128">
        <v>1787182.11</v>
      </c>
      <c r="J42" s="128">
        <v>11256614.66</v>
      </c>
      <c r="K42" s="129">
        <f t="shared" si="2"/>
        <v>9.8181588016534971E-4</v>
      </c>
      <c r="L42" s="130">
        <f t="shared" si="3"/>
        <v>29277644.34</v>
      </c>
      <c r="M42" s="131">
        <v>614694.53999999911</v>
      </c>
    </row>
    <row r="43" spans="1:13" ht="12.75" customHeight="1">
      <c r="A43" s="126" t="s">
        <v>198</v>
      </c>
      <c r="B43" s="127" t="s">
        <v>199</v>
      </c>
      <c r="C43" s="128">
        <v>4848000</v>
      </c>
      <c r="D43" s="128">
        <v>7472060</v>
      </c>
      <c r="E43" s="128">
        <v>2591403.4500000002</v>
      </c>
      <c r="F43" s="128">
        <v>5426986.9500000002</v>
      </c>
      <c r="G43" s="129">
        <f t="shared" si="0"/>
        <v>4.2138751004744098E-4</v>
      </c>
      <c r="H43" s="128">
        <f t="shared" si="1"/>
        <v>2045073.0499999998</v>
      </c>
      <c r="I43" s="128">
        <v>2991876.13</v>
      </c>
      <c r="J43" s="128">
        <v>5241220.13</v>
      </c>
      <c r="K43" s="129">
        <f t="shared" si="2"/>
        <v>4.5714571480910037E-4</v>
      </c>
      <c r="L43" s="130">
        <f t="shared" si="3"/>
        <v>2230839.87</v>
      </c>
      <c r="M43" s="131">
        <v>185766.8200000003</v>
      </c>
    </row>
    <row r="44" spans="1:13" ht="12.75" customHeight="1">
      <c r="A44" s="126" t="s">
        <v>200</v>
      </c>
      <c r="B44" s="127" t="s">
        <v>175</v>
      </c>
      <c r="C44" s="128">
        <v>70316000</v>
      </c>
      <c r="D44" s="128">
        <v>122422897.19999999</v>
      </c>
      <c r="E44" s="128">
        <v>16456174.740000002</v>
      </c>
      <c r="F44" s="128">
        <v>81038144.870000005</v>
      </c>
      <c r="G44" s="129">
        <f t="shared" si="0"/>
        <v>6.2923427677733972E-3</v>
      </c>
      <c r="H44" s="128">
        <f t="shared" si="1"/>
        <v>41384752.329999983</v>
      </c>
      <c r="I44" s="128">
        <v>15940699.100000005</v>
      </c>
      <c r="J44" s="128">
        <v>75703449.359999999</v>
      </c>
      <c r="K44" s="129">
        <f t="shared" si="2"/>
        <v>6.6029486670676684E-3</v>
      </c>
      <c r="L44" s="130">
        <f t="shared" si="3"/>
        <v>46719447.839999989</v>
      </c>
      <c r="M44" s="131">
        <v>5334695.5100000054</v>
      </c>
    </row>
    <row r="45" spans="1:13" ht="12.75" customHeight="1">
      <c r="A45" s="126" t="s">
        <v>201</v>
      </c>
      <c r="B45" s="127" t="s">
        <v>191</v>
      </c>
      <c r="C45" s="128">
        <v>159395000</v>
      </c>
      <c r="D45" s="128">
        <v>176708739.37999997</v>
      </c>
      <c r="E45" s="128">
        <v>32416458.959999997</v>
      </c>
      <c r="F45" s="128">
        <v>162035041.24000001</v>
      </c>
      <c r="G45" s="129">
        <f t="shared" ref="G45:G76" si="4">F45/$F$130</f>
        <v>1.2581482726535398E-2</v>
      </c>
      <c r="H45" s="128">
        <f t="shared" si="1"/>
        <v>14673698.139999956</v>
      </c>
      <c r="I45" s="128">
        <v>31774052.849999998</v>
      </c>
      <c r="J45" s="128">
        <v>150565151.78999999</v>
      </c>
      <c r="K45" s="129">
        <f t="shared" ref="K45:K76" si="5">J45/$J$130</f>
        <v>1.3132479123783769E-2</v>
      </c>
      <c r="L45" s="130">
        <f t="shared" si="3"/>
        <v>26143587.589999974</v>
      </c>
      <c r="M45" s="131">
        <v>11469889.450000018</v>
      </c>
    </row>
    <row r="46" spans="1:13" ht="12.75" hidden="1" customHeight="1">
      <c r="A46" s="126" t="s">
        <v>202</v>
      </c>
      <c r="B46" s="134" t="s">
        <v>203</v>
      </c>
      <c r="C46" s="128">
        <v>0</v>
      </c>
      <c r="D46" s="128">
        <v>0</v>
      </c>
      <c r="E46" s="128">
        <v>0</v>
      </c>
      <c r="F46" s="128">
        <v>0</v>
      </c>
      <c r="G46" s="129">
        <f t="shared" si="4"/>
        <v>0</v>
      </c>
      <c r="H46" s="128">
        <f t="shared" si="1"/>
        <v>0</v>
      </c>
      <c r="I46" s="128">
        <v>0</v>
      </c>
      <c r="J46" s="128">
        <v>0</v>
      </c>
      <c r="K46" s="129">
        <f t="shared" si="5"/>
        <v>0</v>
      </c>
      <c r="L46" s="130">
        <f t="shared" si="3"/>
        <v>0</v>
      </c>
      <c r="M46" s="131">
        <v>0</v>
      </c>
    </row>
    <row r="47" spans="1:13" s="29" customFormat="1" ht="12.75" customHeight="1">
      <c r="A47" s="121" t="s">
        <v>204</v>
      </c>
      <c r="B47" s="122" t="s">
        <v>205</v>
      </c>
      <c r="C47" s="118">
        <v>1948705000</v>
      </c>
      <c r="D47" s="118">
        <v>1991639000</v>
      </c>
      <c r="E47" s="118">
        <v>383334566.23000002</v>
      </c>
      <c r="F47" s="118">
        <v>1863737203.3900003</v>
      </c>
      <c r="G47" s="123">
        <f t="shared" si="4"/>
        <v>0.14471300313690516</v>
      </c>
      <c r="H47" s="118">
        <f t="shared" si="1"/>
        <v>127901796.60999966</v>
      </c>
      <c r="I47" s="118">
        <v>380344110.65999997</v>
      </c>
      <c r="J47" s="118">
        <v>1860423994.5500002</v>
      </c>
      <c r="K47" s="123">
        <f t="shared" si="5"/>
        <v>0.16226848629549198</v>
      </c>
      <c r="L47" s="124">
        <f t="shared" si="3"/>
        <v>131215005.44999981</v>
      </c>
      <c r="M47" s="125">
        <v>3313208.8400001526</v>
      </c>
    </row>
    <row r="48" spans="1:13" ht="12.75" hidden="1" customHeight="1">
      <c r="A48" s="126" t="s">
        <v>206</v>
      </c>
      <c r="B48" s="127" t="s">
        <v>154</v>
      </c>
      <c r="C48" s="128">
        <v>1945105000</v>
      </c>
      <c r="D48" s="128">
        <v>1988039000</v>
      </c>
      <c r="E48" s="128">
        <v>383334566.23000002</v>
      </c>
      <c r="F48" s="128">
        <v>1860619773.4300003</v>
      </c>
      <c r="G48" s="129">
        <f t="shared" si="4"/>
        <v>0.14447094505556193</v>
      </c>
      <c r="H48" s="128">
        <f t="shared" si="1"/>
        <v>127419226.56999969</v>
      </c>
      <c r="I48" s="128">
        <v>380344110.65999997</v>
      </c>
      <c r="J48" s="128">
        <v>1857306564.5900002</v>
      </c>
      <c r="K48" s="129">
        <f t="shared" si="5"/>
        <v>0.16199658019117205</v>
      </c>
      <c r="L48" s="130">
        <f t="shared" si="3"/>
        <v>130732435.40999985</v>
      </c>
      <c r="M48" s="131">
        <v>3313208.8400001526</v>
      </c>
    </row>
    <row r="49" spans="1:13" ht="12.75" customHeight="1">
      <c r="A49" s="126" t="s">
        <v>207</v>
      </c>
      <c r="B49" s="127" t="s">
        <v>208</v>
      </c>
      <c r="C49" s="128">
        <v>3600000</v>
      </c>
      <c r="D49" s="128">
        <v>3600000</v>
      </c>
      <c r="E49" s="128">
        <v>0</v>
      </c>
      <c r="F49" s="128">
        <v>3117429.96</v>
      </c>
      <c r="G49" s="129">
        <f t="shared" si="4"/>
        <v>2.4205808134322002E-4</v>
      </c>
      <c r="H49" s="128">
        <f t="shared" si="1"/>
        <v>482570.04000000004</v>
      </c>
      <c r="I49" s="128">
        <v>0</v>
      </c>
      <c r="J49" s="128">
        <v>3117429.96</v>
      </c>
      <c r="K49" s="129">
        <f t="shared" si="5"/>
        <v>2.7190610431993153E-4</v>
      </c>
      <c r="L49" s="130">
        <f t="shared" si="3"/>
        <v>482570.04000000004</v>
      </c>
      <c r="M49" s="131">
        <v>0</v>
      </c>
    </row>
    <row r="50" spans="1:13" s="29" customFormat="1" ht="12.75" customHeight="1">
      <c r="A50" s="27">
        <v>10</v>
      </c>
      <c r="B50" s="122" t="s">
        <v>209</v>
      </c>
      <c r="C50" s="118">
        <v>2351615000</v>
      </c>
      <c r="D50" s="118">
        <v>2914823106.8499999</v>
      </c>
      <c r="E50" s="118">
        <v>558834013.59000003</v>
      </c>
      <c r="F50" s="118">
        <v>2796053580.1400003</v>
      </c>
      <c r="G50" s="123">
        <f t="shared" si="4"/>
        <v>0.21710427295102078</v>
      </c>
      <c r="H50" s="118">
        <f t="shared" si="1"/>
        <v>118769526.70999956</v>
      </c>
      <c r="I50" s="118">
        <v>549649085.69999993</v>
      </c>
      <c r="J50" s="118">
        <v>2724702017.1699996</v>
      </c>
      <c r="K50" s="123">
        <f t="shared" si="5"/>
        <v>0.23765188646655397</v>
      </c>
      <c r="L50" s="124">
        <f t="shared" si="3"/>
        <v>190121089.68000031</v>
      </c>
      <c r="M50" s="125">
        <v>71351562.970000744</v>
      </c>
    </row>
    <row r="51" spans="1:13" ht="12.75" customHeight="1">
      <c r="A51" s="126" t="s">
        <v>210</v>
      </c>
      <c r="B51" s="127" t="s">
        <v>211</v>
      </c>
      <c r="C51" s="128">
        <v>953957000</v>
      </c>
      <c r="D51" s="128">
        <v>875654337.49000013</v>
      </c>
      <c r="E51" s="128">
        <v>178136959.85000002</v>
      </c>
      <c r="F51" s="128">
        <v>856068479.54000008</v>
      </c>
      <c r="G51" s="129">
        <f t="shared" si="4"/>
        <v>6.6470873865554309E-2</v>
      </c>
      <c r="H51" s="128">
        <f t="shared" si="1"/>
        <v>19585857.950000048</v>
      </c>
      <c r="I51" s="128">
        <v>162411181.66999999</v>
      </c>
      <c r="J51" s="128">
        <v>813061385.46999991</v>
      </c>
      <c r="K51" s="129">
        <f t="shared" si="5"/>
        <v>7.0916221609711436E-2</v>
      </c>
      <c r="L51" s="130">
        <f t="shared" si="3"/>
        <v>62592952.020000219</v>
      </c>
      <c r="M51" s="131">
        <v>43007094.070000172</v>
      </c>
    </row>
    <row r="52" spans="1:13" ht="12.75" customHeight="1">
      <c r="A52" s="126" t="s">
        <v>212</v>
      </c>
      <c r="B52" s="127" t="s">
        <v>213</v>
      </c>
      <c r="C52" s="128">
        <v>1363731000</v>
      </c>
      <c r="D52" s="128">
        <v>2001904009.6400001</v>
      </c>
      <c r="E52" s="128">
        <v>372657048.29999995</v>
      </c>
      <c r="F52" s="128">
        <v>1907271890.2700002</v>
      </c>
      <c r="G52" s="129">
        <f t="shared" si="4"/>
        <v>0.1480933269655921</v>
      </c>
      <c r="H52" s="128">
        <f t="shared" si="1"/>
        <v>94632119.369999886</v>
      </c>
      <c r="I52" s="128">
        <v>380557133.08000004</v>
      </c>
      <c r="J52" s="128">
        <v>1882124784.4199998</v>
      </c>
      <c r="K52" s="129">
        <f t="shared" si="5"/>
        <v>0.16416125608019536</v>
      </c>
      <c r="L52" s="130">
        <f t="shared" si="3"/>
        <v>119779225.22000027</v>
      </c>
      <c r="M52" s="131">
        <v>25147105.850000381</v>
      </c>
    </row>
    <row r="53" spans="1:13" ht="12.75" customHeight="1">
      <c r="A53" s="126" t="s">
        <v>214</v>
      </c>
      <c r="B53" s="127" t="s">
        <v>215</v>
      </c>
      <c r="C53" s="128">
        <v>20608000</v>
      </c>
      <c r="D53" s="128">
        <v>23417735.059999999</v>
      </c>
      <c r="E53" s="128">
        <v>5078749.62</v>
      </c>
      <c r="F53" s="128">
        <v>19515234.949999999</v>
      </c>
      <c r="G53" s="129">
        <f t="shared" si="4"/>
        <v>1.5152931708397228E-3</v>
      </c>
      <c r="H53" s="128">
        <f t="shared" si="1"/>
        <v>3902500.1099999994</v>
      </c>
      <c r="I53" s="128">
        <v>3727323.4200000004</v>
      </c>
      <c r="J53" s="128">
        <v>16922293.739999998</v>
      </c>
      <c r="K53" s="129">
        <f t="shared" si="5"/>
        <v>1.4759834305951701E-3</v>
      </c>
      <c r="L53" s="130">
        <f t="shared" si="3"/>
        <v>6495441.3200000003</v>
      </c>
      <c r="M53" s="131">
        <v>2592941.2100000009</v>
      </c>
    </row>
    <row r="54" spans="1:13" ht="12.75" customHeight="1">
      <c r="A54" s="126" t="s">
        <v>216</v>
      </c>
      <c r="B54" s="127" t="s">
        <v>217</v>
      </c>
      <c r="C54" s="128">
        <v>13319000</v>
      </c>
      <c r="D54" s="128">
        <v>13847024.66</v>
      </c>
      <c r="E54" s="128">
        <v>2961255.8200000003</v>
      </c>
      <c r="F54" s="128">
        <v>13197975.379999999</v>
      </c>
      <c r="G54" s="129">
        <f t="shared" si="4"/>
        <v>1.0247789490346257E-3</v>
      </c>
      <c r="H54" s="128">
        <f t="shared" si="1"/>
        <v>649049.28000000119</v>
      </c>
      <c r="I54" s="128">
        <v>2953447.5300000003</v>
      </c>
      <c r="J54" s="128">
        <v>12593553.539999999</v>
      </c>
      <c r="K54" s="129">
        <f t="shared" si="5"/>
        <v>1.0984253460520033E-3</v>
      </c>
      <c r="L54" s="130">
        <f t="shared" si="3"/>
        <v>1253471.120000001</v>
      </c>
      <c r="M54" s="131">
        <v>604421.83999999985</v>
      </c>
    </row>
    <row r="55" spans="1:13" ht="12.75" hidden="1" customHeight="1">
      <c r="A55" s="126" t="s">
        <v>218</v>
      </c>
      <c r="B55" s="134" t="s">
        <v>203</v>
      </c>
      <c r="C55" s="128">
        <v>0</v>
      </c>
      <c r="D55" s="128">
        <v>0</v>
      </c>
      <c r="E55" s="128">
        <v>0</v>
      </c>
      <c r="F55" s="128">
        <v>0</v>
      </c>
      <c r="G55" s="129">
        <f t="shared" si="4"/>
        <v>0</v>
      </c>
      <c r="H55" s="128">
        <f t="shared" si="1"/>
        <v>0</v>
      </c>
      <c r="I55" s="128">
        <v>0</v>
      </c>
      <c r="J55" s="128">
        <v>0</v>
      </c>
      <c r="K55" s="129">
        <f t="shared" si="5"/>
        <v>0</v>
      </c>
      <c r="L55" s="130">
        <f t="shared" si="3"/>
        <v>0</v>
      </c>
      <c r="M55" s="131">
        <v>0</v>
      </c>
    </row>
    <row r="56" spans="1:13" s="29" customFormat="1" ht="12.75" customHeight="1">
      <c r="A56" s="27">
        <v>11</v>
      </c>
      <c r="B56" s="122" t="s">
        <v>219</v>
      </c>
      <c r="C56" s="118">
        <v>3776000</v>
      </c>
      <c r="D56" s="118">
        <v>6015948.1200000001</v>
      </c>
      <c r="E56" s="118">
        <v>859961.14999999991</v>
      </c>
      <c r="F56" s="118">
        <v>5167792.3599999994</v>
      </c>
      <c r="G56" s="123">
        <f t="shared" si="4"/>
        <v>4.0126191109093943E-4</v>
      </c>
      <c r="H56" s="118">
        <f t="shared" si="1"/>
        <v>848155.76000000071</v>
      </c>
      <c r="I56" s="118">
        <v>988282.45</v>
      </c>
      <c r="J56" s="118">
        <v>3740878.73</v>
      </c>
      <c r="K56" s="123">
        <f t="shared" si="5"/>
        <v>3.2628407863495129E-4</v>
      </c>
      <c r="L56" s="124">
        <f t="shared" si="3"/>
        <v>2275069.39</v>
      </c>
      <c r="M56" s="125">
        <v>1426913.6299999994</v>
      </c>
    </row>
    <row r="57" spans="1:13" ht="12.75" customHeight="1">
      <c r="A57" s="126" t="s">
        <v>220</v>
      </c>
      <c r="B57" s="127" t="s">
        <v>154</v>
      </c>
      <c r="C57" s="128">
        <v>1386000</v>
      </c>
      <c r="D57" s="128">
        <v>1446000</v>
      </c>
      <c r="E57" s="128">
        <v>247352.7</v>
      </c>
      <c r="F57" s="128">
        <v>1270002.3999999999</v>
      </c>
      <c r="G57" s="129">
        <f t="shared" si="4"/>
        <v>9.8611467840414488E-5</v>
      </c>
      <c r="H57" s="128">
        <f t="shared" si="1"/>
        <v>175997.60000000009</v>
      </c>
      <c r="I57" s="128">
        <v>247352.7</v>
      </c>
      <c r="J57" s="128">
        <v>1270002.3999999999</v>
      </c>
      <c r="K57" s="129">
        <f t="shared" si="5"/>
        <v>1.1077118315144549E-4</v>
      </c>
      <c r="L57" s="130">
        <f t="shared" si="3"/>
        <v>175997.60000000009</v>
      </c>
      <c r="M57" s="131">
        <v>0</v>
      </c>
    </row>
    <row r="58" spans="1:13" ht="12.75" customHeight="1">
      <c r="A58" s="126" t="s">
        <v>221</v>
      </c>
      <c r="B58" s="127" t="s">
        <v>175</v>
      </c>
      <c r="C58" s="128">
        <v>0</v>
      </c>
      <c r="D58" s="128">
        <v>0</v>
      </c>
      <c r="E58" s="128">
        <v>0</v>
      </c>
      <c r="F58" s="128">
        <v>0</v>
      </c>
      <c r="G58" s="129">
        <f t="shared" si="4"/>
        <v>0</v>
      </c>
      <c r="H58" s="128">
        <f t="shared" si="1"/>
        <v>0</v>
      </c>
      <c r="I58" s="128">
        <v>0</v>
      </c>
      <c r="J58" s="128">
        <v>0</v>
      </c>
      <c r="K58" s="129">
        <f t="shared" si="5"/>
        <v>0</v>
      </c>
      <c r="L58" s="130">
        <f t="shared" si="3"/>
        <v>0</v>
      </c>
      <c r="M58" s="131">
        <v>0</v>
      </c>
    </row>
    <row r="59" spans="1:13" ht="12.75" hidden="1" customHeight="1">
      <c r="A59" s="126" t="s">
        <v>222</v>
      </c>
      <c r="B59" s="127" t="s">
        <v>203</v>
      </c>
      <c r="C59" s="128">
        <v>0</v>
      </c>
      <c r="D59" s="128">
        <v>0</v>
      </c>
      <c r="E59" s="128">
        <v>0</v>
      </c>
      <c r="F59" s="128">
        <v>0</v>
      </c>
      <c r="G59" s="129">
        <f t="shared" si="4"/>
        <v>0</v>
      </c>
      <c r="H59" s="128">
        <f t="shared" si="1"/>
        <v>0</v>
      </c>
      <c r="I59" s="128">
        <v>0</v>
      </c>
      <c r="J59" s="128">
        <v>0</v>
      </c>
      <c r="K59" s="129">
        <f t="shared" si="5"/>
        <v>0</v>
      </c>
      <c r="L59" s="130">
        <f t="shared" si="3"/>
        <v>0</v>
      </c>
      <c r="M59" s="131">
        <v>0</v>
      </c>
    </row>
    <row r="60" spans="1:13" ht="12.75" customHeight="1">
      <c r="A60" s="126" t="s">
        <v>223</v>
      </c>
      <c r="B60" s="127" t="s">
        <v>224</v>
      </c>
      <c r="C60" s="128">
        <v>2390000</v>
      </c>
      <c r="D60" s="128">
        <v>4569948.12</v>
      </c>
      <c r="E60" s="128">
        <v>612608.44999999995</v>
      </c>
      <c r="F60" s="128">
        <v>3897789.96</v>
      </c>
      <c r="G60" s="129">
        <f t="shared" si="4"/>
        <v>3.0265044325052495E-4</v>
      </c>
      <c r="H60" s="128">
        <f t="shared" si="1"/>
        <v>672158.16000000015</v>
      </c>
      <c r="I60" s="128">
        <v>740929.75</v>
      </c>
      <c r="J60" s="128">
        <v>2470876.33</v>
      </c>
      <c r="K60" s="129">
        <f t="shared" si="5"/>
        <v>2.1551289548350579E-4</v>
      </c>
      <c r="L60" s="130">
        <f t="shared" si="3"/>
        <v>2099071.79</v>
      </c>
      <c r="M60" s="131">
        <v>1426913.63</v>
      </c>
    </row>
    <row r="61" spans="1:13" s="29" customFormat="1" ht="12.75" customHeight="1">
      <c r="A61" s="27">
        <v>12</v>
      </c>
      <c r="B61" s="122" t="s">
        <v>225</v>
      </c>
      <c r="C61" s="118">
        <v>1895019000</v>
      </c>
      <c r="D61" s="118">
        <v>1981358527.9900002</v>
      </c>
      <c r="E61" s="118">
        <v>558091698.91000009</v>
      </c>
      <c r="F61" s="118">
        <v>1960200604.96</v>
      </c>
      <c r="G61" s="123">
        <f t="shared" si="4"/>
        <v>0.1522030658499339</v>
      </c>
      <c r="H61" s="118">
        <f t="shared" si="1"/>
        <v>21157923.03000021</v>
      </c>
      <c r="I61" s="118">
        <v>416951543.52999997</v>
      </c>
      <c r="J61" s="118">
        <v>1681717841.98</v>
      </c>
      <c r="K61" s="123">
        <f t="shared" si="5"/>
        <v>0.14668151421054029</v>
      </c>
      <c r="L61" s="124">
        <f t="shared" si="3"/>
        <v>299640686.01000023</v>
      </c>
      <c r="M61" s="125">
        <v>278482762.98000002</v>
      </c>
    </row>
    <row r="62" spans="1:13" ht="12.75" customHeight="1">
      <c r="A62" s="126" t="s">
        <v>226</v>
      </c>
      <c r="B62" s="127" t="s">
        <v>227</v>
      </c>
      <c r="C62" s="128">
        <v>1197290000</v>
      </c>
      <c r="D62" s="128">
        <v>1194614093.1400003</v>
      </c>
      <c r="E62" s="128">
        <v>326149629.32000005</v>
      </c>
      <c r="F62" s="128">
        <v>1185033598.0799999</v>
      </c>
      <c r="G62" s="129">
        <f t="shared" si="4"/>
        <v>9.2013922609025453E-2</v>
      </c>
      <c r="H62" s="128">
        <f t="shared" si="1"/>
        <v>9580495.0600004196</v>
      </c>
      <c r="I62" s="128">
        <v>253894767.31999996</v>
      </c>
      <c r="J62" s="128">
        <v>1035977816.8000001</v>
      </c>
      <c r="K62" s="129">
        <f t="shared" si="5"/>
        <v>9.035926899475738E-2</v>
      </c>
      <c r="L62" s="130">
        <f t="shared" si="3"/>
        <v>158636276.34000027</v>
      </c>
      <c r="M62" s="131">
        <v>149055781.27999985</v>
      </c>
    </row>
    <row r="63" spans="1:13" ht="12.75" customHeight="1">
      <c r="A63" s="126" t="s">
        <v>228</v>
      </c>
      <c r="B63" s="127" t="s">
        <v>229</v>
      </c>
      <c r="C63" s="128">
        <v>697729000</v>
      </c>
      <c r="D63" s="128">
        <v>786744434.8499999</v>
      </c>
      <c r="E63" s="128">
        <v>231942069.59</v>
      </c>
      <c r="F63" s="128">
        <v>775167006.88000011</v>
      </c>
      <c r="G63" s="129">
        <f t="shared" si="4"/>
        <v>6.018914324090844E-2</v>
      </c>
      <c r="H63" s="128">
        <f t="shared" si="1"/>
        <v>11577427.96999979</v>
      </c>
      <c r="I63" s="128">
        <v>163056776.20999998</v>
      </c>
      <c r="J63" s="128">
        <v>645740025.17999995</v>
      </c>
      <c r="K63" s="129">
        <f t="shared" si="5"/>
        <v>5.6322245215782905E-2</v>
      </c>
      <c r="L63" s="130">
        <f t="shared" si="3"/>
        <v>141004409.66999996</v>
      </c>
      <c r="M63" s="131">
        <v>129426981.70000017</v>
      </c>
    </row>
    <row r="64" spans="1:13" ht="12.75" hidden="1" customHeight="1">
      <c r="A64" s="126" t="s">
        <v>230</v>
      </c>
      <c r="B64" s="127" t="s">
        <v>231</v>
      </c>
      <c r="C64" s="128">
        <v>0</v>
      </c>
      <c r="D64" s="128">
        <v>0</v>
      </c>
      <c r="E64" s="128">
        <v>0</v>
      </c>
      <c r="F64" s="128">
        <v>0</v>
      </c>
      <c r="G64" s="129">
        <f t="shared" si="4"/>
        <v>0</v>
      </c>
      <c r="H64" s="128">
        <f t="shared" si="1"/>
        <v>0</v>
      </c>
      <c r="I64" s="128">
        <v>0</v>
      </c>
      <c r="J64" s="128">
        <v>0</v>
      </c>
      <c r="K64" s="129">
        <f t="shared" si="5"/>
        <v>0</v>
      </c>
      <c r="L64" s="130">
        <f t="shared" si="3"/>
        <v>0</v>
      </c>
      <c r="M64" s="131">
        <v>0</v>
      </c>
    </row>
    <row r="65" spans="1:13" s="29" customFormat="1" ht="12.75" customHeight="1">
      <c r="A65" s="27">
        <v>13</v>
      </c>
      <c r="B65" s="122" t="s">
        <v>232</v>
      </c>
      <c r="C65" s="118">
        <v>71452000</v>
      </c>
      <c r="D65" s="118">
        <v>129377567.02000001</v>
      </c>
      <c r="E65" s="118">
        <v>46427156.569999993</v>
      </c>
      <c r="F65" s="118">
        <v>119013729.78999999</v>
      </c>
      <c r="G65" s="123">
        <f t="shared" si="4"/>
        <v>9.2410207947279197E-3</v>
      </c>
      <c r="H65" s="118">
        <f t="shared" si="1"/>
        <v>10363837.230000019</v>
      </c>
      <c r="I65" s="118">
        <v>24292791.18</v>
      </c>
      <c r="J65" s="118">
        <v>86151860.679999992</v>
      </c>
      <c r="K65" s="123">
        <f t="shared" si="5"/>
        <v>7.5142720503694289E-3</v>
      </c>
      <c r="L65" s="124">
        <f t="shared" si="3"/>
        <v>43225706.340000018</v>
      </c>
      <c r="M65" s="125">
        <v>32861869.109999999</v>
      </c>
    </row>
    <row r="66" spans="1:13" ht="12.75" customHeight="1">
      <c r="A66" s="126" t="s">
        <v>233</v>
      </c>
      <c r="B66" s="127" t="s">
        <v>154</v>
      </c>
      <c r="C66" s="128">
        <v>36101000</v>
      </c>
      <c r="D66" s="128">
        <v>44551390.920000002</v>
      </c>
      <c r="E66" s="128">
        <v>7967855.4200000018</v>
      </c>
      <c r="F66" s="128">
        <v>43319348.030000001</v>
      </c>
      <c r="G66" s="129">
        <f t="shared" si="4"/>
        <v>3.3636034822674887E-3</v>
      </c>
      <c r="H66" s="128">
        <f t="shared" si="1"/>
        <v>1232042.8900000006</v>
      </c>
      <c r="I66" s="128">
        <v>8251811.0600000005</v>
      </c>
      <c r="J66" s="128">
        <v>41321744.969999991</v>
      </c>
      <c r="K66" s="129">
        <f t="shared" si="5"/>
        <v>3.6041338033764277E-3</v>
      </c>
      <c r="L66" s="130">
        <f t="shared" si="3"/>
        <v>3229645.9500000104</v>
      </c>
      <c r="M66" s="131">
        <v>1997603.0600000098</v>
      </c>
    </row>
    <row r="67" spans="1:13" ht="12.75" customHeight="1">
      <c r="A67" s="126" t="s">
        <v>234</v>
      </c>
      <c r="B67" s="127" t="s">
        <v>173</v>
      </c>
      <c r="C67" s="128">
        <v>110000</v>
      </c>
      <c r="D67" s="128">
        <v>109000</v>
      </c>
      <c r="E67" s="128">
        <v>13923</v>
      </c>
      <c r="F67" s="128">
        <v>108052.81</v>
      </c>
      <c r="G67" s="129">
        <f t="shared" si="4"/>
        <v>8.3899417815127105E-6</v>
      </c>
      <c r="H67" s="128">
        <f t="shared" si="1"/>
        <v>947.19000000000233</v>
      </c>
      <c r="I67" s="128">
        <v>13923</v>
      </c>
      <c r="J67" s="128">
        <v>105344.61</v>
      </c>
      <c r="K67" s="129">
        <f t="shared" si="5"/>
        <v>9.1882874302659566E-6</v>
      </c>
      <c r="L67" s="130">
        <f t="shared" si="3"/>
        <v>3655.3899999999994</v>
      </c>
      <c r="M67" s="131">
        <v>2708.1999999999971</v>
      </c>
    </row>
    <row r="68" spans="1:13" ht="12.75" customHeight="1">
      <c r="A68" s="126" t="s">
        <v>235</v>
      </c>
      <c r="B68" s="127" t="s">
        <v>175</v>
      </c>
      <c r="C68" s="128">
        <v>1175000</v>
      </c>
      <c r="D68" s="128">
        <v>1195000</v>
      </c>
      <c r="E68" s="128">
        <v>44752.24</v>
      </c>
      <c r="F68" s="128">
        <v>1158399.08</v>
      </c>
      <c r="G68" s="129">
        <f t="shared" si="4"/>
        <v>8.9945840750998383E-5</v>
      </c>
      <c r="H68" s="128">
        <f t="shared" si="1"/>
        <v>36600.919999999925</v>
      </c>
      <c r="I68" s="128">
        <v>71455.22</v>
      </c>
      <c r="J68" s="128">
        <v>1128767.3799999999</v>
      </c>
      <c r="K68" s="129">
        <f t="shared" si="5"/>
        <v>9.845248968455278E-5</v>
      </c>
      <c r="L68" s="130">
        <f t="shared" si="3"/>
        <v>66232.620000000112</v>
      </c>
      <c r="M68" s="131">
        <v>29631.700000000186</v>
      </c>
    </row>
    <row r="69" spans="1:13" ht="12.75" customHeight="1">
      <c r="A69" s="126" t="s">
        <v>236</v>
      </c>
      <c r="B69" s="127" t="s">
        <v>237</v>
      </c>
      <c r="C69" s="128">
        <v>5691000</v>
      </c>
      <c r="D69" s="128">
        <v>10915098.049999999</v>
      </c>
      <c r="E69" s="128">
        <v>136706.95000000001</v>
      </c>
      <c r="F69" s="128">
        <v>4030227.6799999997</v>
      </c>
      <c r="G69" s="129">
        <f t="shared" si="4"/>
        <v>3.1293379229509194E-4</v>
      </c>
      <c r="H69" s="128">
        <f t="shared" si="1"/>
        <v>6884870.3699999992</v>
      </c>
      <c r="I69" s="128">
        <v>153894.76999999999</v>
      </c>
      <c r="J69" s="128">
        <v>401316.92</v>
      </c>
      <c r="K69" s="129">
        <f t="shared" si="5"/>
        <v>3.5003359085852121E-5</v>
      </c>
      <c r="L69" s="130">
        <f t="shared" si="3"/>
        <v>10513781.129999999</v>
      </c>
      <c r="M69" s="131">
        <v>3628910.76</v>
      </c>
    </row>
    <row r="70" spans="1:13" ht="12.75" customHeight="1">
      <c r="A70" s="126" t="s">
        <v>238</v>
      </c>
      <c r="B70" s="127" t="s">
        <v>239</v>
      </c>
      <c r="C70" s="128">
        <v>28375000</v>
      </c>
      <c r="D70" s="128">
        <v>72607078.050000012</v>
      </c>
      <c r="E70" s="128">
        <v>38263918.959999993</v>
      </c>
      <c r="F70" s="128">
        <v>70397702.189999998</v>
      </c>
      <c r="G70" s="129">
        <f t="shared" si="4"/>
        <v>5.4661477376328283E-3</v>
      </c>
      <c r="H70" s="128">
        <f t="shared" si="1"/>
        <v>2209375.8600000143</v>
      </c>
      <c r="I70" s="128">
        <v>15801707.130000001</v>
      </c>
      <c r="J70" s="128">
        <v>43194686.799999997</v>
      </c>
      <c r="K70" s="129">
        <f t="shared" si="5"/>
        <v>3.7674941107923303E-3</v>
      </c>
      <c r="L70" s="130">
        <f t="shared" si="3"/>
        <v>29412391.250000015</v>
      </c>
      <c r="M70" s="131">
        <v>27203015.390000001</v>
      </c>
    </row>
    <row r="71" spans="1:13" s="29" customFormat="1" ht="12.75" customHeight="1">
      <c r="A71" s="27">
        <v>14</v>
      </c>
      <c r="B71" s="135" t="s">
        <v>240</v>
      </c>
      <c r="C71" s="118">
        <v>1330000</v>
      </c>
      <c r="D71" s="118">
        <v>3015900</v>
      </c>
      <c r="E71" s="118">
        <v>639035.84</v>
      </c>
      <c r="F71" s="118">
        <v>2331300.9499999997</v>
      </c>
      <c r="G71" s="123">
        <f t="shared" si="4"/>
        <v>1.8101777497212031E-4</v>
      </c>
      <c r="H71" s="118">
        <f t="shared" si="1"/>
        <v>684599.05000000028</v>
      </c>
      <c r="I71" s="118">
        <v>274707.11000000004</v>
      </c>
      <c r="J71" s="118">
        <v>1029007.5900000001</v>
      </c>
      <c r="K71" s="123">
        <f t="shared" si="5"/>
        <v>8.9751317175556166E-5</v>
      </c>
      <c r="L71" s="124">
        <f t="shared" si="3"/>
        <v>1986892.41</v>
      </c>
      <c r="M71" s="125">
        <v>1302293.3599999996</v>
      </c>
    </row>
    <row r="72" spans="1:13" ht="12.75" customHeight="1">
      <c r="A72" s="126" t="s">
        <v>241</v>
      </c>
      <c r="B72" s="136" t="s">
        <v>242</v>
      </c>
      <c r="C72" s="128">
        <v>1330000</v>
      </c>
      <c r="D72" s="128">
        <v>3015900</v>
      </c>
      <c r="E72" s="128">
        <v>639035.84</v>
      </c>
      <c r="F72" s="128">
        <v>2331300.9499999997</v>
      </c>
      <c r="G72" s="129">
        <f t="shared" si="4"/>
        <v>1.8101777497212031E-4</v>
      </c>
      <c r="H72" s="128">
        <f t="shared" si="1"/>
        <v>684599.05000000028</v>
      </c>
      <c r="I72" s="128">
        <v>274707.11000000004</v>
      </c>
      <c r="J72" s="128">
        <v>1029007.5900000001</v>
      </c>
      <c r="K72" s="129">
        <f t="shared" si="5"/>
        <v>8.9751317175556166E-5</v>
      </c>
      <c r="L72" s="130">
        <f t="shared" si="3"/>
        <v>1986892.41</v>
      </c>
      <c r="M72" s="131">
        <v>1302293.3599999996</v>
      </c>
    </row>
    <row r="73" spans="1:13" s="29" customFormat="1" ht="12.75" customHeight="1">
      <c r="A73" s="27">
        <v>15</v>
      </c>
      <c r="B73" s="122" t="s">
        <v>243</v>
      </c>
      <c r="C73" s="118">
        <v>1011112000</v>
      </c>
      <c r="D73" s="118">
        <v>2788334859.1899996</v>
      </c>
      <c r="E73" s="118">
        <v>184286033.54000002</v>
      </c>
      <c r="F73" s="118">
        <v>1629937494.8100002</v>
      </c>
      <c r="G73" s="123">
        <f t="shared" si="4"/>
        <v>0.12655923236943656</v>
      </c>
      <c r="H73" s="118">
        <f t="shared" si="1"/>
        <v>1158397364.3799994</v>
      </c>
      <c r="I73" s="118">
        <v>220089898.11000001</v>
      </c>
      <c r="J73" s="118">
        <v>986952953.19999993</v>
      </c>
      <c r="K73" s="123">
        <f t="shared" si="5"/>
        <v>8.608325963854653E-2</v>
      </c>
      <c r="L73" s="124">
        <f t="shared" si="3"/>
        <v>1801381905.9899998</v>
      </c>
      <c r="M73" s="125">
        <v>642984541.61000025</v>
      </c>
    </row>
    <row r="74" spans="1:13" ht="12.75" customHeight="1">
      <c r="A74" s="126" t="s">
        <v>244</v>
      </c>
      <c r="B74" s="127" t="s">
        <v>154</v>
      </c>
      <c r="C74" s="128">
        <v>119348000</v>
      </c>
      <c r="D74" s="128">
        <v>127238833.50999999</v>
      </c>
      <c r="E74" s="128">
        <v>22776865.93</v>
      </c>
      <c r="F74" s="128">
        <v>123807667.59999999</v>
      </c>
      <c r="G74" s="129">
        <f t="shared" si="4"/>
        <v>9.6132541418300684E-3</v>
      </c>
      <c r="H74" s="128">
        <f t="shared" si="1"/>
        <v>3431165.9099999964</v>
      </c>
      <c r="I74" s="128">
        <v>22974552.640000001</v>
      </c>
      <c r="J74" s="128">
        <v>120918185.66999999</v>
      </c>
      <c r="K74" s="129">
        <f t="shared" si="5"/>
        <v>1.0546633999425561E-2</v>
      </c>
      <c r="L74" s="130">
        <f t="shared" si="3"/>
        <v>6320647.8400000036</v>
      </c>
      <c r="M74" s="131">
        <v>2889481.9300000072</v>
      </c>
    </row>
    <row r="75" spans="1:13" ht="12.75" customHeight="1">
      <c r="A75" s="126" t="s">
        <v>245</v>
      </c>
      <c r="B75" s="127" t="s">
        <v>165</v>
      </c>
      <c r="C75" s="128">
        <v>6253000</v>
      </c>
      <c r="D75" s="128">
        <v>5947000</v>
      </c>
      <c r="E75" s="128">
        <v>629891.22</v>
      </c>
      <c r="F75" s="128">
        <v>5652236.8999999994</v>
      </c>
      <c r="G75" s="129">
        <f t="shared" si="4"/>
        <v>4.388774204605866E-4</v>
      </c>
      <c r="H75" s="128">
        <f t="shared" si="1"/>
        <v>294763.10000000056</v>
      </c>
      <c r="I75" s="128">
        <v>728340.95</v>
      </c>
      <c r="J75" s="128">
        <v>4018231.28</v>
      </c>
      <c r="K75" s="129">
        <f t="shared" si="5"/>
        <v>3.5047511174919615E-4</v>
      </c>
      <c r="L75" s="130">
        <f t="shared" si="3"/>
        <v>1928768.7200000002</v>
      </c>
      <c r="M75" s="131">
        <v>1634005.6199999996</v>
      </c>
    </row>
    <row r="76" spans="1:13" ht="12.75" customHeight="1">
      <c r="A76" s="126" t="s">
        <v>246</v>
      </c>
      <c r="B76" s="127" t="s">
        <v>173</v>
      </c>
      <c r="C76" s="128">
        <v>603000</v>
      </c>
      <c r="D76" s="128">
        <v>2034000</v>
      </c>
      <c r="E76" s="128">
        <v>1925.4</v>
      </c>
      <c r="F76" s="128">
        <v>1907653.1400000001</v>
      </c>
      <c r="G76" s="129">
        <f t="shared" si="4"/>
        <v>1.4812292974074361E-4</v>
      </c>
      <c r="H76" s="128">
        <f t="shared" si="1"/>
        <v>126346.85999999987</v>
      </c>
      <c r="I76" s="128">
        <v>320312.55</v>
      </c>
      <c r="J76" s="128">
        <v>1442891.2500000002</v>
      </c>
      <c r="K76" s="129">
        <f t="shared" si="5"/>
        <v>1.258507628972734E-4</v>
      </c>
      <c r="L76" s="130">
        <f t="shared" si="3"/>
        <v>591108.74999999977</v>
      </c>
      <c r="M76" s="131">
        <v>464761.8899999999</v>
      </c>
    </row>
    <row r="77" spans="1:13" ht="12.75" hidden="1" customHeight="1">
      <c r="A77" s="126" t="s">
        <v>247</v>
      </c>
      <c r="B77" s="127" t="s">
        <v>239</v>
      </c>
      <c r="C77" s="128">
        <v>0</v>
      </c>
      <c r="D77" s="128">
        <v>0</v>
      </c>
      <c r="E77" s="128">
        <v>0</v>
      </c>
      <c r="F77" s="128">
        <v>0</v>
      </c>
      <c r="G77" s="129">
        <f t="shared" ref="G77:G106" si="6">F77/$F$130</f>
        <v>0</v>
      </c>
      <c r="H77" s="128">
        <f t="shared" ref="H77:H106" si="7">D77-F77</f>
        <v>0</v>
      </c>
      <c r="I77" s="128">
        <v>0</v>
      </c>
      <c r="J77" s="128">
        <v>0</v>
      </c>
      <c r="K77" s="129">
        <f t="shared" ref="K77:K106" si="8">J77/$J$130</f>
        <v>0</v>
      </c>
      <c r="L77" s="130">
        <f t="shared" ref="L77:L106" si="9">D77-J77</f>
        <v>0</v>
      </c>
      <c r="M77" s="131">
        <v>0</v>
      </c>
    </row>
    <row r="78" spans="1:13" ht="12.75" customHeight="1">
      <c r="A78" s="126" t="s">
        <v>248</v>
      </c>
      <c r="B78" s="127" t="s">
        <v>249</v>
      </c>
      <c r="C78" s="128">
        <v>206701000</v>
      </c>
      <c r="D78" s="128">
        <v>918102187.03999972</v>
      </c>
      <c r="E78" s="128">
        <v>71084417.940000013</v>
      </c>
      <c r="F78" s="128">
        <v>696300881.70999992</v>
      </c>
      <c r="G78" s="129">
        <f t="shared" si="6"/>
        <v>5.4065450588123232E-2</v>
      </c>
      <c r="H78" s="128">
        <f t="shared" si="7"/>
        <v>221801305.3299998</v>
      </c>
      <c r="I78" s="128">
        <v>107220441.53</v>
      </c>
      <c r="J78" s="128">
        <v>469751628.88</v>
      </c>
      <c r="K78" s="129">
        <f t="shared" si="8"/>
        <v>4.0972319200622248E-2</v>
      </c>
      <c r="L78" s="130">
        <f t="shared" si="9"/>
        <v>448350558.15999973</v>
      </c>
      <c r="M78" s="131">
        <v>226549252.82999992</v>
      </c>
    </row>
    <row r="79" spans="1:13" ht="12.75" customHeight="1">
      <c r="A79" s="126" t="s">
        <v>250</v>
      </c>
      <c r="B79" s="127" t="s">
        <v>251</v>
      </c>
      <c r="C79" s="128">
        <v>196139000</v>
      </c>
      <c r="D79" s="128">
        <v>362598197.42000002</v>
      </c>
      <c r="E79" s="128">
        <v>19586745.960000001</v>
      </c>
      <c r="F79" s="128">
        <v>267349884.38000003</v>
      </c>
      <c r="G79" s="129">
        <f t="shared" si="6"/>
        <v>2.075883047597147E-2</v>
      </c>
      <c r="H79" s="128">
        <f t="shared" si="7"/>
        <v>95248313.039999992</v>
      </c>
      <c r="I79" s="128">
        <v>37268759</v>
      </c>
      <c r="J79" s="128">
        <v>170317859.25</v>
      </c>
      <c r="K79" s="129">
        <f t="shared" si="8"/>
        <v>1.4855334746567304E-2</v>
      </c>
      <c r="L79" s="130">
        <f t="shared" si="9"/>
        <v>192280338.17000002</v>
      </c>
      <c r="M79" s="131">
        <v>97032025.130000025</v>
      </c>
    </row>
    <row r="80" spans="1:13" ht="12.75" customHeight="1">
      <c r="A80" s="126" t="s">
        <v>252</v>
      </c>
      <c r="B80" s="127" t="s">
        <v>253</v>
      </c>
      <c r="C80" s="128">
        <v>401459000</v>
      </c>
      <c r="D80" s="128">
        <v>1166259447.98</v>
      </c>
      <c r="E80" s="128">
        <v>56946856.540000007</v>
      </c>
      <c r="F80" s="128">
        <v>453491388.82000005</v>
      </c>
      <c r="G80" s="129">
        <f t="shared" si="6"/>
        <v>3.5212099996447518E-2</v>
      </c>
      <c r="H80" s="128">
        <f t="shared" si="7"/>
        <v>712768059.15999997</v>
      </c>
      <c r="I80" s="128">
        <v>50735744.810000002</v>
      </c>
      <c r="J80" s="128">
        <v>218663967.09</v>
      </c>
      <c r="K80" s="129">
        <f t="shared" si="8"/>
        <v>1.9072142184257325E-2</v>
      </c>
      <c r="L80" s="130">
        <f t="shared" si="9"/>
        <v>947595480.88999999</v>
      </c>
      <c r="M80" s="131">
        <v>234827421.73000005</v>
      </c>
    </row>
    <row r="81" spans="1:13" ht="12.75" customHeight="1">
      <c r="A81" s="126" t="s">
        <v>254</v>
      </c>
      <c r="B81" s="127" t="s">
        <v>255</v>
      </c>
      <c r="C81" s="128">
        <v>51000</v>
      </c>
      <c r="D81" s="128">
        <v>0</v>
      </c>
      <c r="E81" s="128">
        <v>0</v>
      </c>
      <c r="F81" s="128">
        <v>0</v>
      </c>
      <c r="G81" s="129">
        <f t="shared" si="6"/>
        <v>0</v>
      </c>
      <c r="H81" s="128">
        <f t="shared" si="7"/>
        <v>0</v>
      </c>
      <c r="I81" s="128">
        <v>0</v>
      </c>
      <c r="J81" s="128">
        <v>0</v>
      </c>
      <c r="K81" s="129">
        <f t="shared" si="8"/>
        <v>0</v>
      </c>
      <c r="L81" s="130">
        <f t="shared" si="9"/>
        <v>0</v>
      </c>
      <c r="M81" s="131">
        <v>0</v>
      </c>
    </row>
    <row r="82" spans="1:13" ht="12.75" customHeight="1">
      <c r="A82" s="126" t="s">
        <v>256</v>
      </c>
      <c r="B82" s="127" t="s">
        <v>257</v>
      </c>
      <c r="C82" s="128">
        <v>80558000</v>
      </c>
      <c r="D82" s="128">
        <v>206155193.23999998</v>
      </c>
      <c r="E82" s="128">
        <v>13259330.550000001</v>
      </c>
      <c r="F82" s="128">
        <v>81427782.260000005</v>
      </c>
      <c r="G82" s="129">
        <f t="shared" si="6"/>
        <v>6.3225968168629165E-3</v>
      </c>
      <c r="H82" s="128">
        <f t="shared" si="7"/>
        <v>124727410.97999997</v>
      </c>
      <c r="I82" s="128">
        <v>841746.63000000012</v>
      </c>
      <c r="J82" s="128">
        <v>1840189.78</v>
      </c>
      <c r="K82" s="129">
        <f t="shared" si="8"/>
        <v>1.6050363302762123E-4</v>
      </c>
      <c r="L82" s="130">
        <f t="shared" si="9"/>
        <v>204315003.45999998</v>
      </c>
      <c r="M82" s="131">
        <v>79587592.480000004</v>
      </c>
    </row>
    <row r="83" spans="1:13" s="29" customFormat="1" ht="12.75" customHeight="1">
      <c r="A83" s="27">
        <v>16</v>
      </c>
      <c r="B83" s="122" t="s">
        <v>258</v>
      </c>
      <c r="C83" s="118">
        <v>33142000</v>
      </c>
      <c r="D83" s="118">
        <v>86790545.780000001</v>
      </c>
      <c r="E83" s="118">
        <v>8607469.7800000012</v>
      </c>
      <c r="F83" s="118">
        <v>54057652.309999987</v>
      </c>
      <c r="G83" s="123">
        <f t="shared" si="6"/>
        <v>4.1973971405848305E-3</v>
      </c>
      <c r="H83" s="118">
        <f t="shared" si="7"/>
        <v>32732893.470000014</v>
      </c>
      <c r="I83" s="118">
        <v>1601788.3900000001</v>
      </c>
      <c r="J83" s="118">
        <v>20729967.34</v>
      </c>
      <c r="K83" s="123">
        <f t="shared" si="8"/>
        <v>1.8080934405656428E-3</v>
      </c>
      <c r="L83" s="124">
        <f t="shared" si="9"/>
        <v>66060578.439999998</v>
      </c>
      <c r="M83" s="125">
        <v>33327684.969999988</v>
      </c>
    </row>
    <row r="84" spans="1:13" ht="12.75" hidden="1" customHeight="1">
      <c r="A84" s="137">
        <v>16451</v>
      </c>
      <c r="B84" s="127" t="s">
        <v>249</v>
      </c>
      <c r="C84" s="128">
        <v>0</v>
      </c>
      <c r="D84" s="128">
        <v>0</v>
      </c>
      <c r="E84" s="128">
        <v>0</v>
      </c>
      <c r="F84" s="128">
        <v>0</v>
      </c>
      <c r="G84" s="129">
        <f t="shared" si="6"/>
        <v>0</v>
      </c>
      <c r="H84" s="128">
        <f t="shared" si="7"/>
        <v>0</v>
      </c>
      <c r="I84" s="128">
        <v>0</v>
      </c>
      <c r="J84" s="128">
        <v>0</v>
      </c>
      <c r="K84" s="129">
        <f t="shared" si="8"/>
        <v>0</v>
      </c>
      <c r="L84" s="130">
        <f t="shared" si="9"/>
        <v>0</v>
      </c>
      <c r="M84" s="131">
        <v>0</v>
      </c>
    </row>
    <row r="85" spans="1:13" ht="12.75" customHeight="1">
      <c r="A85" s="126" t="s">
        <v>259</v>
      </c>
      <c r="B85" s="127" t="s">
        <v>260</v>
      </c>
      <c r="C85" s="128">
        <v>33142000</v>
      </c>
      <c r="D85" s="128">
        <v>86790545.780000001</v>
      </c>
      <c r="E85" s="128">
        <v>8607469.7800000012</v>
      </c>
      <c r="F85" s="128">
        <v>54057652.309999987</v>
      </c>
      <c r="G85" s="129">
        <f t="shared" si="6"/>
        <v>4.1973971405848305E-3</v>
      </c>
      <c r="H85" s="128">
        <f t="shared" si="7"/>
        <v>32732893.470000014</v>
      </c>
      <c r="I85" s="128">
        <v>1601788.3900000001</v>
      </c>
      <c r="J85" s="128">
        <v>20729967.34</v>
      </c>
      <c r="K85" s="129">
        <f t="shared" si="8"/>
        <v>1.8080934405656428E-3</v>
      </c>
      <c r="L85" s="130">
        <f t="shared" si="9"/>
        <v>66060578.439999998</v>
      </c>
      <c r="M85" s="131">
        <v>33327684.969999988</v>
      </c>
    </row>
    <row r="86" spans="1:13" ht="12.75" customHeight="1">
      <c r="A86" s="27">
        <v>17</v>
      </c>
      <c r="B86" s="122" t="s">
        <v>261</v>
      </c>
      <c r="C86" s="118">
        <v>335544000</v>
      </c>
      <c r="D86" s="118">
        <v>394117635.14000005</v>
      </c>
      <c r="E86" s="118">
        <v>67128843.319999993</v>
      </c>
      <c r="F86" s="118">
        <v>385596178.44999999</v>
      </c>
      <c r="G86" s="123">
        <f t="shared" si="6"/>
        <v>2.9940262436203981E-2</v>
      </c>
      <c r="H86" s="118">
        <f t="shared" si="7"/>
        <v>8521456.6900000572</v>
      </c>
      <c r="I86" s="118">
        <v>65918783.810000002</v>
      </c>
      <c r="J86" s="118">
        <v>341403915.49000001</v>
      </c>
      <c r="K86" s="123">
        <f t="shared" si="8"/>
        <v>2.977767258657418E-2</v>
      </c>
      <c r="L86" s="124">
        <f t="shared" si="9"/>
        <v>52713719.650000036</v>
      </c>
      <c r="M86" s="131">
        <v>44192262.959999979</v>
      </c>
    </row>
    <row r="87" spans="1:13" ht="12.75" customHeight="1">
      <c r="A87" s="137">
        <v>17131</v>
      </c>
      <c r="B87" s="127" t="s">
        <v>173</v>
      </c>
      <c r="C87" s="128">
        <v>100000</v>
      </c>
      <c r="D87" s="128">
        <v>100000</v>
      </c>
      <c r="E87" s="128">
        <v>0</v>
      </c>
      <c r="F87" s="128">
        <v>0</v>
      </c>
      <c r="G87" s="129">
        <f t="shared" si="6"/>
        <v>0</v>
      </c>
      <c r="H87" s="128">
        <f t="shared" si="7"/>
        <v>100000</v>
      </c>
      <c r="I87" s="128">
        <v>0</v>
      </c>
      <c r="J87" s="128">
        <v>0</v>
      </c>
      <c r="K87" s="129">
        <f t="shared" si="8"/>
        <v>0</v>
      </c>
      <c r="L87" s="130">
        <f t="shared" si="9"/>
        <v>100000</v>
      </c>
      <c r="M87" s="131">
        <v>0</v>
      </c>
    </row>
    <row r="88" spans="1:13" ht="12.75" customHeight="1">
      <c r="A88" s="137">
        <v>17512</v>
      </c>
      <c r="B88" s="127" t="s">
        <v>262</v>
      </c>
      <c r="C88" s="128">
        <v>334811000</v>
      </c>
      <c r="D88" s="128">
        <v>393364635.14000005</v>
      </c>
      <c r="E88" s="128">
        <v>66988843.32</v>
      </c>
      <c r="F88" s="128">
        <v>384958178.44999999</v>
      </c>
      <c r="G88" s="129">
        <f t="shared" si="6"/>
        <v>2.9890723855424777E-2</v>
      </c>
      <c r="H88" s="128">
        <f t="shared" si="7"/>
        <v>8406456.6900000572</v>
      </c>
      <c r="I88" s="128">
        <v>65918783.810000002</v>
      </c>
      <c r="J88" s="128">
        <v>340905915.49000001</v>
      </c>
      <c r="K88" s="129">
        <f t="shared" si="8"/>
        <v>2.9734236409438279E-2</v>
      </c>
      <c r="L88" s="130">
        <f t="shared" si="9"/>
        <v>52458719.650000036</v>
      </c>
      <c r="M88" s="131">
        <v>44052262.959999979</v>
      </c>
    </row>
    <row r="89" spans="1:13" ht="12.75" customHeight="1">
      <c r="A89" s="137">
        <v>17542</v>
      </c>
      <c r="B89" s="127" t="s">
        <v>255</v>
      </c>
      <c r="C89" s="128">
        <v>633000</v>
      </c>
      <c r="D89" s="128">
        <v>653000</v>
      </c>
      <c r="E89" s="128">
        <v>140000</v>
      </c>
      <c r="F89" s="128">
        <v>638000</v>
      </c>
      <c r="G89" s="129">
        <f t="shared" si="6"/>
        <v>4.9538580779205184E-5</v>
      </c>
      <c r="H89" s="128">
        <f t="shared" si="7"/>
        <v>15000</v>
      </c>
      <c r="I89" s="128">
        <v>0</v>
      </c>
      <c r="J89" s="128">
        <v>498000</v>
      </c>
      <c r="K89" s="129">
        <f t="shared" si="8"/>
        <v>4.3436177135901367E-5</v>
      </c>
      <c r="L89" s="130">
        <f t="shared" si="9"/>
        <v>155000</v>
      </c>
      <c r="M89" s="131">
        <v>140000</v>
      </c>
    </row>
    <row r="90" spans="1:13" s="29" customFormat="1" ht="12.75" customHeight="1">
      <c r="A90" s="27">
        <v>18</v>
      </c>
      <c r="B90" s="122" t="s">
        <v>263</v>
      </c>
      <c r="C90" s="118">
        <v>195384000</v>
      </c>
      <c r="D90" s="118">
        <v>302572257.62</v>
      </c>
      <c r="E90" s="118">
        <v>43791150.420000002</v>
      </c>
      <c r="F90" s="118">
        <v>228829451.35999995</v>
      </c>
      <c r="G90" s="123">
        <f t="shared" si="6"/>
        <v>1.7767846803853543E-2</v>
      </c>
      <c r="H90" s="118">
        <f t="shared" si="7"/>
        <v>73742806.26000005</v>
      </c>
      <c r="I90" s="118">
        <v>31970961.969999999</v>
      </c>
      <c r="J90" s="118">
        <v>178449736.91000003</v>
      </c>
      <c r="K90" s="123">
        <f t="shared" si="8"/>
        <v>1.556460719332883E-2</v>
      </c>
      <c r="L90" s="124">
        <f t="shared" si="9"/>
        <v>124122520.70999998</v>
      </c>
      <c r="M90" s="125">
        <v>50379714.449999928</v>
      </c>
    </row>
    <row r="91" spans="1:13" ht="12.75" customHeight="1">
      <c r="A91" s="126" t="s">
        <v>264</v>
      </c>
      <c r="B91" s="127" t="s">
        <v>154</v>
      </c>
      <c r="C91" s="128">
        <v>85845000</v>
      </c>
      <c r="D91" s="128">
        <v>94075933.549999997</v>
      </c>
      <c r="E91" s="128">
        <v>17916055.390000001</v>
      </c>
      <c r="F91" s="128">
        <v>91860034.399999991</v>
      </c>
      <c r="G91" s="129">
        <f t="shared" si="6"/>
        <v>7.1326265431112326E-3</v>
      </c>
      <c r="H91" s="128">
        <f t="shared" si="7"/>
        <v>2215899.150000006</v>
      </c>
      <c r="I91" s="128">
        <v>17415727.91</v>
      </c>
      <c r="J91" s="128">
        <v>85956643.26000002</v>
      </c>
      <c r="K91" s="129">
        <f t="shared" si="8"/>
        <v>7.4972449450779986E-3</v>
      </c>
      <c r="L91" s="130">
        <f t="shared" si="9"/>
        <v>8119290.2899999768</v>
      </c>
      <c r="M91" s="131">
        <v>5903391.1399999708</v>
      </c>
    </row>
    <row r="92" spans="1:13" ht="12.75" customHeight="1">
      <c r="A92" s="126" t="s">
        <v>265</v>
      </c>
      <c r="B92" s="127" t="s">
        <v>173</v>
      </c>
      <c r="C92" s="128">
        <v>100000</v>
      </c>
      <c r="D92" s="128">
        <v>100000</v>
      </c>
      <c r="E92" s="128">
        <v>0</v>
      </c>
      <c r="F92" s="128">
        <v>6300</v>
      </c>
      <c r="G92" s="129">
        <f t="shared" si="6"/>
        <v>4.8917407352506681E-7</v>
      </c>
      <c r="H92" s="128">
        <f t="shared" si="7"/>
        <v>93700</v>
      </c>
      <c r="I92" s="128">
        <v>0</v>
      </c>
      <c r="J92" s="128">
        <v>6300</v>
      </c>
      <c r="K92" s="129">
        <f t="shared" si="8"/>
        <v>5.4949380714092095E-7</v>
      </c>
      <c r="L92" s="130">
        <f t="shared" si="9"/>
        <v>93700</v>
      </c>
      <c r="M92" s="131">
        <v>0</v>
      </c>
    </row>
    <row r="93" spans="1:13" ht="12.75" customHeight="1">
      <c r="A93" s="126" t="s">
        <v>266</v>
      </c>
      <c r="B93" s="127" t="s">
        <v>215</v>
      </c>
      <c r="C93" s="128">
        <v>4395000</v>
      </c>
      <c r="D93" s="128">
        <v>13685100</v>
      </c>
      <c r="E93" s="128">
        <v>3845396.16</v>
      </c>
      <c r="F93" s="128">
        <v>7087367.7199999997</v>
      </c>
      <c r="G93" s="129">
        <f t="shared" si="6"/>
        <v>5.5031056161308973E-4</v>
      </c>
      <c r="H93" s="128">
        <f t="shared" si="7"/>
        <v>6597732.2800000003</v>
      </c>
      <c r="I93" s="128">
        <v>253007.99</v>
      </c>
      <c r="J93" s="128">
        <v>2396408.71</v>
      </c>
      <c r="K93" s="129">
        <f t="shared" si="8"/>
        <v>2.0901773738469254E-4</v>
      </c>
      <c r="L93" s="130">
        <f t="shared" si="9"/>
        <v>11288691.289999999</v>
      </c>
      <c r="M93" s="131">
        <v>4690959.01</v>
      </c>
    </row>
    <row r="94" spans="1:13" ht="12.75" customHeight="1">
      <c r="A94" s="126" t="s">
        <v>267</v>
      </c>
      <c r="B94" s="127" t="s">
        <v>249</v>
      </c>
      <c r="C94" s="128">
        <v>860000</v>
      </c>
      <c r="D94" s="128">
        <v>22082884</v>
      </c>
      <c r="E94" s="128">
        <v>0</v>
      </c>
      <c r="F94" s="128">
        <v>21922884</v>
      </c>
      <c r="G94" s="129">
        <f t="shared" si="6"/>
        <v>1.7022391221742082E-3</v>
      </c>
      <c r="H94" s="128">
        <f t="shared" si="7"/>
        <v>160000</v>
      </c>
      <c r="I94" s="128">
        <v>0</v>
      </c>
      <c r="J94" s="128">
        <v>21922884</v>
      </c>
      <c r="K94" s="129">
        <f t="shared" si="8"/>
        <v>1.9121411099474255E-3</v>
      </c>
      <c r="L94" s="130">
        <f t="shared" si="9"/>
        <v>160000</v>
      </c>
      <c r="M94" s="131">
        <v>0</v>
      </c>
    </row>
    <row r="95" spans="1:13" ht="12.75" customHeight="1">
      <c r="A95" s="126" t="s">
        <v>268</v>
      </c>
      <c r="B95" s="127" t="s">
        <v>269</v>
      </c>
      <c r="C95" s="128">
        <v>21539000</v>
      </c>
      <c r="D95" s="128">
        <v>59933901.920000002</v>
      </c>
      <c r="E95" s="128">
        <v>8534870.1400000006</v>
      </c>
      <c r="F95" s="128">
        <v>43234375.849999994</v>
      </c>
      <c r="G95" s="129">
        <f t="shared" si="6"/>
        <v>3.3570056747394082E-3</v>
      </c>
      <c r="H95" s="128">
        <f t="shared" si="7"/>
        <v>16699526.070000008</v>
      </c>
      <c r="I95" s="128">
        <v>4961994.38</v>
      </c>
      <c r="J95" s="128">
        <v>23291651.190000001</v>
      </c>
      <c r="K95" s="129">
        <f t="shared" si="8"/>
        <v>2.0315266804748354E-3</v>
      </c>
      <c r="L95" s="130">
        <f t="shared" si="9"/>
        <v>36642250.730000004</v>
      </c>
      <c r="M95" s="131">
        <v>19942724.659999993</v>
      </c>
    </row>
    <row r="96" spans="1:13" ht="12.75" customHeight="1">
      <c r="A96" s="126" t="s">
        <v>270</v>
      </c>
      <c r="B96" s="127" t="s">
        <v>255</v>
      </c>
      <c r="C96" s="128">
        <v>37889000</v>
      </c>
      <c r="D96" s="128">
        <v>58575654.519999996</v>
      </c>
      <c r="E96" s="128">
        <v>11417846.229999999</v>
      </c>
      <c r="F96" s="128">
        <v>55756571.359999992</v>
      </c>
      <c r="G96" s="129">
        <f t="shared" si="6"/>
        <v>4.3293125615813128E-3</v>
      </c>
      <c r="H96" s="128">
        <f t="shared" si="7"/>
        <v>2819083.1600000039</v>
      </c>
      <c r="I96" s="128">
        <v>9070626.1199999992</v>
      </c>
      <c r="J96" s="128">
        <v>42226429.5</v>
      </c>
      <c r="K96" s="129">
        <f t="shared" si="8"/>
        <v>3.6830415091940781E-3</v>
      </c>
      <c r="L96" s="130">
        <f t="shared" si="9"/>
        <v>16349225.019999996</v>
      </c>
      <c r="M96" s="131">
        <v>13530141.859999992</v>
      </c>
    </row>
    <row r="97" spans="1:13" ht="12.75" hidden="1" customHeight="1">
      <c r="A97" s="126" t="s">
        <v>271</v>
      </c>
      <c r="B97" s="127" t="s">
        <v>257</v>
      </c>
      <c r="C97" s="128">
        <v>44756000</v>
      </c>
      <c r="D97" s="128">
        <v>54118783.630000003</v>
      </c>
      <c r="E97" s="128">
        <v>2076982.5</v>
      </c>
      <c r="F97" s="128">
        <v>8961918.0300000012</v>
      </c>
      <c r="G97" s="129">
        <f t="shared" si="6"/>
        <v>6.9586316656076867E-4</v>
      </c>
      <c r="H97" s="128">
        <f t="shared" si="7"/>
        <v>45156865.600000001</v>
      </c>
      <c r="I97" s="128">
        <v>269605.57</v>
      </c>
      <c r="J97" s="128">
        <v>2649420.25</v>
      </c>
      <c r="K97" s="129">
        <f t="shared" si="8"/>
        <v>2.3108571744265879E-4</v>
      </c>
      <c r="L97" s="130">
        <f t="shared" si="9"/>
        <v>51469363.380000003</v>
      </c>
      <c r="M97" s="131">
        <v>6312497.7800000012</v>
      </c>
    </row>
    <row r="98" spans="1:13" ht="12.75" hidden="1" customHeight="1">
      <c r="A98" s="126" t="s">
        <v>272</v>
      </c>
      <c r="B98" s="127" t="s">
        <v>273</v>
      </c>
      <c r="C98" s="128">
        <v>0</v>
      </c>
      <c r="D98" s="128">
        <v>0</v>
      </c>
      <c r="E98" s="128">
        <v>0</v>
      </c>
      <c r="F98" s="128">
        <v>0</v>
      </c>
      <c r="G98" s="129">
        <f t="shared" si="6"/>
        <v>0</v>
      </c>
      <c r="H98" s="128">
        <f t="shared" si="7"/>
        <v>0</v>
      </c>
      <c r="I98" s="128">
        <v>0</v>
      </c>
      <c r="J98" s="128">
        <v>0</v>
      </c>
      <c r="K98" s="129">
        <f t="shared" si="8"/>
        <v>0</v>
      </c>
      <c r="L98" s="130">
        <f t="shared" si="9"/>
        <v>0</v>
      </c>
      <c r="M98" s="131">
        <v>0</v>
      </c>
    </row>
    <row r="99" spans="1:13" ht="12.75" hidden="1" customHeight="1">
      <c r="A99" s="126" t="s">
        <v>274</v>
      </c>
      <c r="B99" s="127" t="s">
        <v>275</v>
      </c>
      <c r="C99" s="128">
        <v>0</v>
      </c>
      <c r="D99" s="128">
        <v>0</v>
      </c>
      <c r="E99" s="128">
        <v>0</v>
      </c>
      <c r="F99" s="128">
        <v>0</v>
      </c>
      <c r="G99" s="129">
        <f t="shared" si="6"/>
        <v>0</v>
      </c>
      <c r="H99" s="128">
        <f t="shared" si="7"/>
        <v>0</v>
      </c>
      <c r="I99" s="128">
        <v>0</v>
      </c>
      <c r="J99" s="128">
        <v>0</v>
      </c>
      <c r="K99" s="129">
        <f t="shared" si="8"/>
        <v>0</v>
      </c>
      <c r="L99" s="130">
        <f t="shared" si="9"/>
        <v>0</v>
      </c>
      <c r="M99" s="131">
        <v>0</v>
      </c>
    </row>
    <row r="100" spans="1:13" ht="12.75" customHeight="1">
      <c r="A100" s="27">
        <v>19</v>
      </c>
      <c r="B100" s="122" t="s">
        <v>276</v>
      </c>
      <c r="C100" s="118">
        <v>410000</v>
      </c>
      <c r="D100" s="118">
        <v>410000</v>
      </c>
      <c r="E100" s="118">
        <v>0</v>
      </c>
      <c r="F100" s="118">
        <v>0</v>
      </c>
      <c r="G100" s="123">
        <f t="shared" si="6"/>
        <v>0</v>
      </c>
      <c r="H100" s="118">
        <f t="shared" si="7"/>
        <v>410000</v>
      </c>
      <c r="I100" s="118">
        <v>0</v>
      </c>
      <c r="J100" s="118">
        <v>0</v>
      </c>
      <c r="K100" s="123">
        <f t="shared" si="8"/>
        <v>0</v>
      </c>
      <c r="L100" s="124">
        <f t="shared" si="9"/>
        <v>410000</v>
      </c>
      <c r="M100" s="125">
        <v>0</v>
      </c>
    </row>
    <row r="101" spans="1:13" ht="12.75" customHeight="1">
      <c r="A101" s="126" t="s">
        <v>277</v>
      </c>
      <c r="B101" s="127" t="s">
        <v>278</v>
      </c>
      <c r="C101" s="128">
        <v>410000</v>
      </c>
      <c r="D101" s="128">
        <v>410000</v>
      </c>
      <c r="E101" s="128">
        <v>0</v>
      </c>
      <c r="F101" s="128">
        <v>0</v>
      </c>
      <c r="G101" s="129">
        <f t="shared" si="6"/>
        <v>0</v>
      </c>
      <c r="H101" s="128">
        <f t="shared" si="7"/>
        <v>410000</v>
      </c>
      <c r="I101" s="128">
        <v>0</v>
      </c>
      <c r="J101" s="128">
        <v>0</v>
      </c>
      <c r="K101" s="129">
        <f t="shared" si="8"/>
        <v>0</v>
      </c>
      <c r="L101" s="130">
        <f t="shared" si="9"/>
        <v>410000</v>
      </c>
      <c r="M101" s="131">
        <v>0</v>
      </c>
    </row>
    <row r="102" spans="1:13" s="29" customFormat="1" ht="12.75" customHeight="1">
      <c r="A102" s="27">
        <v>22</v>
      </c>
      <c r="B102" s="122" t="s">
        <v>279</v>
      </c>
      <c r="C102" s="118">
        <v>250000</v>
      </c>
      <c r="D102" s="118">
        <v>250000</v>
      </c>
      <c r="E102" s="118">
        <v>0</v>
      </c>
      <c r="F102" s="118">
        <v>200000</v>
      </c>
      <c r="G102" s="123">
        <f t="shared" si="6"/>
        <v>1.552933566746244E-5</v>
      </c>
      <c r="H102" s="118">
        <f t="shared" si="7"/>
        <v>50000</v>
      </c>
      <c r="I102" s="118">
        <v>0</v>
      </c>
      <c r="J102" s="118">
        <v>200000</v>
      </c>
      <c r="K102" s="123">
        <f t="shared" si="8"/>
        <v>1.7444247845743523E-5</v>
      </c>
      <c r="L102" s="124">
        <f t="shared" si="9"/>
        <v>50000</v>
      </c>
      <c r="M102" s="125">
        <v>0</v>
      </c>
    </row>
    <row r="103" spans="1:13" ht="12.75" customHeight="1">
      <c r="A103" s="126" t="s">
        <v>280</v>
      </c>
      <c r="B103" s="127" t="s">
        <v>281</v>
      </c>
      <c r="C103" s="128">
        <v>250000</v>
      </c>
      <c r="D103" s="128">
        <v>250000</v>
      </c>
      <c r="E103" s="128">
        <v>0</v>
      </c>
      <c r="F103" s="128">
        <v>200000</v>
      </c>
      <c r="G103" s="129">
        <f t="shared" si="6"/>
        <v>1.552933566746244E-5</v>
      </c>
      <c r="H103" s="128">
        <f t="shared" si="7"/>
        <v>50000</v>
      </c>
      <c r="I103" s="128">
        <v>0</v>
      </c>
      <c r="J103" s="128">
        <v>200000</v>
      </c>
      <c r="K103" s="129">
        <f t="shared" si="8"/>
        <v>1.7444247845743523E-5</v>
      </c>
      <c r="L103" s="130">
        <f t="shared" si="9"/>
        <v>50000</v>
      </c>
      <c r="M103" s="131">
        <v>0</v>
      </c>
    </row>
    <row r="104" spans="1:13" s="29" customFormat="1" ht="12.75" customHeight="1">
      <c r="A104" s="27">
        <v>23</v>
      </c>
      <c r="B104" s="122" t="s">
        <v>282</v>
      </c>
      <c r="C104" s="118">
        <v>318057000</v>
      </c>
      <c r="D104" s="118">
        <v>366775159.91000009</v>
      </c>
      <c r="E104" s="118">
        <v>45348829.93</v>
      </c>
      <c r="F104" s="118">
        <v>294179347.44999999</v>
      </c>
      <c r="G104" s="123">
        <f t="shared" si="6"/>
        <v>2.2842049164930552E-2</v>
      </c>
      <c r="H104" s="118">
        <f t="shared" si="7"/>
        <v>72595812.460000098</v>
      </c>
      <c r="I104" s="118">
        <v>42052899.119999997</v>
      </c>
      <c r="J104" s="118">
        <v>246974789.71999997</v>
      </c>
      <c r="K104" s="123">
        <f t="shared" si="8"/>
        <v>2.1541447217630343E-2</v>
      </c>
      <c r="L104" s="124">
        <f t="shared" si="9"/>
        <v>119800370.19000012</v>
      </c>
      <c r="M104" s="125">
        <v>47204557.730000019</v>
      </c>
    </row>
    <row r="105" spans="1:13" ht="12.75" customHeight="1">
      <c r="A105" s="126" t="s">
        <v>283</v>
      </c>
      <c r="B105" s="127" t="s">
        <v>154</v>
      </c>
      <c r="C105" s="128">
        <v>34325000</v>
      </c>
      <c r="D105" s="128">
        <v>35480500</v>
      </c>
      <c r="E105" s="128">
        <v>6666427.2999999998</v>
      </c>
      <c r="F105" s="128">
        <v>34029536.800000004</v>
      </c>
      <c r="G105" s="129">
        <f t="shared" si="6"/>
        <v>2.6422804978773287E-3</v>
      </c>
      <c r="H105" s="128">
        <f t="shared" si="7"/>
        <v>1450963.1999999955</v>
      </c>
      <c r="I105" s="128">
        <v>6818231.3999999985</v>
      </c>
      <c r="J105" s="128">
        <v>33400474.890000001</v>
      </c>
      <c r="K105" s="129">
        <f t="shared" si="8"/>
        <v>2.9132308107334653E-3</v>
      </c>
      <c r="L105" s="130">
        <f t="shared" si="9"/>
        <v>2080025.1099999994</v>
      </c>
      <c r="M105" s="131">
        <v>629061.91000000387</v>
      </c>
    </row>
    <row r="106" spans="1:13" ht="12.75" customHeight="1">
      <c r="A106" s="126" t="s">
        <v>284</v>
      </c>
      <c r="B106" s="127" t="s">
        <v>173</v>
      </c>
      <c r="C106" s="128">
        <v>391000</v>
      </c>
      <c r="D106" s="128">
        <v>2481000</v>
      </c>
      <c r="E106" s="128">
        <v>500000</v>
      </c>
      <c r="F106" s="128">
        <v>1334988.2</v>
      </c>
      <c r="G106" s="129">
        <f t="shared" si="6"/>
        <v>1.036573993495074E-4</v>
      </c>
      <c r="H106" s="128">
        <f t="shared" si="7"/>
        <v>1146011.8</v>
      </c>
      <c r="I106" s="128">
        <v>106463.56999999999</v>
      </c>
      <c r="J106" s="128">
        <v>132641.54999999999</v>
      </c>
      <c r="K106" s="129">
        <f t="shared" si="8"/>
        <v>1.1569160364217906E-5</v>
      </c>
      <c r="L106" s="130">
        <f t="shared" si="9"/>
        <v>2348358.4500000002</v>
      </c>
      <c r="M106" s="131">
        <v>1202346.6499999999</v>
      </c>
    </row>
    <row r="107" spans="1:13" ht="12.75" customHeight="1">
      <c r="A107" s="760" t="s">
        <v>910</v>
      </c>
      <c r="B107" s="127" t="s">
        <v>911</v>
      </c>
      <c r="C107" s="128">
        <v>26820000</v>
      </c>
      <c r="D107" s="128">
        <v>31096722.609999999</v>
      </c>
      <c r="E107" s="128">
        <v>1879184.75</v>
      </c>
      <c r="F107" s="128">
        <v>21189562.100000005</v>
      </c>
      <c r="G107" s="129">
        <f t="shared" ref="G107:G128" si="10">F107/$F$130</f>
        <v>1.6452991124872019E-3</v>
      </c>
      <c r="H107" s="128">
        <f t="shared" ref="H107:H128" si="11">D107-F107</f>
        <v>9907160.5099999942</v>
      </c>
      <c r="I107" s="128">
        <v>3791242.3600000003</v>
      </c>
      <c r="J107" s="128">
        <v>15237318.190000001</v>
      </c>
      <c r="K107" s="129">
        <f t="shared" ref="K107:K128" si="12">J107/$J$130</f>
        <v>1.3290177750540804E-3</v>
      </c>
      <c r="L107" s="761">
        <f t="shared" ref="L107:L128" si="13">D107-J107</f>
        <v>15859404.419999998</v>
      </c>
      <c r="M107" s="379">
        <v>5952243.9100000039</v>
      </c>
    </row>
    <row r="108" spans="1:13" ht="12.75" customHeight="1">
      <c r="A108" s="126" t="s">
        <v>285</v>
      </c>
      <c r="B108" s="138" t="s">
        <v>286</v>
      </c>
      <c r="C108" s="128">
        <v>10000</v>
      </c>
      <c r="D108" s="128">
        <v>2510000</v>
      </c>
      <c r="E108" s="128">
        <v>0</v>
      </c>
      <c r="F108" s="128">
        <v>844000</v>
      </c>
      <c r="G108" s="129">
        <f t="shared" si="10"/>
        <v>6.5533796516691495E-5</v>
      </c>
      <c r="H108" s="128">
        <f t="shared" si="11"/>
        <v>1666000</v>
      </c>
      <c r="I108" s="128">
        <v>13902.42</v>
      </c>
      <c r="J108" s="128">
        <v>13902.42</v>
      </c>
      <c r="K108" s="129">
        <f t="shared" si="12"/>
        <v>1.2125863006781082E-6</v>
      </c>
      <c r="L108" s="130">
        <f t="shared" si="13"/>
        <v>2496097.58</v>
      </c>
      <c r="M108" s="131">
        <v>830097.58</v>
      </c>
    </row>
    <row r="109" spans="1:13" ht="12.75" customHeight="1">
      <c r="A109" s="126" t="s">
        <v>287</v>
      </c>
      <c r="B109" s="127" t="s">
        <v>288</v>
      </c>
      <c r="C109" s="128">
        <v>249975000</v>
      </c>
      <c r="D109" s="128">
        <v>281317982.33000004</v>
      </c>
      <c r="E109" s="128">
        <v>30093042.199999996</v>
      </c>
      <c r="F109" s="128">
        <v>228611531.84999996</v>
      </c>
      <c r="G109" s="129">
        <f t="shared" si="10"/>
        <v>1.7750926077757148E-2</v>
      </c>
      <c r="H109" s="128">
        <f t="shared" si="11"/>
        <v>52706450.480000079</v>
      </c>
      <c r="I109" s="128">
        <v>29718651.609999999</v>
      </c>
      <c r="J109" s="128">
        <v>195565167.62999997</v>
      </c>
      <c r="K109" s="129">
        <f t="shared" si="12"/>
        <v>1.7057436270660486E-2</v>
      </c>
      <c r="L109" s="130">
        <f t="shared" si="13"/>
        <v>85752814.700000077</v>
      </c>
      <c r="M109" s="131">
        <v>33046364.219999999</v>
      </c>
    </row>
    <row r="110" spans="1:13" ht="12.75" customHeight="1">
      <c r="A110" s="126" t="s">
        <v>289</v>
      </c>
      <c r="B110" s="127" t="s">
        <v>290</v>
      </c>
      <c r="C110" s="128">
        <v>6536000</v>
      </c>
      <c r="D110" s="128">
        <v>13888954.969999999</v>
      </c>
      <c r="E110" s="128">
        <v>6210175.6799999997</v>
      </c>
      <c r="F110" s="128">
        <v>8169728.5</v>
      </c>
      <c r="G110" s="129">
        <f t="shared" si="10"/>
        <v>6.3435228094267204E-4</v>
      </c>
      <c r="H110" s="128">
        <f t="shared" si="11"/>
        <v>5719226.4699999988</v>
      </c>
      <c r="I110" s="128">
        <v>1604407.7600000002</v>
      </c>
      <c r="J110" s="128">
        <v>2625285.04</v>
      </c>
      <c r="K110" s="129">
        <f t="shared" si="12"/>
        <v>2.2898061451741346E-4</v>
      </c>
      <c r="L110" s="130">
        <f t="shared" si="13"/>
        <v>11263669.93</v>
      </c>
      <c r="M110" s="131">
        <v>5544443.46</v>
      </c>
    </row>
    <row r="111" spans="1:13" s="29" customFormat="1" ht="12.75" customHeight="1">
      <c r="A111" s="27">
        <v>27</v>
      </c>
      <c r="B111" s="122" t="s">
        <v>291</v>
      </c>
      <c r="C111" s="118">
        <v>57643000</v>
      </c>
      <c r="D111" s="118">
        <v>66294453.720000006</v>
      </c>
      <c r="E111" s="118">
        <v>11473038.58</v>
      </c>
      <c r="F111" s="118">
        <v>64233957.259999983</v>
      </c>
      <c r="G111" s="123">
        <f t="shared" si="10"/>
        <v>4.9875534176998778E-3</v>
      </c>
      <c r="H111" s="118">
        <f t="shared" si="11"/>
        <v>2060496.4600000232</v>
      </c>
      <c r="I111" s="118">
        <v>13556444.92</v>
      </c>
      <c r="J111" s="118">
        <v>58209715.089999996</v>
      </c>
      <c r="K111" s="123">
        <f t="shared" si="12"/>
        <v>5.0771234853003826E-3</v>
      </c>
      <c r="L111" s="124">
        <f t="shared" si="13"/>
        <v>8084738.6300000101</v>
      </c>
      <c r="M111" s="125">
        <v>6024242.1699999869</v>
      </c>
    </row>
    <row r="112" spans="1:13" ht="12.75" customHeight="1">
      <c r="A112" s="126" t="s">
        <v>292</v>
      </c>
      <c r="B112" s="127" t="s">
        <v>154</v>
      </c>
      <c r="C112" s="128">
        <v>48105000</v>
      </c>
      <c r="D112" s="128">
        <v>48957605.380000003</v>
      </c>
      <c r="E112" s="128">
        <v>9674261.7699999996</v>
      </c>
      <c r="F112" s="128">
        <v>48032201.739999987</v>
      </c>
      <c r="G112" s="129">
        <f t="shared" si="10"/>
        <v>3.7295409183386663E-3</v>
      </c>
      <c r="H112" s="128">
        <f t="shared" si="11"/>
        <v>925403.6400000155</v>
      </c>
      <c r="I112" s="128">
        <v>9535104.4399999995</v>
      </c>
      <c r="J112" s="128">
        <v>46161792.439999998</v>
      </c>
      <c r="K112" s="129">
        <f t="shared" si="12"/>
        <v>4.0262887416356473E-3</v>
      </c>
      <c r="L112" s="130">
        <f t="shared" si="13"/>
        <v>2795812.9400000051</v>
      </c>
      <c r="M112" s="131">
        <v>1870409.2999999896</v>
      </c>
    </row>
    <row r="113" spans="1:13" ht="12.75" customHeight="1">
      <c r="A113" s="126" t="s">
        <v>293</v>
      </c>
      <c r="B113" s="127" t="s">
        <v>175</v>
      </c>
      <c r="C113" s="128">
        <v>446000</v>
      </c>
      <c r="D113" s="128">
        <v>446000</v>
      </c>
      <c r="E113" s="128">
        <v>22414</v>
      </c>
      <c r="F113" s="128">
        <v>445824.18</v>
      </c>
      <c r="G113" s="129">
        <f t="shared" si="10"/>
        <v>3.4616766699455973E-5</v>
      </c>
      <c r="H113" s="128">
        <f t="shared" si="11"/>
        <v>175.82000000000698</v>
      </c>
      <c r="I113" s="128">
        <v>36673</v>
      </c>
      <c r="J113" s="128">
        <v>433476.18</v>
      </c>
      <c r="K113" s="129">
        <f t="shared" si="12"/>
        <v>3.7808329595730653E-5</v>
      </c>
      <c r="L113" s="130">
        <f t="shared" si="13"/>
        <v>12523.820000000007</v>
      </c>
      <c r="M113" s="131">
        <v>12348</v>
      </c>
    </row>
    <row r="114" spans="1:13" ht="12.75" customHeight="1">
      <c r="A114" s="126" t="s">
        <v>294</v>
      </c>
      <c r="B114" s="127" t="s">
        <v>295</v>
      </c>
      <c r="C114" s="128">
        <v>1370000</v>
      </c>
      <c r="D114" s="128">
        <v>870017.6</v>
      </c>
      <c r="E114" s="128">
        <v>51601.47</v>
      </c>
      <c r="F114" s="128">
        <v>869936.35999999987</v>
      </c>
      <c r="G114" s="129">
        <f t="shared" si="10"/>
        <v>6.754766871885222E-5</v>
      </c>
      <c r="H114" s="128">
        <f t="shared" si="11"/>
        <v>81.240000000107102</v>
      </c>
      <c r="I114" s="128">
        <v>433934.18000000005</v>
      </c>
      <c r="J114" s="128">
        <v>823006.06</v>
      </c>
      <c r="K114" s="129">
        <f t="shared" si="12"/>
        <v>7.1783608445944317E-5</v>
      </c>
      <c r="L114" s="130">
        <f t="shared" si="13"/>
        <v>47011.539999999921</v>
      </c>
      <c r="M114" s="131">
        <v>46930.299999999814</v>
      </c>
    </row>
    <row r="115" spans="1:13" ht="12.75" customHeight="1">
      <c r="A115" s="126" t="s">
        <v>296</v>
      </c>
      <c r="B115" s="127" t="s">
        <v>297</v>
      </c>
      <c r="C115" s="128">
        <v>4897000</v>
      </c>
      <c r="D115" s="128">
        <v>13212369.359999999</v>
      </c>
      <c r="E115" s="128">
        <v>1670246.8099999998</v>
      </c>
      <c r="F115" s="128">
        <v>12206393.299999999</v>
      </c>
      <c r="G115" s="129">
        <f t="shared" si="10"/>
        <v>9.4778589422382263E-4</v>
      </c>
      <c r="H115" s="128">
        <f t="shared" si="11"/>
        <v>1005976.0600000005</v>
      </c>
      <c r="I115" s="128">
        <v>2592935.2200000002</v>
      </c>
      <c r="J115" s="128">
        <v>8556361.7899999991</v>
      </c>
      <c r="K115" s="129">
        <f t="shared" si="12"/>
        <v>7.4629647861304831E-4</v>
      </c>
      <c r="L115" s="130">
        <f t="shared" si="13"/>
        <v>4656007.57</v>
      </c>
      <c r="M115" s="131">
        <v>3650031.51</v>
      </c>
    </row>
    <row r="116" spans="1:13" ht="12.75" customHeight="1">
      <c r="A116" s="126" t="s">
        <v>298</v>
      </c>
      <c r="B116" s="127" t="s">
        <v>299</v>
      </c>
      <c r="C116" s="128">
        <v>2825000</v>
      </c>
      <c r="D116" s="128">
        <v>2808461.3800000004</v>
      </c>
      <c r="E116" s="128">
        <v>54514.53</v>
      </c>
      <c r="F116" s="128">
        <v>2679601.6800000002</v>
      </c>
      <c r="G116" s="129">
        <f t="shared" si="10"/>
        <v>2.0806216971908139E-4</v>
      </c>
      <c r="H116" s="128">
        <f t="shared" si="11"/>
        <v>128859.70000000019</v>
      </c>
      <c r="I116" s="128">
        <v>957798.07999999984</v>
      </c>
      <c r="J116" s="128">
        <v>2235078.62</v>
      </c>
      <c r="K116" s="129">
        <f t="shared" si="12"/>
        <v>1.9494632701001202E-4</v>
      </c>
      <c r="L116" s="130">
        <f t="shared" si="13"/>
        <v>573382.76000000024</v>
      </c>
      <c r="M116" s="131">
        <v>444523.06000000006</v>
      </c>
    </row>
    <row r="117" spans="1:13" s="29" customFormat="1" ht="12.75" customHeight="1">
      <c r="A117" s="27">
        <v>28</v>
      </c>
      <c r="B117" s="122" t="s">
        <v>300</v>
      </c>
      <c r="C117" s="118">
        <v>483341000</v>
      </c>
      <c r="D117" s="118">
        <v>547517128.75999999</v>
      </c>
      <c r="E117" s="118">
        <v>56204253.409999996</v>
      </c>
      <c r="F117" s="118">
        <v>527751028.76999998</v>
      </c>
      <c r="G117" s="123">
        <f t="shared" si="10"/>
        <v>4.0978114373089784E-2</v>
      </c>
      <c r="H117" s="118">
        <f t="shared" si="11"/>
        <v>19766099.99000001</v>
      </c>
      <c r="I117" s="118">
        <v>60149133.75</v>
      </c>
      <c r="J117" s="118">
        <v>516786195.83000004</v>
      </c>
      <c r="K117" s="123">
        <f t="shared" si="12"/>
        <v>4.507473241658734E-2</v>
      </c>
      <c r="L117" s="124">
        <f t="shared" si="13"/>
        <v>30730932.929999948</v>
      </c>
      <c r="M117" s="125">
        <v>10964832.939999938</v>
      </c>
    </row>
    <row r="118" spans="1:13" ht="12.75" hidden="1" customHeight="1">
      <c r="A118" s="126" t="s">
        <v>301</v>
      </c>
      <c r="B118" s="134" t="s">
        <v>302</v>
      </c>
      <c r="C118" s="128">
        <v>0</v>
      </c>
      <c r="D118" s="128">
        <v>0</v>
      </c>
      <c r="E118" s="128">
        <v>0</v>
      </c>
      <c r="F118" s="128">
        <v>0</v>
      </c>
      <c r="G118" s="129">
        <f t="shared" si="10"/>
        <v>0</v>
      </c>
      <c r="H118" s="128">
        <f t="shared" si="11"/>
        <v>0</v>
      </c>
      <c r="I118" s="128">
        <v>0</v>
      </c>
      <c r="J118" s="128">
        <v>0</v>
      </c>
      <c r="K118" s="129">
        <f t="shared" si="12"/>
        <v>0</v>
      </c>
      <c r="L118" s="130">
        <f t="shared" si="13"/>
        <v>0</v>
      </c>
      <c r="M118" s="131">
        <v>0</v>
      </c>
    </row>
    <row r="119" spans="1:13" ht="12.75" customHeight="1">
      <c r="A119" s="126" t="s">
        <v>303</v>
      </c>
      <c r="B119" s="127" t="s">
        <v>304</v>
      </c>
      <c r="C119" s="128">
        <v>196464000</v>
      </c>
      <c r="D119" s="128">
        <v>219674054.44999999</v>
      </c>
      <c r="E119" s="128">
        <v>29660452.730000004</v>
      </c>
      <c r="F119" s="128">
        <v>218261853.08999997</v>
      </c>
      <c r="G119" s="129">
        <f t="shared" si="10"/>
        <v>1.6947307900184918E-2</v>
      </c>
      <c r="H119" s="128">
        <f t="shared" si="11"/>
        <v>1412201.3600000143</v>
      </c>
      <c r="I119" s="128">
        <v>31002679.860000003</v>
      </c>
      <c r="J119" s="128">
        <v>218244920.01999998</v>
      </c>
      <c r="K119" s="129">
        <f t="shared" si="12"/>
        <v>1.9035592379516759E-2</v>
      </c>
      <c r="L119" s="130">
        <f t="shared" si="13"/>
        <v>1429134.4300000072</v>
      </c>
      <c r="M119" s="131">
        <v>16933.069999992847</v>
      </c>
    </row>
    <row r="120" spans="1:13" ht="12.75" customHeight="1">
      <c r="A120" s="126" t="s">
        <v>305</v>
      </c>
      <c r="B120" s="127" t="s">
        <v>306</v>
      </c>
      <c r="C120" s="128">
        <v>94573000</v>
      </c>
      <c r="D120" s="128">
        <v>66472900</v>
      </c>
      <c r="E120" s="128">
        <v>0</v>
      </c>
      <c r="F120" s="128">
        <v>66353811.250000015</v>
      </c>
      <c r="G120" s="129">
        <f t="shared" si="10"/>
        <v>5.152153038583478E-3</v>
      </c>
      <c r="H120" s="128">
        <f t="shared" si="11"/>
        <v>119088.7499999851</v>
      </c>
      <c r="I120" s="128">
        <v>0</v>
      </c>
      <c r="J120" s="128">
        <v>66353811.250000015</v>
      </c>
      <c r="K120" s="129">
        <f t="shared" si="12"/>
        <v>5.7874616447734246E-3</v>
      </c>
      <c r="L120" s="130">
        <f t="shared" si="13"/>
        <v>119088.7499999851</v>
      </c>
      <c r="M120" s="131">
        <v>0</v>
      </c>
    </row>
    <row r="121" spans="1:13" ht="12.75" customHeight="1">
      <c r="A121" s="126" t="s">
        <v>307</v>
      </c>
      <c r="B121" s="127" t="s">
        <v>275</v>
      </c>
      <c r="C121" s="128">
        <v>192304000</v>
      </c>
      <c r="D121" s="128">
        <v>261370174.31000003</v>
      </c>
      <c r="E121" s="128">
        <v>26543800.679999992</v>
      </c>
      <c r="F121" s="128">
        <v>243135364.43000001</v>
      </c>
      <c r="G121" s="129">
        <f t="shared" si="10"/>
        <v>1.8878653434321387E-2</v>
      </c>
      <c r="H121" s="128">
        <f t="shared" si="11"/>
        <v>18234809.880000025</v>
      </c>
      <c r="I121" s="128">
        <v>29146453.890000001</v>
      </c>
      <c r="J121" s="128">
        <v>232187464.56000003</v>
      </c>
      <c r="K121" s="129">
        <f t="shared" si="12"/>
        <v>2.0251678392297152E-2</v>
      </c>
      <c r="L121" s="130">
        <f t="shared" si="13"/>
        <v>29182709.75</v>
      </c>
      <c r="M121" s="131">
        <v>10947899.869999975</v>
      </c>
    </row>
    <row r="122" spans="1:13" s="29" customFormat="1" ht="12.75" customHeight="1">
      <c r="A122" s="27">
        <v>99</v>
      </c>
      <c r="B122" s="122" t="s">
        <v>308</v>
      </c>
      <c r="C122" s="118">
        <v>52802000</v>
      </c>
      <c r="D122" s="118">
        <v>59511.789999999106</v>
      </c>
      <c r="E122" s="118">
        <v>0</v>
      </c>
      <c r="F122" s="118">
        <v>0</v>
      </c>
      <c r="G122" s="123">
        <f t="shared" si="10"/>
        <v>0</v>
      </c>
      <c r="H122" s="118">
        <f t="shared" si="11"/>
        <v>59511.789999999106</v>
      </c>
      <c r="I122" s="118">
        <v>0</v>
      </c>
      <c r="J122" s="118">
        <v>0</v>
      </c>
      <c r="K122" s="123">
        <f t="shared" si="12"/>
        <v>0</v>
      </c>
      <c r="L122" s="124">
        <f t="shared" si="13"/>
        <v>59511.789999999106</v>
      </c>
      <c r="M122" s="125">
        <v>0</v>
      </c>
    </row>
    <row r="123" spans="1:13" ht="12.75" customHeight="1">
      <c r="A123" s="126" t="s">
        <v>309</v>
      </c>
      <c r="B123" s="127" t="s">
        <v>310</v>
      </c>
      <c r="C123" s="128">
        <v>7639000</v>
      </c>
      <c r="D123" s="128">
        <v>0</v>
      </c>
      <c r="E123" s="128">
        <v>0</v>
      </c>
      <c r="F123" s="128">
        <v>0</v>
      </c>
      <c r="G123" s="129">
        <f t="shared" si="10"/>
        <v>0</v>
      </c>
      <c r="H123" s="128">
        <f t="shared" si="11"/>
        <v>0</v>
      </c>
      <c r="I123" s="128">
        <v>0</v>
      </c>
      <c r="J123" s="128">
        <v>0</v>
      </c>
      <c r="K123" s="129">
        <f t="shared" si="12"/>
        <v>0</v>
      </c>
      <c r="L123" s="130">
        <f t="shared" si="13"/>
        <v>0</v>
      </c>
      <c r="M123" s="131">
        <v>0</v>
      </c>
    </row>
    <row r="124" spans="1:13" ht="12.75" customHeight="1">
      <c r="A124" s="126" t="s">
        <v>311</v>
      </c>
      <c r="B124" s="127" t="s">
        <v>107</v>
      </c>
      <c r="C124" s="128">
        <v>45163000</v>
      </c>
      <c r="D124" s="128">
        <v>59511.789999999106</v>
      </c>
      <c r="E124" s="128">
        <v>0</v>
      </c>
      <c r="F124" s="128">
        <v>0</v>
      </c>
      <c r="G124" s="129">
        <f t="shared" si="10"/>
        <v>0</v>
      </c>
      <c r="H124" s="128">
        <f t="shared" si="11"/>
        <v>59511.789999999106</v>
      </c>
      <c r="I124" s="128">
        <v>0</v>
      </c>
      <c r="J124" s="128">
        <v>0</v>
      </c>
      <c r="K124" s="129">
        <f t="shared" si="12"/>
        <v>0</v>
      </c>
      <c r="L124" s="130">
        <f t="shared" si="13"/>
        <v>59511.789999999106</v>
      </c>
      <c r="M124" s="131">
        <v>0</v>
      </c>
    </row>
    <row r="125" spans="1:13" s="29" customFormat="1" ht="12.75" hidden="1" customHeight="1">
      <c r="A125" s="27"/>
      <c r="B125" s="122"/>
      <c r="C125" s="118">
        <v>0</v>
      </c>
      <c r="D125" s="118">
        <v>0</v>
      </c>
      <c r="E125" s="118">
        <v>0</v>
      </c>
      <c r="F125" s="118">
        <v>0</v>
      </c>
      <c r="G125" s="123">
        <f t="shared" si="10"/>
        <v>0</v>
      </c>
      <c r="H125" s="118">
        <f t="shared" si="11"/>
        <v>0</v>
      </c>
      <c r="I125" s="118">
        <v>0</v>
      </c>
      <c r="J125" s="118">
        <v>0</v>
      </c>
      <c r="K125" s="123">
        <f t="shared" si="12"/>
        <v>0</v>
      </c>
      <c r="L125" s="124">
        <f t="shared" si="13"/>
        <v>0</v>
      </c>
      <c r="M125" s="125">
        <v>0</v>
      </c>
    </row>
    <row r="126" spans="1:13" ht="12.75" hidden="1" customHeight="1">
      <c r="A126" s="139"/>
      <c r="B126" s="139"/>
      <c r="C126" s="140">
        <v>0</v>
      </c>
      <c r="D126" s="140">
        <v>0</v>
      </c>
      <c r="E126" s="140">
        <v>0</v>
      </c>
      <c r="F126" s="140">
        <v>0</v>
      </c>
      <c r="G126" s="141">
        <f t="shared" si="10"/>
        <v>0</v>
      </c>
      <c r="H126" s="140">
        <f t="shared" si="11"/>
        <v>0</v>
      </c>
      <c r="I126" s="140">
        <v>0</v>
      </c>
      <c r="J126" s="140">
        <v>0</v>
      </c>
      <c r="K126" s="141">
        <f t="shared" si="12"/>
        <v>0</v>
      </c>
      <c r="L126" s="142">
        <f t="shared" si="13"/>
        <v>0</v>
      </c>
      <c r="M126" s="143">
        <v>0</v>
      </c>
    </row>
    <row r="127" spans="1:13" s="149" customFormat="1" ht="12.75" customHeight="1">
      <c r="A127" s="144"/>
      <c r="B127" s="144"/>
      <c r="C127" s="145">
        <v>0</v>
      </c>
      <c r="D127" s="145">
        <v>0</v>
      </c>
      <c r="E127" s="145">
        <v>0</v>
      </c>
      <c r="F127" s="145">
        <v>0</v>
      </c>
      <c r="G127" s="146">
        <f t="shared" si="10"/>
        <v>0</v>
      </c>
      <c r="H127" s="145">
        <f t="shared" si="11"/>
        <v>0</v>
      </c>
      <c r="I127" s="145">
        <v>0</v>
      </c>
      <c r="J127" s="145">
        <v>0</v>
      </c>
      <c r="K127" s="146">
        <f t="shared" si="12"/>
        <v>0</v>
      </c>
      <c r="L127" s="147">
        <f t="shared" si="13"/>
        <v>0</v>
      </c>
      <c r="M127" s="148">
        <v>0</v>
      </c>
    </row>
    <row r="128" spans="1:13" s="152" customFormat="1" ht="12.75" customHeight="1">
      <c r="A128" s="151"/>
      <c r="B128" s="144" t="s">
        <v>312</v>
      </c>
      <c r="C128" s="145">
        <v>1300000000</v>
      </c>
      <c r="D128" s="145">
        <v>1360882099.76</v>
      </c>
      <c r="E128" s="145">
        <v>269499190.11000001</v>
      </c>
      <c r="F128" s="145">
        <v>1357127059.05</v>
      </c>
      <c r="G128" s="146">
        <f t="shared" si="10"/>
        <v>0.10537640821691784</v>
      </c>
      <c r="H128" s="145">
        <f t="shared" si="11"/>
        <v>3755040.7100000381</v>
      </c>
      <c r="I128" s="145">
        <v>273944597.66999996</v>
      </c>
      <c r="J128" s="145">
        <v>1355096494.2</v>
      </c>
      <c r="K128" s="146">
        <f t="shared" si="12"/>
        <v>0.11819319549861475</v>
      </c>
      <c r="L128" s="147">
        <f t="shared" si="13"/>
        <v>5785605.5599999428</v>
      </c>
      <c r="M128" s="148">
        <v>2030564.8499999046</v>
      </c>
    </row>
    <row r="129" spans="1:13" s="152" customFormat="1" ht="12.75" customHeight="1">
      <c r="A129" s="154"/>
      <c r="B129" s="155"/>
      <c r="C129" s="156"/>
      <c r="D129" s="156"/>
      <c r="E129" s="156"/>
      <c r="F129" s="156"/>
      <c r="G129" s="157"/>
      <c r="H129" s="156"/>
      <c r="I129" s="156"/>
      <c r="J129" s="156"/>
      <c r="K129" s="157"/>
      <c r="L129" s="158"/>
      <c r="M129" s="159"/>
    </row>
    <row r="130" spans="1:13">
      <c r="A130" s="160"/>
      <c r="B130" s="161" t="s">
        <v>313</v>
      </c>
      <c r="C130" s="162">
        <v>11500000000</v>
      </c>
      <c r="D130" s="162">
        <v>14693614405.879999</v>
      </c>
      <c r="E130" s="162">
        <v>2590137431.2700005</v>
      </c>
      <c r="F130" s="162">
        <v>12878850987.750004</v>
      </c>
      <c r="G130" s="163">
        <v>1</v>
      </c>
      <c r="H130" s="162">
        <v>1814763418.1299953</v>
      </c>
      <c r="I130" s="162">
        <v>2384308319.2999997</v>
      </c>
      <c r="J130" s="162">
        <v>11465097364.390001</v>
      </c>
      <c r="K130" s="163">
        <f>J130/$J$130</f>
        <v>1</v>
      </c>
      <c r="L130" s="164">
        <v>3228517041.4899979</v>
      </c>
      <c r="M130" s="165">
        <v>1413753623.3600025</v>
      </c>
    </row>
    <row r="132" spans="1:13">
      <c r="M132" s="61" t="s">
        <v>314</v>
      </c>
    </row>
    <row r="134" spans="1:13" ht="12" thickBot="1">
      <c r="M134" s="61" t="s">
        <v>315</v>
      </c>
    </row>
    <row r="135" spans="1:13" s="55" customFormat="1" ht="18.75" customHeight="1" thickBot="1">
      <c r="A135" s="937" t="s">
        <v>316</v>
      </c>
      <c r="B135" s="938"/>
      <c r="C135" s="938"/>
      <c r="D135" s="938"/>
      <c r="E135" s="938"/>
      <c r="F135" s="938"/>
      <c r="G135" s="938"/>
      <c r="H135" s="938"/>
      <c r="I135" s="938"/>
      <c r="J135" s="938"/>
      <c r="K135" s="938"/>
      <c r="L135" s="938"/>
      <c r="M135" s="939"/>
    </row>
    <row r="137" spans="1:13" ht="11.25" customHeight="1">
      <c r="A137" s="934" t="s">
        <v>139</v>
      </c>
      <c r="B137" s="935"/>
      <c r="C137" s="918" t="s">
        <v>81</v>
      </c>
      <c r="D137" s="918" t="s">
        <v>82</v>
      </c>
      <c r="E137" s="920" t="s">
        <v>83</v>
      </c>
      <c r="F137" s="940"/>
      <c r="G137" s="921"/>
      <c r="H137" s="6" t="s">
        <v>140</v>
      </c>
      <c r="I137" s="920" t="s">
        <v>85</v>
      </c>
      <c r="J137" s="940"/>
      <c r="K137" s="921"/>
      <c r="L137" s="69" t="s">
        <v>140</v>
      </c>
      <c r="M137" s="941" t="s">
        <v>317</v>
      </c>
    </row>
    <row r="138" spans="1:13" ht="24.75" customHeight="1">
      <c r="A138" s="934"/>
      <c r="B138" s="935"/>
      <c r="C138" s="919"/>
      <c r="D138" s="919"/>
      <c r="E138" s="6" t="s">
        <v>10</v>
      </c>
      <c r="F138" s="6" t="str">
        <f>F9</f>
        <v>JAN a DEZ  / 2023</v>
      </c>
      <c r="G138" s="6" t="s">
        <v>11</v>
      </c>
      <c r="H138" s="113"/>
      <c r="I138" s="6" t="s">
        <v>10</v>
      </c>
      <c r="J138" s="6" t="str">
        <f>J9</f>
        <v>JAN a DEZ  / 2023</v>
      </c>
      <c r="K138" s="6" t="s">
        <v>11</v>
      </c>
      <c r="L138" s="70"/>
      <c r="M138" s="942"/>
    </row>
    <row r="139" spans="1:13" ht="16.5">
      <c r="A139" s="934"/>
      <c r="B139" s="935"/>
      <c r="C139" s="936"/>
      <c r="D139" s="7" t="s">
        <v>12</v>
      </c>
      <c r="E139" s="7"/>
      <c r="F139" s="7" t="s">
        <v>13</v>
      </c>
      <c r="G139" s="114" t="s">
        <v>142</v>
      </c>
      <c r="H139" s="7" t="s">
        <v>143</v>
      </c>
      <c r="I139" s="7"/>
      <c r="J139" s="7" t="s">
        <v>90</v>
      </c>
      <c r="K139" s="114" t="s">
        <v>144</v>
      </c>
      <c r="L139" s="8" t="s">
        <v>145</v>
      </c>
      <c r="M139" s="8" t="s">
        <v>92</v>
      </c>
    </row>
    <row r="140" spans="1:13" ht="12">
      <c r="A140" s="166"/>
      <c r="B140" s="115" t="s">
        <v>318</v>
      </c>
      <c r="C140" s="73">
        <v>1300000000</v>
      </c>
      <c r="D140" s="73">
        <v>1360882099.76</v>
      </c>
      <c r="E140" s="73">
        <v>269499190.11000001</v>
      </c>
      <c r="F140" s="73">
        <v>1357127059.05</v>
      </c>
      <c r="G140" s="116">
        <f>F140/$F$248</f>
        <v>1</v>
      </c>
      <c r="H140" s="73">
        <f>D140-F140</f>
        <v>3755040.7100000381</v>
      </c>
      <c r="I140" s="73">
        <v>273944597.66999996</v>
      </c>
      <c r="J140" s="73">
        <v>1355096494.2</v>
      </c>
      <c r="K140" s="116">
        <f>J140/$J$248</f>
        <v>1</v>
      </c>
      <c r="L140" s="167">
        <f>D140-J140</f>
        <v>5785605.5599999428</v>
      </c>
      <c r="M140" s="167">
        <v>2030564.8499999046</v>
      </c>
    </row>
    <row r="141" spans="1:13">
      <c r="A141" s="65"/>
      <c r="B141" s="168"/>
      <c r="C141" s="168"/>
      <c r="D141" s="168"/>
      <c r="E141" s="168"/>
      <c r="F141" s="168"/>
      <c r="G141" s="129"/>
      <c r="H141" s="168"/>
      <c r="I141" s="168"/>
      <c r="J141" s="168"/>
      <c r="K141" s="129"/>
      <c r="L141" s="80"/>
      <c r="M141" s="80"/>
    </row>
    <row r="142" spans="1:13" s="29" customFormat="1">
      <c r="A142" s="121" t="s">
        <v>147</v>
      </c>
      <c r="B142" s="122" t="s">
        <v>148</v>
      </c>
      <c r="C142" s="118">
        <v>23000000</v>
      </c>
      <c r="D142" s="118">
        <v>23620000</v>
      </c>
      <c r="E142" s="118">
        <v>4668528.45</v>
      </c>
      <c r="F142" s="118">
        <v>23245302.75</v>
      </c>
      <c r="G142" s="123">
        <f>F142/$F$248</f>
        <v>1.7128317201391522E-2</v>
      </c>
      <c r="H142" s="118">
        <f>D142-F142</f>
        <v>374697.25</v>
      </c>
      <c r="I142" s="118">
        <v>4668528.45</v>
      </c>
      <c r="J142" s="118">
        <v>23245302.75</v>
      </c>
      <c r="K142" s="123">
        <f>J142/$J$248</f>
        <v>1.7153983387524874E-2</v>
      </c>
      <c r="L142" s="77">
        <f t="shared" ref="L142" si="14">D142-J142</f>
        <v>374697.25</v>
      </c>
      <c r="M142" s="77">
        <v>0</v>
      </c>
    </row>
    <row r="143" spans="1:13" ht="10.5" customHeight="1">
      <c r="A143" s="126" t="s">
        <v>149</v>
      </c>
      <c r="B143" s="127" t="s">
        <v>150</v>
      </c>
      <c r="C143" s="128">
        <v>23000000</v>
      </c>
      <c r="D143" s="128">
        <v>23620000</v>
      </c>
      <c r="E143" s="128">
        <v>4668528.45</v>
      </c>
      <c r="F143" s="128">
        <v>23245302.75</v>
      </c>
      <c r="G143" s="129">
        <f t="shared" ref="G143:G206" si="15">F143/$F$248</f>
        <v>1.7128317201391522E-2</v>
      </c>
      <c r="H143" s="128">
        <f t="shared" ref="H143:H206" si="16">D143-F143</f>
        <v>374697.25</v>
      </c>
      <c r="I143" s="128">
        <v>4668528.45</v>
      </c>
      <c r="J143" s="128">
        <v>23245302.75</v>
      </c>
      <c r="K143" s="129">
        <f t="shared" ref="K143:K206" si="17">J143/$J$248</f>
        <v>1.7153983387524874E-2</v>
      </c>
      <c r="L143" s="80">
        <f t="shared" ref="L143:L206" si="18">D143-J143</f>
        <v>374697.25</v>
      </c>
      <c r="M143" s="80">
        <v>0</v>
      </c>
    </row>
    <row r="144" spans="1:13" s="29" customFormat="1">
      <c r="A144" s="132">
        <v>3</v>
      </c>
      <c r="B144" s="122" t="s">
        <v>151</v>
      </c>
      <c r="C144" s="118">
        <v>12587000</v>
      </c>
      <c r="D144" s="118">
        <v>13143000</v>
      </c>
      <c r="E144" s="118">
        <v>3284788.06</v>
      </c>
      <c r="F144" s="118">
        <v>13100082.5</v>
      </c>
      <c r="G144" s="123">
        <f t="shared" si="15"/>
        <v>9.6528047338251179E-3</v>
      </c>
      <c r="H144" s="118">
        <f t="shared" si="16"/>
        <v>42917.5</v>
      </c>
      <c r="I144" s="118">
        <v>3273350.79</v>
      </c>
      <c r="J144" s="118">
        <v>13085643.210000001</v>
      </c>
      <c r="K144" s="123">
        <f t="shared" si="17"/>
        <v>9.6566135814005558E-3</v>
      </c>
      <c r="L144" s="77">
        <f t="shared" si="18"/>
        <v>57356.789999999106</v>
      </c>
      <c r="M144" s="77">
        <v>14439.289999999106</v>
      </c>
    </row>
    <row r="145" spans="1:13">
      <c r="A145" s="133">
        <v>3062</v>
      </c>
      <c r="B145" s="127" t="s">
        <v>152</v>
      </c>
      <c r="C145" s="128">
        <v>64000</v>
      </c>
      <c r="D145" s="128">
        <v>136000</v>
      </c>
      <c r="E145" s="128">
        <v>39500</v>
      </c>
      <c r="F145" s="128">
        <v>99000</v>
      </c>
      <c r="G145" s="129">
        <f t="shared" si="15"/>
        <v>7.2948217589369123E-5</v>
      </c>
      <c r="H145" s="128">
        <f t="shared" si="16"/>
        <v>37000</v>
      </c>
      <c r="I145" s="128">
        <v>28062.729999999996</v>
      </c>
      <c r="J145" s="128">
        <v>84560.709999999992</v>
      </c>
      <c r="K145" s="129">
        <f t="shared" si="17"/>
        <v>6.2401984184839597E-5</v>
      </c>
      <c r="L145" s="80">
        <f t="shared" si="18"/>
        <v>51439.290000000008</v>
      </c>
      <c r="M145" s="80">
        <v>14439.290000000008</v>
      </c>
    </row>
    <row r="146" spans="1:13">
      <c r="A146" s="133">
        <v>3092</v>
      </c>
      <c r="B146" s="127" t="s">
        <v>153</v>
      </c>
      <c r="C146" s="128">
        <v>16000</v>
      </c>
      <c r="D146" s="128">
        <v>0</v>
      </c>
      <c r="E146" s="128">
        <v>0</v>
      </c>
      <c r="F146" s="128">
        <v>0</v>
      </c>
      <c r="G146" s="129">
        <f t="shared" si="15"/>
        <v>0</v>
      </c>
      <c r="H146" s="128">
        <f t="shared" si="16"/>
        <v>0</v>
      </c>
      <c r="I146" s="128">
        <v>0</v>
      </c>
      <c r="J146" s="128">
        <v>0</v>
      </c>
      <c r="K146" s="129">
        <f t="shared" si="17"/>
        <v>0</v>
      </c>
      <c r="L146" s="80">
        <f t="shared" si="18"/>
        <v>0</v>
      </c>
      <c r="M146" s="80">
        <v>0</v>
      </c>
    </row>
    <row r="147" spans="1:13">
      <c r="A147" s="133">
        <v>3122</v>
      </c>
      <c r="B147" s="127" t="s">
        <v>154</v>
      </c>
      <c r="C147" s="128">
        <v>12507000</v>
      </c>
      <c r="D147" s="128">
        <v>13007000</v>
      </c>
      <c r="E147" s="128">
        <v>3245288.06</v>
      </c>
      <c r="F147" s="128">
        <v>13001082.5</v>
      </c>
      <c r="G147" s="129">
        <f t="shared" si="15"/>
        <v>9.579856516235748E-3</v>
      </c>
      <c r="H147" s="128">
        <f t="shared" si="16"/>
        <v>5917.5</v>
      </c>
      <c r="I147" s="128">
        <v>3245288.06</v>
      </c>
      <c r="J147" s="128">
        <v>13001082.5</v>
      </c>
      <c r="K147" s="129">
        <f t="shared" si="17"/>
        <v>9.5942115972157162E-3</v>
      </c>
      <c r="L147" s="80">
        <f t="shared" si="18"/>
        <v>5917.5</v>
      </c>
      <c r="M147" s="80">
        <v>0</v>
      </c>
    </row>
    <row r="148" spans="1:13" s="29" customFormat="1">
      <c r="A148" s="121" t="s">
        <v>155</v>
      </c>
      <c r="B148" s="122" t="s">
        <v>156</v>
      </c>
      <c r="C148" s="118">
        <v>80745000</v>
      </c>
      <c r="D148" s="118">
        <v>74188220.329999998</v>
      </c>
      <c r="E148" s="118">
        <v>17468587.859999999</v>
      </c>
      <c r="F148" s="118">
        <v>73346900.359999999</v>
      </c>
      <c r="G148" s="123">
        <f t="shared" si="15"/>
        <v>5.4045713605727845E-2</v>
      </c>
      <c r="H148" s="118">
        <f t="shared" si="16"/>
        <v>841319.96999999881</v>
      </c>
      <c r="I148" s="118">
        <v>17561197.659999996</v>
      </c>
      <c r="J148" s="118">
        <v>73235439.399999991</v>
      </c>
      <c r="K148" s="123">
        <f t="shared" si="17"/>
        <v>5.4044446069676788E-2</v>
      </c>
      <c r="L148" s="77">
        <f t="shared" si="18"/>
        <v>952780.93000000715</v>
      </c>
      <c r="M148" s="77">
        <v>111460.96000000834</v>
      </c>
    </row>
    <row r="149" spans="1:13">
      <c r="A149" s="126" t="s">
        <v>157</v>
      </c>
      <c r="B149" s="127" t="s">
        <v>158</v>
      </c>
      <c r="C149" s="128">
        <v>0</v>
      </c>
      <c r="D149" s="128">
        <v>0</v>
      </c>
      <c r="E149" s="128">
        <v>0</v>
      </c>
      <c r="F149" s="128">
        <v>0</v>
      </c>
      <c r="G149" s="129">
        <f t="shared" si="15"/>
        <v>0</v>
      </c>
      <c r="H149" s="128">
        <f t="shared" si="16"/>
        <v>0</v>
      </c>
      <c r="I149" s="128">
        <v>0</v>
      </c>
      <c r="J149" s="128">
        <v>0</v>
      </c>
      <c r="K149" s="129">
        <f t="shared" si="17"/>
        <v>0</v>
      </c>
      <c r="L149" s="80">
        <f t="shared" si="18"/>
        <v>0</v>
      </c>
      <c r="M149" s="80">
        <v>0</v>
      </c>
    </row>
    <row r="150" spans="1:13">
      <c r="A150" s="126" t="s">
        <v>159</v>
      </c>
      <c r="B150" s="127" t="s">
        <v>154</v>
      </c>
      <c r="C150" s="128">
        <v>79619000</v>
      </c>
      <c r="D150" s="128">
        <v>73141524.329999998</v>
      </c>
      <c r="E150" s="128">
        <v>17208140.969999999</v>
      </c>
      <c r="F150" s="128">
        <v>72312001.420000002</v>
      </c>
      <c r="G150" s="129">
        <f t="shared" si="15"/>
        <v>5.3283147615241708E-2</v>
      </c>
      <c r="H150" s="128">
        <f t="shared" si="16"/>
        <v>829522.90999999642</v>
      </c>
      <c r="I150" s="128">
        <v>17300899.509999998</v>
      </c>
      <c r="J150" s="128">
        <v>72201310.079999998</v>
      </c>
      <c r="K150" s="129">
        <f t="shared" si="17"/>
        <v>5.3281305345435966E-2</v>
      </c>
      <c r="L150" s="80">
        <f t="shared" si="18"/>
        <v>940214.25</v>
      </c>
      <c r="M150" s="80">
        <v>110691.34000000358</v>
      </c>
    </row>
    <row r="151" spans="1:13">
      <c r="A151" s="126" t="s">
        <v>160</v>
      </c>
      <c r="B151" s="127" t="s">
        <v>161</v>
      </c>
      <c r="C151" s="128">
        <v>0</v>
      </c>
      <c r="D151" s="128">
        <v>0</v>
      </c>
      <c r="E151" s="128">
        <v>0</v>
      </c>
      <c r="F151" s="128">
        <v>0</v>
      </c>
      <c r="G151" s="129">
        <f t="shared" si="15"/>
        <v>0</v>
      </c>
      <c r="H151" s="128">
        <f t="shared" si="16"/>
        <v>0</v>
      </c>
      <c r="I151" s="128">
        <v>0</v>
      </c>
      <c r="J151" s="128">
        <v>0</v>
      </c>
      <c r="K151" s="129">
        <f t="shared" si="17"/>
        <v>0</v>
      </c>
      <c r="L151" s="80">
        <f t="shared" si="18"/>
        <v>0</v>
      </c>
      <c r="M151" s="80">
        <v>0</v>
      </c>
    </row>
    <row r="152" spans="1:13">
      <c r="A152" s="126" t="s">
        <v>162</v>
      </c>
      <c r="B152" s="127" t="s">
        <v>163</v>
      </c>
      <c r="C152" s="128">
        <v>531000</v>
      </c>
      <c r="D152" s="128">
        <v>371696</v>
      </c>
      <c r="E152" s="128">
        <v>92627.98</v>
      </c>
      <c r="F152" s="128">
        <v>365446.82999999996</v>
      </c>
      <c r="G152" s="129">
        <f t="shared" si="15"/>
        <v>2.6927974618368877E-4</v>
      </c>
      <c r="H152" s="128">
        <f t="shared" si="16"/>
        <v>6249.1700000000419</v>
      </c>
      <c r="I152" s="128">
        <v>92479.239999999991</v>
      </c>
      <c r="J152" s="128">
        <v>364677.20999999996</v>
      </c>
      <c r="K152" s="129">
        <f t="shared" si="17"/>
        <v>2.6911530770012965E-4</v>
      </c>
      <c r="L152" s="80">
        <f t="shared" si="18"/>
        <v>7018.7900000000373</v>
      </c>
      <c r="M152" s="80">
        <v>769.61999999999534</v>
      </c>
    </row>
    <row r="153" spans="1:13">
      <c r="A153" s="126" t="s">
        <v>164</v>
      </c>
      <c r="B153" s="127" t="s">
        <v>165</v>
      </c>
      <c r="C153" s="128">
        <v>0</v>
      </c>
      <c r="D153" s="128">
        <v>0</v>
      </c>
      <c r="E153" s="128">
        <v>0</v>
      </c>
      <c r="F153" s="128">
        <v>0</v>
      </c>
      <c r="G153" s="129">
        <f t="shared" si="15"/>
        <v>0</v>
      </c>
      <c r="H153" s="128">
        <f t="shared" si="16"/>
        <v>0</v>
      </c>
      <c r="I153" s="128">
        <v>0</v>
      </c>
      <c r="J153" s="128">
        <v>0</v>
      </c>
      <c r="K153" s="129">
        <f t="shared" si="17"/>
        <v>0</v>
      </c>
      <c r="L153" s="80">
        <f t="shared" si="18"/>
        <v>0</v>
      </c>
      <c r="M153" s="80">
        <v>0</v>
      </c>
    </row>
    <row r="154" spans="1:13">
      <c r="A154" s="126" t="s">
        <v>166</v>
      </c>
      <c r="B154" s="127" t="s">
        <v>167</v>
      </c>
      <c r="C154" s="128">
        <v>590000</v>
      </c>
      <c r="D154" s="128">
        <v>670000</v>
      </c>
      <c r="E154" s="128">
        <v>167818.91</v>
      </c>
      <c r="F154" s="128">
        <v>669452.11</v>
      </c>
      <c r="G154" s="129">
        <f t="shared" si="15"/>
        <v>4.932862443024472E-4</v>
      </c>
      <c r="H154" s="128">
        <f t="shared" si="16"/>
        <v>547.89000000001397</v>
      </c>
      <c r="I154" s="128">
        <v>167818.91</v>
      </c>
      <c r="J154" s="128">
        <v>669452.11</v>
      </c>
      <c r="K154" s="129">
        <f t="shared" si="17"/>
        <v>4.9402541654070204E-4</v>
      </c>
      <c r="L154" s="80">
        <f t="shared" si="18"/>
        <v>547.89000000001397</v>
      </c>
      <c r="M154" s="80">
        <v>0</v>
      </c>
    </row>
    <row r="155" spans="1:13">
      <c r="A155" s="126" t="s">
        <v>168</v>
      </c>
      <c r="B155" s="127" t="s">
        <v>169</v>
      </c>
      <c r="C155" s="128">
        <v>0</v>
      </c>
      <c r="D155" s="128">
        <v>0</v>
      </c>
      <c r="E155" s="128">
        <v>0</v>
      </c>
      <c r="F155" s="128">
        <v>0</v>
      </c>
      <c r="G155" s="129">
        <f t="shared" si="15"/>
        <v>0</v>
      </c>
      <c r="H155" s="128">
        <f t="shared" si="16"/>
        <v>0</v>
      </c>
      <c r="I155" s="128">
        <v>0</v>
      </c>
      <c r="J155" s="128">
        <v>0</v>
      </c>
      <c r="K155" s="129">
        <f t="shared" si="17"/>
        <v>0</v>
      </c>
      <c r="L155" s="80">
        <f t="shared" si="18"/>
        <v>0</v>
      </c>
      <c r="M155" s="80">
        <v>0</v>
      </c>
    </row>
    <row r="156" spans="1:13">
      <c r="A156" s="126" t="s">
        <v>170</v>
      </c>
      <c r="B156" s="127" t="s">
        <v>171</v>
      </c>
      <c r="C156" s="128">
        <v>5000</v>
      </c>
      <c r="D156" s="128">
        <v>5000</v>
      </c>
      <c r="E156" s="128">
        <v>0</v>
      </c>
      <c r="F156" s="128">
        <v>0</v>
      </c>
      <c r="G156" s="129">
        <f t="shared" si="15"/>
        <v>0</v>
      </c>
      <c r="H156" s="128">
        <f t="shared" si="16"/>
        <v>5000</v>
      </c>
      <c r="I156" s="128">
        <v>0</v>
      </c>
      <c r="J156" s="128">
        <v>0</v>
      </c>
      <c r="K156" s="129">
        <f t="shared" si="17"/>
        <v>0</v>
      </c>
      <c r="L156" s="80">
        <f t="shared" si="18"/>
        <v>5000</v>
      </c>
      <c r="M156" s="80">
        <v>0</v>
      </c>
    </row>
    <row r="157" spans="1:13">
      <c r="A157" s="126" t="s">
        <v>172</v>
      </c>
      <c r="B157" s="127" t="s">
        <v>173</v>
      </c>
      <c r="C157" s="128">
        <v>0</v>
      </c>
      <c r="D157" s="128">
        <v>0</v>
      </c>
      <c r="E157" s="128">
        <v>0</v>
      </c>
      <c r="F157" s="128">
        <v>0</v>
      </c>
      <c r="G157" s="129">
        <f t="shared" si="15"/>
        <v>0</v>
      </c>
      <c r="H157" s="128">
        <f t="shared" si="16"/>
        <v>0</v>
      </c>
      <c r="I157" s="128">
        <v>0</v>
      </c>
      <c r="J157" s="128">
        <v>0</v>
      </c>
      <c r="K157" s="129">
        <f t="shared" si="17"/>
        <v>0</v>
      </c>
      <c r="L157" s="80">
        <f t="shared" si="18"/>
        <v>0</v>
      </c>
      <c r="M157" s="80">
        <v>0</v>
      </c>
    </row>
    <row r="158" spans="1:13">
      <c r="A158" s="169">
        <v>4331</v>
      </c>
      <c r="B158" s="127" t="s">
        <v>203</v>
      </c>
      <c r="C158" s="128">
        <v>0</v>
      </c>
      <c r="D158" s="128">
        <v>0</v>
      </c>
      <c r="E158" s="128">
        <v>0</v>
      </c>
      <c r="F158" s="128">
        <v>0</v>
      </c>
      <c r="G158" s="129">
        <f t="shared" si="15"/>
        <v>0</v>
      </c>
      <c r="H158" s="128">
        <f t="shared" si="16"/>
        <v>0</v>
      </c>
      <c r="I158" s="128">
        <v>0</v>
      </c>
      <c r="J158" s="128">
        <v>0</v>
      </c>
      <c r="K158" s="129">
        <f t="shared" si="17"/>
        <v>0</v>
      </c>
      <c r="L158" s="80">
        <f t="shared" si="18"/>
        <v>0</v>
      </c>
      <c r="M158" s="80">
        <v>0</v>
      </c>
    </row>
    <row r="159" spans="1:13" s="29" customFormat="1">
      <c r="A159" s="121" t="s">
        <v>176</v>
      </c>
      <c r="B159" s="122" t="s">
        <v>177</v>
      </c>
      <c r="C159" s="118">
        <v>0</v>
      </c>
      <c r="D159" s="118">
        <v>0</v>
      </c>
      <c r="E159" s="118">
        <v>0</v>
      </c>
      <c r="F159" s="118">
        <v>0</v>
      </c>
      <c r="G159" s="123">
        <f t="shared" si="15"/>
        <v>0</v>
      </c>
      <c r="H159" s="118">
        <f t="shared" si="16"/>
        <v>0</v>
      </c>
      <c r="I159" s="118">
        <v>0</v>
      </c>
      <c r="J159" s="118">
        <v>0</v>
      </c>
      <c r="K159" s="123">
        <f t="shared" si="17"/>
        <v>0</v>
      </c>
      <c r="L159" s="77">
        <f t="shared" si="18"/>
        <v>0</v>
      </c>
      <c r="M159" s="77">
        <v>0</v>
      </c>
    </row>
    <row r="160" spans="1:13">
      <c r="A160" s="126" t="s">
        <v>178</v>
      </c>
      <c r="B160" s="127" t="s">
        <v>179</v>
      </c>
      <c r="C160" s="128">
        <v>0</v>
      </c>
      <c r="D160" s="128">
        <v>0</v>
      </c>
      <c r="E160" s="128">
        <v>0</v>
      </c>
      <c r="F160" s="128">
        <v>0</v>
      </c>
      <c r="G160" s="129">
        <f t="shared" si="15"/>
        <v>0</v>
      </c>
      <c r="H160" s="128">
        <f t="shared" si="16"/>
        <v>0</v>
      </c>
      <c r="I160" s="128">
        <v>0</v>
      </c>
      <c r="J160" s="128">
        <v>0</v>
      </c>
      <c r="K160" s="129">
        <f t="shared" si="17"/>
        <v>0</v>
      </c>
      <c r="L160" s="80">
        <f t="shared" si="18"/>
        <v>0</v>
      </c>
      <c r="M160" s="80">
        <v>0</v>
      </c>
    </row>
    <row r="161" spans="1:13" s="29" customFormat="1">
      <c r="A161" s="121" t="s">
        <v>180</v>
      </c>
      <c r="B161" s="122" t="s">
        <v>181</v>
      </c>
      <c r="C161" s="118">
        <v>33445000</v>
      </c>
      <c r="D161" s="118">
        <v>34225000</v>
      </c>
      <c r="E161" s="118">
        <v>8509166.3900000006</v>
      </c>
      <c r="F161" s="118">
        <v>34218933.549999997</v>
      </c>
      <c r="G161" s="123">
        <f t="shared" si="15"/>
        <v>2.5214244548298619E-2</v>
      </c>
      <c r="H161" s="118">
        <f t="shared" si="16"/>
        <v>6066.4500000029802</v>
      </c>
      <c r="I161" s="118">
        <v>8503154.4399999976</v>
      </c>
      <c r="J161" s="118">
        <v>34209050.719999999</v>
      </c>
      <c r="K161" s="123">
        <f t="shared" si="17"/>
        <v>2.5244734132528167E-2</v>
      </c>
      <c r="L161" s="77">
        <f t="shared" si="18"/>
        <v>15949.280000001192</v>
      </c>
      <c r="M161" s="77">
        <v>9882.8299999982119</v>
      </c>
    </row>
    <row r="162" spans="1:13">
      <c r="A162" s="126" t="s">
        <v>182</v>
      </c>
      <c r="B162" s="127" t="s">
        <v>154</v>
      </c>
      <c r="C162" s="128">
        <v>33440000</v>
      </c>
      <c r="D162" s="128">
        <v>34220000</v>
      </c>
      <c r="E162" s="128">
        <v>8509166.3900000006</v>
      </c>
      <c r="F162" s="128">
        <v>34218933.549999997</v>
      </c>
      <c r="G162" s="129">
        <f t="shared" si="15"/>
        <v>2.5214244548298619E-2</v>
      </c>
      <c r="H162" s="128">
        <f t="shared" si="16"/>
        <v>1066.4500000029802</v>
      </c>
      <c r="I162" s="128">
        <v>8503154.4399999976</v>
      </c>
      <c r="J162" s="128">
        <v>34209050.719999999</v>
      </c>
      <c r="K162" s="129">
        <f t="shared" si="17"/>
        <v>2.5244734132528167E-2</v>
      </c>
      <c r="L162" s="80">
        <f t="shared" si="18"/>
        <v>10949.280000001192</v>
      </c>
      <c r="M162" s="80">
        <v>9882.8299999982119</v>
      </c>
    </row>
    <row r="163" spans="1:13">
      <c r="A163" s="126" t="s">
        <v>183</v>
      </c>
      <c r="B163" s="127" t="s">
        <v>184</v>
      </c>
      <c r="C163" s="128">
        <v>0</v>
      </c>
      <c r="D163" s="128">
        <v>0</v>
      </c>
      <c r="E163" s="128">
        <v>0</v>
      </c>
      <c r="F163" s="128">
        <v>0</v>
      </c>
      <c r="G163" s="129">
        <f t="shared" si="15"/>
        <v>0</v>
      </c>
      <c r="H163" s="128">
        <f t="shared" si="16"/>
        <v>0</v>
      </c>
      <c r="I163" s="128">
        <v>0</v>
      </c>
      <c r="J163" s="128">
        <v>0</v>
      </c>
      <c r="K163" s="129">
        <f t="shared" si="17"/>
        <v>0</v>
      </c>
      <c r="L163" s="80">
        <f t="shared" si="18"/>
        <v>0</v>
      </c>
      <c r="M163" s="80">
        <v>0</v>
      </c>
    </row>
    <row r="164" spans="1:13">
      <c r="A164" s="126" t="s">
        <v>185</v>
      </c>
      <c r="B164" s="127" t="s">
        <v>186</v>
      </c>
      <c r="C164" s="128">
        <v>5000</v>
      </c>
      <c r="D164" s="128">
        <v>5000</v>
      </c>
      <c r="E164" s="128">
        <v>0</v>
      </c>
      <c r="F164" s="128">
        <v>0</v>
      </c>
      <c r="G164" s="129">
        <f t="shared" si="15"/>
        <v>0</v>
      </c>
      <c r="H164" s="128">
        <f t="shared" si="16"/>
        <v>5000</v>
      </c>
      <c r="I164" s="128">
        <v>0</v>
      </c>
      <c r="J164" s="128">
        <v>0</v>
      </c>
      <c r="K164" s="129">
        <f t="shared" si="17"/>
        <v>0</v>
      </c>
      <c r="L164" s="80">
        <f t="shared" si="18"/>
        <v>5000</v>
      </c>
      <c r="M164" s="80">
        <v>0</v>
      </c>
    </row>
    <row r="165" spans="1:13">
      <c r="A165" s="126" t="s">
        <v>187</v>
      </c>
      <c r="B165" s="127" t="s">
        <v>188</v>
      </c>
      <c r="C165" s="128">
        <v>0</v>
      </c>
      <c r="D165" s="128">
        <v>0</v>
      </c>
      <c r="E165" s="128">
        <v>0</v>
      </c>
      <c r="F165" s="128">
        <v>0</v>
      </c>
      <c r="G165" s="129">
        <f t="shared" si="15"/>
        <v>0</v>
      </c>
      <c r="H165" s="128">
        <f t="shared" si="16"/>
        <v>0</v>
      </c>
      <c r="I165" s="128">
        <v>0</v>
      </c>
      <c r="J165" s="128">
        <v>0</v>
      </c>
      <c r="K165" s="129">
        <f t="shared" si="17"/>
        <v>0</v>
      </c>
      <c r="L165" s="80">
        <f t="shared" si="18"/>
        <v>0</v>
      </c>
      <c r="M165" s="80">
        <v>0</v>
      </c>
    </row>
    <row r="166" spans="1:13" ht="12.75" customHeight="1">
      <c r="A166" s="126" t="s">
        <v>190</v>
      </c>
      <c r="B166" s="127" t="s">
        <v>191</v>
      </c>
      <c r="C166" s="128">
        <v>0</v>
      </c>
      <c r="D166" s="128">
        <v>0</v>
      </c>
      <c r="E166" s="128">
        <v>0</v>
      </c>
      <c r="F166" s="128">
        <v>0</v>
      </c>
      <c r="G166" s="129">
        <f t="shared" si="15"/>
        <v>0</v>
      </c>
      <c r="H166" s="128">
        <f t="shared" si="16"/>
        <v>0</v>
      </c>
      <c r="I166" s="128">
        <v>0</v>
      </c>
      <c r="J166" s="128">
        <v>0</v>
      </c>
      <c r="K166" s="129">
        <f t="shared" si="17"/>
        <v>0</v>
      </c>
      <c r="L166" s="80">
        <f t="shared" si="18"/>
        <v>0</v>
      </c>
      <c r="M166" s="80">
        <v>0</v>
      </c>
    </row>
    <row r="167" spans="1:13" s="29" customFormat="1">
      <c r="A167" s="121" t="s">
        <v>192</v>
      </c>
      <c r="B167" s="122" t="s">
        <v>193</v>
      </c>
      <c r="C167" s="118">
        <v>19659000</v>
      </c>
      <c r="D167" s="118">
        <v>21248339.91</v>
      </c>
      <c r="E167" s="118">
        <v>4980636.1899999995</v>
      </c>
      <c r="F167" s="118">
        <v>20925981.180000003</v>
      </c>
      <c r="G167" s="123">
        <f t="shared" si="15"/>
        <v>1.5419323519087712E-2</v>
      </c>
      <c r="H167" s="118">
        <f t="shared" si="16"/>
        <v>322358.72999999672</v>
      </c>
      <c r="I167" s="118">
        <v>4979450.04</v>
      </c>
      <c r="J167" s="118">
        <v>20710024.919999998</v>
      </c>
      <c r="K167" s="123">
        <f t="shared" si="17"/>
        <v>1.5283062873117717E-2</v>
      </c>
      <c r="L167" s="77">
        <f t="shared" si="18"/>
        <v>538314.99000000209</v>
      </c>
      <c r="M167" s="77">
        <v>215956.26000000536</v>
      </c>
    </row>
    <row r="168" spans="1:13">
      <c r="A168" s="126" t="s">
        <v>194</v>
      </c>
      <c r="B168" s="127" t="s">
        <v>154</v>
      </c>
      <c r="C168" s="128">
        <v>29000</v>
      </c>
      <c r="D168" s="128">
        <v>24800</v>
      </c>
      <c r="E168" s="128">
        <v>0</v>
      </c>
      <c r="F168" s="128">
        <v>13000</v>
      </c>
      <c r="G168" s="129">
        <f t="shared" si="15"/>
        <v>9.5790588753717029E-6</v>
      </c>
      <c r="H168" s="128">
        <f t="shared" si="16"/>
        <v>11800</v>
      </c>
      <c r="I168" s="128">
        <v>2466.4499999999998</v>
      </c>
      <c r="J168" s="128">
        <v>9290.9699999999993</v>
      </c>
      <c r="K168" s="129">
        <f t="shared" si="17"/>
        <v>6.8563161662410261E-6</v>
      </c>
      <c r="L168" s="80">
        <f t="shared" si="18"/>
        <v>15509.03</v>
      </c>
      <c r="M168" s="80">
        <v>3709.0300000000007</v>
      </c>
    </row>
    <row r="169" spans="1:13" ht="12.75" customHeight="1">
      <c r="A169" s="126" t="s">
        <v>195</v>
      </c>
      <c r="B169" s="127" t="s">
        <v>173</v>
      </c>
      <c r="C169" s="128">
        <v>0</v>
      </c>
      <c r="D169" s="128">
        <v>0</v>
      </c>
      <c r="E169" s="128">
        <v>0</v>
      </c>
      <c r="F169" s="128">
        <v>0</v>
      </c>
      <c r="G169" s="129">
        <f t="shared" si="15"/>
        <v>0</v>
      </c>
      <c r="H169" s="128">
        <f t="shared" si="16"/>
        <v>0</v>
      </c>
      <c r="I169" s="128">
        <v>0</v>
      </c>
      <c r="J169" s="128">
        <v>0</v>
      </c>
      <c r="K169" s="129">
        <f t="shared" si="17"/>
        <v>0</v>
      </c>
      <c r="L169" s="80">
        <f t="shared" si="18"/>
        <v>0</v>
      </c>
      <c r="M169" s="80">
        <v>0</v>
      </c>
    </row>
    <row r="170" spans="1:13">
      <c r="A170" s="126" t="s">
        <v>196</v>
      </c>
      <c r="B170" s="127" t="s">
        <v>197</v>
      </c>
      <c r="C170" s="128">
        <v>0</v>
      </c>
      <c r="D170" s="128">
        <v>0</v>
      </c>
      <c r="E170" s="128">
        <v>0</v>
      </c>
      <c r="F170" s="128">
        <v>0</v>
      </c>
      <c r="G170" s="129">
        <f t="shared" si="15"/>
        <v>0</v>
      </c>
      <c r="H170" s="128">
        <f t="shared" si="16"/>
        <v>0</v>
      </c>
      <c r="I170" s="128">
        <v>0</v>
      </c>
      <c r="J170" s="128">
        <v>0</v>
      </c>
      <c r="K170" s="129">
        <f t="shared" si="17"/>
        <v>0</v>
      </c>
      <c r="L170" s="80">
        <f t="shared" si="18"/>
        <v>0</v>
      </c>
      <c r="M170" s="80">
        <v>0</v>
      </c>
    </row>
    <row r="171" spans="1:13">
      <c r="A171" s="126" t="s">
        <v>198</v>
      </c>
      <c r="B171" s="127" t="s">
        <v>199</v>
      </c>
      <c r="C171" s="128">
        <v>0</v>
      </c>
      <c r="D171" s="128">
        <v>0</v>
      </c>
      <c r="E171" s="128">
        <v>0</v>
      </c>
      <c r="F171" s="128">
        <v>0</v>
      </c>
      <c r="G171" s="129">
        <f t="shared" si="15"/>
        <v>0</v>
      </c>
      <c r="H171" s="128">
        <f t="shared" si="16"/>
        <v>0</v>
      </c>
      <c r="I171" s="128">
        <v>0</v>
      </c>
      <c r="J171" s="128">
        <v>0</v>
      </c>
      <c r="K171" s="129">
        <f t="shared" si="17"/>
        <v>0</v>
      </c>
      <c r="L171" s="80">
        <f t="shared" si="18"/>
        <v>0</v>
      </c>
      <c r="M171" s="80">
        <v>0</v>
      </c>
    </row>
    <row r="172" spans="1:13">
      <c r="A172" s="126" t="s">
        <v>200</v>
      </c>
      <c r="B172" s="127" t="s">
        <v>175</v>
      </c>
      <c r="C172" s="128">
        <v>296000</v>
      </c>
      <c r="D172" s="128">
        <v>296000</v>
      </c>
      <c r="E172" s="128">
        <v>24658.22</v>
      </c>
      <c r="F172" s="128">
        <v>242197.80000000002</v>
      </c>
      <c r="G172" s="129">
        <f t="shared" si="15"/>
        <v>1.7846361428350006E-4</v>
      </c>
      <c r="H172" s="128">
        <f t="shared" si="16"/>
        <v>53802.199999999983</v>
      </c>
      <c r="I172" s="128">
        <v>31153.26</v>
      </c>
      <c r="J172" s="128">
        <v>211229.81999999998</v>
      </c>
      <c r="K172" s="129">
        <f t="shared" si="17"/>
        <v>1.5587806543968842E-4</v>
      </c>
      <c r="L172" s="80">
        <f t="shared" si="18"/>
        <v>84770.180000000022</v>
      </c>
      <c r="M172" s="80">
        <v>30967.98000000004</v>
      </c>
    </row>
    <row r="173" spans="1:13">
      <c r="A173" s="126" t="s">
        <v>201</v>
      </c>
      <c r="B173" s="127" t="s">
        <v>191</v>
      </c>
      <c r="C173" s="128">
        <v>19334000</v>
      </c>
      <c r="D173" s="128">
        <v>20927539.91</v>
      </c>
      <c r="E173" s="128">
        <v>4955977.97</v>
      </c>
      <c r="F173" s="128">
        <v>20670783.380000003</v>
      </c>
      <c r="G173" s="129">
        <f t="shared" si="15"/>
        <v>1.5231280845928841E-2</v>
      </c>
      <c r="H173" s="128">
        <f t="shared" si="16"/>
        <v>256756.52999999747</v>
      </c>
      <c r="I173" s="128">
        <v>4945830.33</v>
      </c>
      <c r="J173" s="128">
        <v>20489504.129999999</v>
      </c>
      <c r="K173" s="129">
        <f t="shared" si="17"/>
        <v>1.5120328491511788E-2</v>
      </c>
      <c r="L173" s="80">
        <f t="shared" si="18"/>
        <v>438035.78000000119</v>
      </c>
      <c r="M173" s="80">
        <v>181279.25000000373</v>
      </c>
    </row>
    <row r="174" spans="1:13">
      <c r="A174" s="126" t="s">
        <v>202</v>
      </c>
      <c r="B174" s="127" t="s">
        <v>203</v>
      </c>
      <c r="C174" s="128">
        <v>0</v>
      </c>
      <c r="D174" s="128">
        <v>0</v>
      </c>
      <c r="E174" s="128">
        <v>0</v>
      </c>
      <c r="F174" s="128">
        <v>0</v>
      </c>
      <c r="G174" s="129">
        <f t="shared" si="15"/>
        <v>0</v>
      </c>
      <c r="H174" s="128">
        <f t="shared" si="16"/>
        <v>0</v>
      </c>
      <c r="I174" s="128">
        <v>0</v>
      </c>
      <c r="J174" s="128">
        <v>0</v>
      </c>
      <c r="K174" s="129">
        <f t="shared" si="17"/>
        <v>0</v>
      </c>
      <c r="L174" s="80">
        <f t="shared" si="18"/>
        <v>0</v>
      </c>
      <c r="M174" s="80">
        <v>0</v>
      </c>
    </row>
    <row r="175" spans="1:13" s="29" customFormat="1">
      <c r="A175" s="121" t="s">
        <v>204</v>
      </c>
      <c r="B175" s="122" t="s">
        <v>205</v>
      </c>
      <c r="C175" s="118">
        <v>651559000</v>
      </c>
      <c r="D175" s="118">
        <v>653241386</v>
      </c>
      <c r="E175" s="118">
        <v>108694816.03</v>
      </c>
      <c r="F175" s="118">
        <v>651943096.67999995</v>
      </c>
      <c r="G175" s="123">
        <f t="shared" si="15"/>
        <v>0.48038471588383586</v>
      </c>
      <c r="H175" s="118">
        <f t="shared" si="16"/>
        <v>1298289.3200000525</v>
      </c>
      <c r="I175" s="118">
        <v>108697816.05</v>
      </c>
      <c r="J175" s="118">
        <v>651943096.67000008</v>
      </c>
      <c r="K175" s="123">
        <f t="shared" si="17"/>
        <v>0.48110455562419835</v>
      </c>
      <c r="L175" s="77">
        <f t="shared" si="18"/>
        <v>1298289.3299999237</v>
      </c>
      <c r="M175" s="77">
        <v>9.9998712539672852E-3</v>
      </c>
    </row>
    <row r="176" spans="1:13">
      <c r="A176" s="126" t="s">
        <v>206</v>
      </c>
      <c r="B176" s="127" t="s">
        <v>154</v>
      </c>
      <c r="C176" s="128">
        <v>651559000</v>
      </c>
      <c r="D176" s="128">
        <v>653241386</v>
      </c>
      <c r="E176" s="128">
        <v>108694816.03</v>
      </c>
      <c r="F176" s="128">
        <v>651943096.67999995</v>
      </c>
      <c r="G176" s="129">
        <f t="shared" si="15"/>
        <v>0.48038471588383586</v>
      </c>
      <c r="H176" s="128">
        <f t="shared" si="16"/>
        <v>1298289.3200000525</v>
      </c>
      <c r="I176" s="128">
        <v>108697816.05</v>
      </c>
      <c r="J176" s="128">
        <v>651943096.67000008</v>
      </c>
      <c r="K176" s="129">
        <f t="shared" si="17"/>
        <v>0.48110455562419835</v>
      </c>
      <c r="L176" s="80">
        <f t="shared" si="18"/>
        <v>1298289.3299999237</v>
      </c>
      <c r="M176" s="80">
        <v>9.9998712539672852E-3</v>
      </c>
    </row>
    <row r="177" spans="1:13">
      <c r="A177" s="126" t="s">
        <v>207</v>
      </c>
      <c r="B177" s="127" t="s">
        <v>208</v>
      </c>
      <c r="C177" s="128">
        <v>0</v>
      </c>
      <c r="D177" s="128">
        <v>0</v>
      </c>
      <c r="E177" s="128">
        <v>0</v>
      </c>
      <c r="F177" s="128">
        <v>0</v>
      </c>
      <c r="G177" s="129">
        <f t="shared" si="15"/>
        <v>0</v>
      </c>
      <c r="H177" s="128">
        <f t="shared" si="16"/>
        <v>0</v>
      </c>
      <c r="I177" s="128">
        <v>0</v>
      </c>
      <c r="J177" s="128">
        <v>0</v>
      </c>
      <c r="K177" s="129">
        <f t="shared" si="17"/>
        <v>0</v>
      </c>
      <c r="L177" s="80">
        <f t="shared" si="18"/>
        <v>0</v>
      </c>
      <c r="M177" s="80">
        <v>0</v>
      </c>
    </row>
    <row r="178" spans="1:13" s="29" customFormat="1">
      <c r="A178" s="27">
        <v>10</v>
      </c>
      <c r="B178" s="122" t="s">
        <v>209</v>
      </c>
      <c r="C178" s="118">
        <v>137293000</v>
      </c>
      <c r="D178" s="118">
        <v>138174500</v>
      </c>
      <c r="E178" s="118">
        <v>33288310.679999996</v>
      </c>
      <c r="F178" s="118">
        <v>138084496.09999999</v>
      </c>
      <c r="G178" s="123">
        <f t="shared" si="15"/>
        <v>0.10174765522445649</v>
      </c>
      <c r="H178" s="118">
        <f t="shared" si="16"/>
        <v>90003.90000000596</v>
      </c>
      <c r="I178" s="118">
        <v>33296499.049999997</v>
      </c>
      <c r="J178" s="118">
        <v>138053496.09999999</v>
      </c>
      <c r="K178" s="123">
        <f t="shared" si="17"/>
        <v>0.10187724393863315</v>
      </c>
      <c r="L178" s="77">
        <f t="shared" si="18"/>
        <v>121003.90000000596</v>
      </c>
      <c r="M178" s="77">
        <v>31000</v>
      </c>
    </row>
    <row r="179" spans="1:13">
      <c r="A179" s="126" t="s">
        <v>210</v>
      </c>
      <c r="B179" s="127" t="s">
        <v>211</v>
      </c>
      <c r="C179" s="128">
        <v>127628000</v>
      </c>
      <c r="D179" s="128">
        <v>128351500</v>
      </c>
      <c r="E179" s="128">
        <v>30938052.729999997</v>
      </c>
      <c r="F179" s="128">
        <v>128284682.42999999</v>
      </c>
      <c r="G179" s="129">
        <f t="shared" si="15"/>
        <v>9.4526655831179376E-2</v>
      </c>
      <c r="H179" s="128">
        <f t="shared" si="16"/>
        <v>66817.570000007749</v>
      </c>
      <c r="I179" s="128">
        <v>30948241.099999998</v>
      </c>
      <c r="J179" s="128">
        <v>128260682.43000001</v>
      </c>
      <c r="K179" s="129">
        <f t="shared" si="17"/>
        <v>9.4650589813325789E-2</v>
      </c>
      <c r="L179" s="80">
        <f t="shared" si="18"/>
        <v>90817.569999992847</v>
      </c>
      <c r="M179" s="80">
        <v>23999.999999985099</v>
      </c>
    </row>
    <row r="180" spans="1:13">
      <c r="A180" s="126" t="s">
        <v>212</v>
      </c>
      <c r="B180" s="127" t="s">
        <v>213</v>
      </c>
      <c r="C180" s="128">
        <v>5656000</v>
      </c>
      <c r="D180" s="128">
        <v>5766000</v>
      </c>
      <c r="E180" s="128">
        <v>1361664.23</v>
      </c>
      <c r="F180" s="128">
        <v>5758923.669999999</v>
      </c>
      <c r="G180" s="129">
        <f t="shared" si="15"/>
        <v>4.2434668379770519E-3</v>
      </c>
      <c r="H180" s="128">
        <f t="shared" si="16"/>
        <v>7076.3300000010058</v>
      </c>
      <c r="I180" s="128">
        <v>1361664.23</v>
      </c>
      <c r="J180" s="128">
        <v>5758923.669999999</v>
      </c>
      <c r="K180" s="129">
        <f t="shared" si="17"/>
        <v>4.2498255250817832E-3</v>
      </c>
      <c r="L180" s="80">
        <f t="shared" si="18"/>
        <v>7076.3300000010058</v>
      </c>
      <c r="M180" s="80">
        <v>0</v>
      </c>
    </row>
    <row r="181" spans="1:13">
      <c r="A181" s="126" t="s">
        <v>214</v>
      </c>
      <c r="B181" s="127" t="s">
        <v>215</v>
      </c>
      <c r="C181" s="128">
        <v>1594000</v>
      </c>
      <c r="D181" s="128">
        <v>1654000</v>
      </c>
      <c r="E181" s="128">
        <v>400456.49</v>
      </c>
      <c r="F181" s="128">
        <v>1651633.0799999998</v>
      </c>
      <c r="G181" s="129">
        <f t="shared" si="15"/>
        <v>1.2170069626024232E-3</v>
      </c>
      <c r="H181" s="128">
        <f t="shared" si="16"/>
        <v>2366.9200000001583</v>
      </c>
      <c r="I181" s="128">
        <v>400456.49</v>
      </c>
      <c r="J181" s="128">
        <v>1651633.0799999998</v>
      </c>
      <c r="K181" s="129">
        <f t="shared" si="17"/>
        <v>1.2188306051039298E-3</v>
      </c>
      <c r="L181" s="80">
        <f t="shared" si="18"/>
        <v>2366.9200000001583</v>
      </c>
      <c r="M181" s="80">
        <v>0</v>
      </c>
    </row>
    <row r="182" spans="1:13">
      <c r="A182" s="126" t="s">
        <v>216</v>
      </c>
      <c r="B182" s="127" t="s">
        <v>217</v>
      </c>
      <c r="C182" s="128">
        <v>2415000</v>
      </c>
      <c r="D182" s="128">
        <v>2403000</v>
      </c>
      <c r="E182" s="128">
        <v>588137.23</v>
      </c>
      <c r="F182" s="128">
        <v>2389256.92</v>
      </c>
      <c r="G182" s="129">
        <f t="shared" si="15"/>
        <v>1.7605255926976353E-3</v>
      </c>
      <c r="H182" s="128">
        <f t="shared" si="16"/>
        <v>13743.080000000075</v>
      </c>
      <c r="I182" s="128">
        <v>586137.23</v>
      </c>
      <c r="J182" s="128">
        <v>2382256.92</v>
      </c>
      <c r="K182" s="129">
        <f t="shared" si="17"/>
        <v>1.7579979951216672E-3</v>
      </c>
      <c r="L182" s="80">
        <f t="shared" si="18"/>
        <v>20743.080000000075</v>
      </c>
      <c r="M182" s="80">
        <v>7000</v>
      </c>
    </row>
    <row r="183" spans="1:13">
      <c r="A183" s="126" t="s">
        <v>319</v>
      </c>
      <c r="B183" s="127" t="s">
        <v>203</v>
      </c>
      <c r="C183" s="128">
        <v>0</v>
      </c>
      <c r="D183" s="128">
        <v>0</v>
      </c>
      <c r="E183" s="128">
        <v>0</v>
      </c>
      <c r="F183" s="128">
        <v>0</v>
      </c>
      <c r="G183" s="129">
        <f t="shared" si="15"/>
        <v>0</v>
      </c>
      <c r="H183" s="128">
        <f t="shared" si="16"/>
        <v>0</v>
      </c>
      <c r="I183" s="128">
        <v>0</v>
      </c>
      <c r="J183" s="128">
        <v>0</v>
      </c>
      <c r="K183" s="129">
        <f t="shared" si="17"/>
        <v>0</v>
      </c>
      <c r="L183" s="80">
        <f t="shared" si="18"/>
        <v>0</v>
      </c>
      <c r="M183" s="80">
        <v>0</v>
      </c>
    </row>
    <row r="184" spans="1:13" s="29" customFormat="1">
      <c r="A184" s="27">
        <v>11</v>
      </c>
      <c r="B184" s="122" t="s">
        <v>219</v>
      </c>
      <c r="C184" s="118">
        <v>439000</v>
      </c>
      <c r="D184" s="118">
        <v>339000</v>
      </c>
      <c r="E184" s="118">
        <v>64572.430000000008</v>
      </c>
      <c r="F184" s="118">
        <v>301157.32999999996</v>
      </c>
      <c r="G184" s="123">
        <f t="shared" si="15"/>
        <v>2.2190798421690343E-4</v>
      </c>
      <c r="H184" s="118">
        <f t="shared" si="16"/>
        <v>37842.670000000042</v>
      </c>
      <c r="I184" s="118">
        <v>64572.430000000008</v>
      </c>
      <c r="J184" s="118">
        <v>301157.32999999996</v>
      </c>
      <c r="K184" s="123">
        <f t="shared" si="17"/>
        <v>2.2224050559424725E-4</v>
      </c>
      <c r="L184" s="77">
        <f t="shared" si="18"/>
        <v>37842.670000000042</v>
      </c>
      <c r="M184" s="77">
        <v>0</v>
      </c>
    </row>
    <row r="185" spans="1:13">
      <c r="A185" s="126" t="s">
        <v>220</v>
      </c>
      <c r="B185" s="127" t="s">
        <v>154</v>
      </c>
      <c r="C185" s="128">
        <v>439000</v>
      </c>
      <c r="D185" s="128">
        <v>339000</v>
      </c>
      <c r="E185" s="128">
        <v>64572.430000000008</v>
      </c>
      <c r="F185" s="128">
        <v>301157.32999999996</v>
      </c>
      <c r="G185" s="129">
        <f t="shared" si="15"/>
        <v>2.2190798421690343E-4</v>
      </c>
      <c r="H185" s="128">
        <f t="shared" si="16"/>
        <v>37842.670000000042</v>
      </c>
      <c r="I185" s="128">
        <v>64572.430000000008</v>
      </c>
      <c r="J185" s="128">
        <v>301157.32999999996</v>
      </c>
      <c r="K185" s="129">
        <f t="shared" si="17"/>
        <v>2.2224050559424725E-4</v>
      </c>
      <c r="L185" s="80">
        <f t="shared" si="18"/>
        <v>37842.670000000042</v>
      </c>
      <c r="M185" s="80">
        <v>0</v>
      </c>
    </row>
    <row r="186" spans="1:13">
      <c r="A186" s="126" t="s">
        <v>221</v>
      </c>
      <c r="B186" s="127" t="s">
        <v>175</v>
      </c>
      <c r="C186" s="128">
        <v>0</v>
      </c>
      <c r="D186" s="128">
        <v>0</v>
      </c>
      <c r="E186" s="128">
        <v>0</v>
      </c>
      <c r="F186" s="128">
        <v>0</v>
      </c>
      <c r="G186" s="129">
        <f t="shared" si="15"/>
        <v>0</v>
      </c>
      <c r="H186" s="128">
        <f t="shared" si="16"/>
        <v>0</v>
      </c>
      <c r="I186" s="128">
        <v>0</v>
      </c>
      <c r="J186" s="128">
        <v>0</v>
      </c>
      <c r="K186" s="129">
        <f t="shared" si="17"/>
        <v>0</v>
      </c>
      <c r="L186" s="80">
        <f t="shared" si="18"/>
        <v>0</v>
      </c>
      <c r="M186" s="80">
        <v>0</v>
      </c>
    </row>
    <row r="187" spans="1:13">
      <c r="A187" s="126" t="s">
        <v>222</v>
      </c>
      <c r="B187" s="127" t="s">
        <v>203</v>
      </c>
      <c r="C187" s="128">
        <v>0</v>
      </c>
      <c r="D187" s="128">
        <v>0</v>
      </c>
      <c r="E187" s="128">
        <v>0</v>
      </c>
      <c r="F187" s="128">
        <v>0</v>
      </c>
      <c r="G187" s="129">
        <f t="shared" si="15"/>
        <v>0</v>
      </c>
      <c r="H187" s="128">
        <f t="shared" si="16"/>
        <v>0</v>
      </c>
      <c r="I187" s="128">
        <v>0</v>
      </c>
      <c r="J187" s="128">
        <v>0</v>
      </c>
      <c r="K187" s="129">
        <f t="shared" si="17"/>
        <v>0</v>
      </c>
      <c r="L187" s="80">
        <f t="shared" si="18"/>
        <v>0</v>
      </c>
      <c r="M187" s="80">
        <v>0</v>
      </c>
    </row>
    <row r="188" spans="1:13">
      <c r="A188" s="126" t="s">
        <v>223</v>
      </c>
      <c r="B188" s="127" t="s">
        <v>224</v>
      </c>
      <c r="C188" s="128">
        <v>0</v>
      </c>
      <c r="D188" s="128">
        <v>0</v>
      </c>
      <c r="E188" s="128">
        <v>0</v>
      </c>
      <c r="F188" s="128">
        <v>0</v>
      </c>
      <c r="G188" s="129">
        <f t="shared" si="15"/>
        <v>0</v>
      </c>
      <c r="H188" s="128">
        <f t="shared" si="16"/>
        <v>0</v>
      </c>
      <c r="I188" s="128">
        <v>0</v>
      </c>
      <c r="J188" s="128">
        <v>0</v>
      </c>
      <c r="K188" s="129">
        <f t="shared" si="17"/>
        <v>0</v>
      </c>
      <c r="L188" s="80">
        <f t="shared" si="18"/>
        <v>0</v>
      </c>
      <c r="M188" s="80">
        <v>0</v>
      </c>
    </row>
    <row r="189" spans="1:13" s="29" customFormat="1">
      <c r="A189" s="27">
        <v>12</v>
      </c>
      <c r="B189" s="122" t="s">
        <v>225</v>
      </c>
      <c r="C189" s="118">
        <v>245179000</v>
      </c>
      <c r="D189" s="118">
        <v>284163306.51999998</v>
      </c>
      <c r="E189" s="118">
        <v>69005607.460000008</v>
      </c>
      <c r="F189" s="118">
        <v>284163306.51999998</v>
      </c>
      <c r="G189" s="123">
        <f t="shared" si="15"/>
        <v>0.20938592641349044</v>
      </c>
      <c r="H189" s="118">
        <f t="shared" si="16"/>
        <v>0</v>
      </c>
      <c r="I189" s="118">
        <v>73047231.049999997</v>
      </c>
      <c r="J189" s="118">
        <v>282840854.55999994</v>
      </c>
      <c r="K189" s="123">
        <f t="shared" si="17"/>
        <v>0.20872377411542117</v>
      </c>
      <c r="L189" s="77">
        <f t="shared" si="18"/>
        <v>1322451.9600000381</v>
      </c>
      <c r="M189" s="77">
        <v>1322451.9600000381</v>
      </c>
    </row>
    <row r="190" spans="1:13">
      <c r="A190" s="126" t="s">
        <v>226</v>
      </c>
      <c r="B190" s="127" t="s">
        <v>227</v>
      </c>
      <c r="C190" s="128">
        <v>146998000</v>
      </c>
      <c r="D190" s="128">
        <v>196977925.81999999</v>
      </c>
      <c r="E190" s="128">
        <v>47912643.5</v>
      </c>
      <c r="F190" s="128">
        <v>196977925.81999999</v>
      </c>
      <c r="G190" s="129">
        <f t="shared" si="15"/>
        <v>0.14514331912141384</v>
      </c>
      <c r="H190" s="128">
        <f t="shared" si="16"/>
        <v>0</v>
      </c>
      <c r="I190" s="128">
        <v>48352895.059999995</v>
      </c>
      <c r="J190" s="128">
        <v>195664687.64999998</v>
      </c>
      <c r="K190" s="129">
        <f t="shared" si="17"/>
        <v>0.14439170087700162</v>
      </c>
      <c r="L190" s="80">
        <f t="shared" si="18"/>
        <v>1313238.1700000167</v>
      </c>
      <c r="M190" s="80">
        <v>1313238.1700000167</v>
      </c>
    </row>
    <row r="191" spans="1:13">
      <c r="A191" s="126" t="s">
        <v>228</v>
      </c>
      <c r="B191" s="127" t="s">
        <v>229</v>
      </c>
      <c r="C191" s="128">
        <v>98181000</v>
      </c>
      <c r="D191" s="128">
        <v>87185380.700000003</v>
      </c>
      <c r="E191" s="128">
        <v>21092963.960000001</v>
      </c>
      <c r="F191" s="128">
        <v>87185380.700000003</v>
      </c>
      <c r="G191" s="129">
        <f t="shared" si="15"/>
        <v>6.4242607292076606E-2</v>
      </c>
      <c r="H191" s="128">
        <f t="shared" si="16"/>
        <v>0</v>
      </c>
      <c r="I191" s="128">
        <v>24694335.990000002</v>
      </c>
      <c r="J191" s="128">
        <v>87176166.909999996</v>
      </c>
      <c r="K191" s="129">
        <f t="shared" si="17"/>
        <v>6.4332073238419565E-2</v>
      </c>
      <c r="L191" s="80">
        <f t="shared" si="18"/>
        <v>9213.7900000065565</v>
      </c>
      <c r="M191" s="80">
        <v>9213.7900000065565</v>
      </c>
    </row>
    <row r="192" spans="1:13">
      <c r="A192" s="126" t="s">
        <v>230</v>
      </c>
      <c r="B192" s="127" t="s">
        <v>231</v>
      </c>
      <c r="C192" s="128">
        <v>0</v>
      </c>
      <c r="D192" s="128">
        <v>0</v>
      </c>
      <c r="E192" s="128">
        <v>0</v>
      </c>
      <c r="F192" s="128">
        <v>0</v>
      </c>
      <c r="G192" s="129">
        <f t="shared" si="15"/>
        <v>0</v>
      </c>
      <c r="H192" s="128">
        <f t="shared" si="16"/>
        <v>0</v>
      </c>
      <c r="I192" s="128">
        <v>0</v>
      </c>
      <c r="J192" s="128">
        <v>0</v>
      </c>
      <c r="K192" s="129">
        <f t="shared" si="17"/>
        <v>0</v>
      </c>
      <c r="L192" s="80">
        <f t="shared" si="18"/>
        <v>0</v>
      </c>
      <c r="M192" s="80">
        <v>0</v>
      </c>
    </row>
    <row r="193" spans="1:13" s="29" customFormat="1">
      <c r="A193" s="27">
        <v>13</v>
      </c>
      <c r="B193" s="122" t="s">
        <v>232</v>
      </c>
      <c r="C193" s="118">
        <v>5620000</v>
      </c>
      <c r="D193" s="118">
        <v>5123000</v>
      </c>
      <c r="E193" s="118">
        <v>1237535.83</v>
      </c>
      <c r="F193" s="118">
        <v>5093826.2200000007</v>
      </c>
      <c r="G193" s="123">
        <f t="shared" si="15"/>
        <v>3.7533893278686231E-3</v>
      </c>
      <c r="H193" s="118">
        <f t="shared" si="16"/>
        <v>29173.779999999329</v>
      </c>
      <c r="I193" s="118">
        <v>1237292.6499999999</v>
      </c>
      <c r="J193" s="118">
        <v>5093246.75</v>
      </c>
      <c r="K193" s="123">
        <f t="shared" si="17"/>
        <v>3.7585860282273614E-3</v>
      </c>
      <c r="L193" s="77">
        <f t="shared" si="18"/>
        <v>29753.25</v>
      </c>
      <c r="M193" s="77">
        <v>579.47000000067055</v>
      </c>
    </row>
    <row r="194" spans="1:13">
      <c r="A194" s="126" t="str">
        <f t="shared" ref="A194:B198" si="19">A66</f>
        <v>13122</v>
      </c>
      <c r="B194" s="127" t="str">
        <f t="shared" si="19"/>
        <v>ADMINISTRAÇÃO GERAL</v>
      </c>
      <c r="C194" s="128">
        <v>5620000</v>
      </c>
      <c r="D194" s="128">
        <v>5123000</v>
      </c>
      <c r="E194" s="128">
        <v>1237535.83</v>
      </c>
      <c r="F194" s="128">
        <v>5093826.2200000007</v>
      </c>
      <c r="G194" s="129">
        <f t="shared" si="15"/>
        <v>3.7533893278686231E-3</v>
      </c>
      <c r="H194" s="128">
        <f t="shared" si="16"/>
        <v>29173.779999999329</v>
      </c>
      <c r="I194" s="128">
        <v>1237292.6499999999</v>
      </c>
      <c r="J194" s="128">
        <v>5093246.75</v>
      </c>
      <c r="K194" s="129">
        <f t="shared" si="17"/>
        <v>3.7585860282273614E-3</v>
      </c>
      <c r="L194" s="80">
        <f t="shared" si="18"/>
        <v>29753.25</v>
      </c>
      <c r="M194" s="80">
        <v>579.47000000067055</v>
      </c>
    </row>
    <row r="195" spans="1:13">
      <c r="A195" s="126" t="str">
        <f t="shared" si="19"/>
        <v>13131</v>
      </c>
      <c r="B195" s="127" t="str">
        <f t="shared" si="19"/>
        <v>COMUNICAÇÃO SOCIAL</v>
      </c>
      <c r="C195" s="128">
        <v>0</v>
      </c>
      <c r="D195" s="128">
        <v>0</v>
      </c>
      <c r="E195" s="128">
        <v>0</v>
      </c>
      <c r="F195" s="128">
        <v>0</v>
      </c>
      <c r="G195" s="129">
        <f t="shared" si="15"/>
        <v>0</v>
      </c>
      <c r="H195" s="128">
        <f t="shared" si="16"/>
        <v>0</v>
      </c>
      <c r="I195" s="128">
        <v>0</v>
      </c>
      <c r="J195" s="128">
        <v>0</v>
      </c>
      <c r="K195" s="129">
        <f t="shared" si="17"/>
        <v>0</v>
      </c>
      <c r="L195" s="80">
        <f t="shared" si="18"/>
        <v>0</v>
      </c>
      <c r="M195" s="80">
        <v>0</v>
      </c>
    </row>
    <row r="196" spans="1:13">
      <c r="A196" s="126" t="str">
        <f t="shared" si="19"/>
        <v>13243</v>
      </c>
      <c r="B196" s="127" t="str">
        <f t="shared" si="19"/>
        <v>ASSISTÊNCIA À CRIANÇA E AO ADOLESCENTE</v>
      </c>
      <c r="C196" s="128">
        <v>0</v>
      </c>
      <c r="D196" s="128">
        <v>0</v>
      </c>
      <c r="E196" s="128">
        <v>0</v>
      </c>
      <c r="F196" s="128">
        <v>0</v>
      </c>
      <c r="G196" s="129">
        <f t="shared" si="15"/>
        <v>0</v>
      </c>
      <c r="H196" s="128">
        <f t="shared" si="16"/>
        <v>0</v>
      </c>
      <c r="I196" s="128">
        <v>0</v>
      </c>
      <c r="J196" s="128">
        <v>0</v>
      </c>
      <c r="K196" s="129">
        <f t="shared" si="17"/>
        <v>0</v>
      </c>
      <c r="L196" s="80">
        <f t="shared" si="18"/>
        <v>0</v>
      </c>
      <c r="M196" s="80">
        <v>0</v>
      </c>
    </row>
    <row r="197" spans="1:13">
      <c r="A197" s="126" t="str">
        <f t="shared" si="19"/>
        <v>13391</v>
      </c>
      <c r="B197" s="127" t="str">
        <f t="shared" si="19"/>
        <v>PAT. HISTÓRICO, ARTÍSTICO E ARQUEOLÓGICO</v>
      </c>
      <c r="C197" s="128">
        <v>0</v>
      </c>
      <c r="D197" s="128">
        <v>0</v>
      </c>
      <c r="E197" s="128">
        <v>0</v>
      </c>
      <c r="F197" s="128">
        <v>0</v>
      </c>
      <c r="G197" s="129">
        <f t="shared" si="15"/>
        <v>0</v>
      </c>
      <c r="H197" s="128">
        <f t="shared" si="16"/>
        <v>0</v>
      </c>
      <c r="I197" s="128">
        <v>0</v>
      </c>
      <c r="J197" s="128">
        <v>0</v>
      </c>
      <c r="K197" s="129">
        <f t="shared" si="17"/>
        <v>0</v>
      </c>
      <c r="L197" s="80">
        <f t="shared" si="18"/>
        <v>0</v>
      </c>
      <c r="M197" s="80">
        <v>0</v>
      </c>
    </row>
    <row r="198" spans="1:13">
      <c r="A198" s="126" t="str">
        <f t="shared" si="19"/>
        <v>13392</v>
      </c>
      <c r="B198" s="127" t="str">
        <f t="shared" si="19"/>
        <v>DIFUSÃO CULTURAL</v>
      </c>
      <c r="C198" s="128">
        <v>0</v>
      </c>
      <c r="D198" s="128">
        <v>0</v>
      </c>
      <c r="E198" s="128">
        <v>0</v>
      </c>
      <c r="F198" s="128">
        <v>0</v>
      </c>
      <c r="G198" s="129">
        <f t="shared" si="15"/>
        <v>0</v>
      </c>
      <c r="H198" s="128">
        <f t="shared" si="16"/>
        <v>0</v>
      </c>
      <c r="I198" s="128">
        <v>0</v>
      </c>
      <c r="J198" s="128">
        <v>0</v>
      </c>
      <c r="K198" s="129">
        <f t="shared" si="17"/>
        <v>0</v>
      </c>
      <c r="L198" s="80">
        <f t="shared" si="18"/>
        <v>0</v>
      </c>
      <c r="M198" s="80">
        <v>0</v>
      </c>
    </row>
    <row r="199" spans="1:13" s="29" customFormat="1">
      <c r="A199" s="27">
        <v>14</v>
      </c>
      <c r="B199" s="135" t="s">
        <v>240</v>
      </c>
      <c r="C199" s="118">
        <v>0</v>
      </c>
      <c r="D199" s="118">
        <v>0</v>
      </c>
      <c r="E199" s="118">
        <v>0</v>
      </c>
      <c r="F199" s="118">
        <v>0</v>
      </c>
      <c r="G199" s="123">
        <f t="shared" si="15"/>
        <v>0</v>
      </c>
      <c r="H199" s="118">
        <f t="shared" si="16"/>
        <v>0</v>
      </c>
      <c r="I199" s="118">
        <v>0</v>
      </c>
      <c r="J199" s="118">
        <v>0</v>
      </c>
      <c r="K199" s="123">
        <f t="shared" si="17"/>
        <v>0</v>
      </c>
      <c r="L199" s="77">
        <f t="shared" si="18"/>
        <v>0</v>
      </c>
      <c r="M199" s="77">
        <v>0</v>
      </c>
    </row>
    <row r="200" spans="1:13">
      <c r="A200" s="126" t="s">
        <v>241</v>
      </c>
      <c r="B200" s="136" t="s">
        <v>242</v>
      </c>
      <c r="C200" s="128">
        <v>0</v>
      </c>
      <c r="D200" s="128">
        <v>0</v>
      </c>
      <c r="E200" s="128">
        <v>0</v>
      </c>
      <c r="F200" s="128">
        <v>0</v>
      </c>
      <c r="G200" s="129">
        <f t="shared" si="15"/>
        <v>0</v>
      </c>
      <c r="H200" s="128">
        <f t="shared" si="16"/>
        <v>0</v>
      </c>
      <c r="I200" s="128">
        <v>0</v>
      </c>
      <c r="J200" s="128">
        <v>0</v>
      </c>
      <c r="K200" s="129">
        <f t="shared" si="17"/>
        <v>0</v>
      </c>
      <c r="L200" s="80">
        <f t="shared" si="18"/>
        <v>0</v>
      </c>
      <c r="M200" s="80">
        <v>0</v>
      </c>
    </row>
    <row r="201" spans="1:13" s="29" customFormat="1">
      <c r="A201" s="27">
        <v>15</v>
      </c>
      <c r="B201" s="122" t="s">
        <v>243</v>
      </c>
      <c r="C201" s="118">
        <v>13615000</v>
      </c>
      <c r="D201" s="118">
        <v>14695251.560000001</v>
      </c>
      <c r="E201" s="118">
        <v>3404729.1099999994</v>
      </c>
      <c r="F201" s="118">
        <v>14470441.239999998</v>
      </c>
      <c r="G201" s="123">
        <f t="shared" si="15"/>
        <v>1.0662554506966669E-2</v>
      </c>
      <c r="H201" s="118">
        <f t="shared" si="16"/>
        <v>224810.32000000216</v>
      </c>
      <c r="I201" s="118">
        <v>3492444.8699999996</v>
      </c>
      <c r="J201" s="118">
        <v>14408850.1</v>
      </c>
      <c r="K201" s="123">
        <f t="shared" si="17"/>
        <v>1.0633080494025234E-2</v>
      </c>
      <c r="L201" s="77">
        <f t="shared" si="18"/>
        <v>286401.46000000089</v>
      </c>
      <c r="M201" s="77">
        <v>61591.139999998733</v>
      </c>
    </row>
    <row r="202" spans="1:13">
      <c r="A202" s="126" t="s">
        <v>244</v>
      </c>
      <c r="B202" s="127" t="s">
        <v>154</v>
      </c>
      <c r="C202" s="128">
        <v>13615000</v>
      </c>
      <c r="D202" s="128">
        <v>14695251.560000001</v>
      </c>
      <c r="E202" s="128">
        <v>3404729.1099999994</v>
      </c>
      <c r="F202" s="128">
        <v>14470441.239999998</v>
      </c>
      <c r="G202" s="129">
        <f t="shared" si="15"/>
        <v>1.0662554506966669E-2</v>
      </c>
      <c r="H202" s="128">
        <f t="shared" si="16"/>
        <v>224810.32000000216</v>
      </c>
      <c r="I202" s="128">
        <v>3492444.8699999996</v>
      </c>
      <c r="J202" s="128">
        <v>14408850.1</v>
      </c>
      <c r="K202" s="129">
        <f t="shared" si="17"/>
        <v>1.0633080494025234E-2</v>
      </c>
      <c r="L202" s="80">
        <f t="shared" si="18"/>
        <v>286401.46000000089</v>
      </c>
      <c r="M202" s="80">
        <v>61591.139999998733</v>
      </c>
    </row>
    <row r="203" spans="1:13">
      <c r="A203" s="126" t="s">
        <v>245</v>
      </c>
      <c r="B203" s="127" t="s">
        <v>165</v>
      </c>
      <c r="C203" s="128">
        <v>0</v>
      </c>
      <c r="D203" s="128">
        <v>0</v>
      </c>
      <c r="E203" s="128">
        <v>0</v>
      </c>
      <c r="F203" s="128">
        <v>0</v>
      </c>
      <c r="G203" s="129">
        <f t="shared" si="15"/>
        <v>0</v>
      </c>
      <c r="H203" s="128">
        <f t="shared" si="16"/>
        <v>0</v>
      </c>
      <c r="I203" s="128">
        <v>0</v>
      </c>
      <c r="J203" s="128">
        <v>0</v>
      </c>
      <c r="K203" s="129">
        <f t="shared" si="17"/>
        <v>0</v>
      </c>
      <c r="L203" s="80">
        <f t="shared" si="18"/>
        <v>0</v>
      </c>
      <c r="M203" s="80">
        <v>0</v>
      </c>
    </row>
    <row r="204" spans="1:13">
      <c r="A204" s="126" t="s">
        <v>246</v>
      </c>
      <c r="B204" s="127" t="str">
        <f>B76</f>
        <v>COMUNICAÇÃO SOCIAL</v>
      </c>
      <c r="C204" s="128">
        <v>0</v>
      </c>
      <c r="D204" s="128">
        <v>0</v>
      </c>
      <c r="E204" s="128">
        <v>0</v>
      </c>
      <c r="F204" s="128">
        <v>0</v>
      </c>
      <c r="G204" s="129">
        <f t="shared" si="15"/>
        <v>0</v>
      </c>
      <c r="H204" s="128">
        <f t="shared" si="16"/>
        <v>0</v>
      </c>
      <c r="I204" s="128">
        <v>0</v>
      </c>
      <c r="J204" s="128">
        <v>0</v>
      </c>
      <c r="K204" s="129">
        <f t="shared" si="17"/>
        <v>0</v>
      </c>
      <c r="L204" s="80">
        <f t="shared" si="18"/>
        <v>0</v>
      </c>
      <c r="M204" s="80">
        <v>0</v>
      </c>
    </row>
    <row r="205" spans="1:13">
      <c r="A205" s="126" t="s">
        <v>247</v>
      </c>
      <c r="B205" s="127" t="s">
        <v>239</v>
      </c>
      <c r="C205" s="128">
        <v>0</v>
      </c>
      <c r="D205" s="128">
        <v>0</v>
      </c>
      <c r="E205" s="128">
        <v>0</v>
      </c>
      <c r="F205" s="128">
        <v>0</v>
      </c>
      <c r="G205" s="129">
        <f t="shared" si="15"/>
        <v>0</v>
      </c>
      <c r="H205" s="128">
        <f t="shared" si="16"/>
        <v>0</v>
      </c>
      <c r="I205" s="128">
        <v>0</v>
      </c>
      <c r="J205" s="128">
        <v>0</v>
      </c>
      <c r="K205" s="129">
        <f t="shared" si="17"/>
        <v>0</v>
      </c>
      <c r="L205" s="80">
        <f t="shared" si="18"/>
        <v>0</v>
      </c>
      <c r="M205" s="80">
        <v>0</v>
      </c>
    </row>
    <row r="206" spans="1:13">
      <c r="A206" s="126" t="s">
        <v>248</v>
      </c>
      <c r="B206" s="127" t="s">
        <v>249</v>
      </c>
      <c r="C206" s="128">
        <v>0</v>
      </c>
      <c r="D206" s="128">
        <v>0</v>
      </c>
      <c r="E206" s="128">
        <v>0</v>
      </c>
      <c r="F206" s="128">
        <v>0</v>
      </c>
      <c r="G206" s="129">
        <f t="shared" si="15"/>
        <v>0</v>
      </c>
      <c r="H206" s="128">
        <f t="shared" si="16"/>
        <v>0</v>
      </c>
      <c r="I206" s="128">
        <v>0</v>
      </c>
      <c r="J206" s="128">
        <v>0</v>
      </c>
      <c r="K206" s="129">
        <f t="shared" si="17"/>
        <v>0</v>
      </c>
      <c r="L206" s="80">
        <f t="shared" si="18"/>
        <v>0</v>
      </c>
      <c r="M206" s="80">
        <v>0</v>
      </c>
    </row>
    <row r="207" spans="1:13">
      <c r="A207" s="126" t="s">
        <v>250</v>
      </c>
      <c r="B207" s="127" t="s">
        <v>251</v>
      </c>
      <c r="C207" s="128">
        <v>0</v>
      </c>
      <c r="D207" s="128">
        <v>0</v>
      </c>
      <c r="E207" s="128">
        <v>0</v>
      </c>
      <c r="F207" s="128">
        <v>0</v>
      </c>
      <c r="G207" s="129">
        <f t="shared" ref="G207:G247" si="20">F207/$F$248</f>
        <v>0</v>
      </c>
      <c r="H207" s="128">
        <f t="shared" ref="H207:H247" si="21">D207-F207</f>
        <v>0</v>
      </c>
      <c r="I207" s="128">
        <v>0</v>
      </c>
      <c r="J207" s="128">
        <v>0</v>
      </c>
      <c r="K207" s="129">
        <f t="shared" ref="K207:K247" si="22">J207/$J$248</f>
        <v>0</v>
      </c>
      <c r="L207" s="80">
        <f t="shared" ref="L207:L247" si="23">D207-J207</f>
        <v>0</v>
      </c>
      <c r="M207" s="80">
        <v>0</v>
      </c>
    </row>
    <row r="208" spans="1:13">
      <c r="A208" s="126" t="s">
        <v>252</v>
      </c>
      <c r="B208" s="127" t="s">
        <v>253</v>
      </c>
      <c r="C208" s="128">
        <v>0</v>
      </c>
      <c r="D208" s="128">
        <v>0</v>
      </c>
      <c r="E208" s="128">
        <v>0</v>
      </c>
      <c r="F208" s="128">
        <v>0</v>
      </c>
      <c r="G208" s="129">
        <f t="shared" si="20"/>
        <v>0</v>
      </c>
      <c r="H208" s="128">
        <f t="shared" si="21"/>
        <v>0</v>
      </c>
      <c r="I208" s="128">
        <v>0</v>
      </c>
      <c r="J208" s="128">
        <v>0</v>
      </c>
      <c r="K208" s="129">
        <f t="shared" si="22"/>
        <v>0</v>
      </c>
      <c r="L208" s="80">
        <f t="shared" si="23"/>
        <v>0</v>
      </c>
      <c r="M208" s="80">
        <v>0</v>
      </c>
    </row>
    <row r="209" spans="1:13">
      <c r="A209" s="126" t="s">
        <v>254</v>
      </c>
      <c r="B209" s="127" t="s">
        <v>255</v>
      </c>
      <c r="C209" s="128">
        <v>0</v>
      </c>
      <c r="D209" s="128">
        <v>0</v>
      </c>
      <c r="E209" s="128">
        <v>0</v>
      </c>
      <c r="F209" s="128">
        <v>0</v>
      </c>
      <c r="G209" s="129">
        <f t="shared" si="20"/>
        <v>0</v>
      </c>
      <c r="H209" s="128">
        <f t="shared" si="21"/>
        <v>0</v>
      </c>
      <c r="I209" s="128">
        <v>0</v>
      </c>
      <c r="J209" s="128">
        <v>0</v>
      </c>
      <c r="K209" s="129">
        <f t="shared" si="22"/>
        <v>0</v>
      </c>
      <c r="L209" s="80">
        <f t="shared" si="23"/>
        <v>0</v>
      </c>
      <c r="M209" s="80">
        <v>0</v>
      </c>
    </row>
    <row r="210" spans="1:13">
      <c r="A210" s="126" t="s">
        <v>256</v>
      </c>
      <c r="B210" s="127" t="s">
        <v>257</v>
      </c>
      <c r="C210" s="128">
        <v>0</v>
      </c>
      <c r="D210" s="128">
        <v>0</v>
      </c>
      <c r="E210" s="128">
        <v>0</v>
      </c>
      <c r="F210" s="128">
        <v>0</v>
      </c>
      <c r="G210" s="129">
        <f t="shared" si="20"/>
        <v>0</v>
      </c>
      <c r="H210" s="128">
        <f t="shared" si="21"/>
        <v>0</v>
      </c>
      <c r="I210" s="128">
        <v>0</v>
      </c>
      <c r="J210" s="128">
        <v>0</v>
      </c>
      <c r="K210" s="129">
        <f t="shared" si="22"/>
        <v>0</v>
      </c>
      <c r="L210" s="80">
        <f t="shared" si="23"/>
        <v>0</v>
      </c>
      <c r="M210" s="80">
        <v>0</v>
      </c>
    </row>
    <row r="211" spans="1:13" s="29" customFormat="1">
      <c r="A211" s="27">
        <v>16</v>
      </c>
      <c r="B211" s="122" t="s">
        <v>258</v>
      </c>
      <c r="C211" s="118">
        <v>0</v>
      </c>
      <c r="D211" s="118">
        <v>0</v>
      </c>
      <c r="E211" s="118">
        <v>0</v>
      </c>
      <c r="F211" s="118">
        <v>0</v>
      </c>
      <c r="G211" s="123">
        <f t="shared" si="20"/>
        <v>0</v>
      </c>
      <c r="H211" s="118">
        <f t="shared" si="21"/>
        <v>0</v>
      </c>
      <c r="I211" s="118">
        <v>0</v>
      </c>
      <c r="J211" s="118">
        <v>0</v>
      </c>
      <c r="K211" s="123">
        <f t="shared" si="22"/>
        <v>0</v>
      </c>
      <c r="L211" s="77">
        <f t="shared" si="23"/>
        <v>0</v>
      </c>
      <c r="M211" s="77">
        <v>0</v>
      </c>
    </row>
    <row r="212" spans="1:13">
      <c r="A212" s="137">
        <v>16451</v>
      </c>
      <c r="B212" s="127" t="s">
        <v>249</v>
      </c>
      <c r="C212" s="128">
        <v>0</v>
      </c>
      <c r="D212" s="128">
        <v>0</v>
      </c>
      <c r="E212" s="128">
        <v>0</v>
      </c>
      <c r="F212" s="128">
        <v>0</v>
      </c>
      <c r="G212" s="129">
        <f t="shared" si="20"/>
        <v>0</v>
      </c>
      <c r="H212" s="128">
        <f t="shared" si="21"/>
        <v>0</v>
      </c>
      <c r="I212" s="128">
        <v>0</v>
      </c>
      <c r="J212" s="128">
        <v>0</v>
      </c>
      <c r="K212" s="129">
        <f t="shared" si="22"/>
        <v>0</v>
      </c>
      <c r="L212" s="80">
        <f t="shared" si="23"/>
        <v>0</v>
      </c>
      <c r="M212" s="80">
        <v>0</v>
      </c>
    </row>
    <row r="213" spans="1:13">
      <c r="A213" s="126" t="s">
        <v>259</v>
      </c>
      <c r="B213" s="127" t="s">
        <v>260</v>
      </c>
      <c r="C213" s="128">
        <v>0</v>
      </c>
      <c r="D213" s="128">
        <v>0</v>
      </c>
      <c r="E213" s="128">
        <v>0</v>
      </c>
      <c r="F213" s="128">
        <v>0</v>
      </c>
      <c r="G213" s="129">
        <f t="shared" si="20"/>
        <v>0</v>
      </c>
      <c r="H213" s="128">
        <f t="shared" si="21"/>
        <v>0</v>
      </c>
      <c r="I213" s="128">
        <v>0</v>
      </c>
      <c r="J213" s="128">
        <v>0</v>
      </c>
      <c r="K213" s="129">
        <f t="shared" si="22"/>
        <v>0</v>
      </c>
      <c r="L213" s="80">
        <f t="shared" si="23"/>
        <v>0</v>
      </c>
      <c r="M213" s="80">
        <v>0</v>
      </c>
    </row>
    <row r="214" spans="1:13">
      <c r="A214" s="27">
        <v>17</v>
      </c>
      <c r="B214" s="122" t="s">
        <v>261</v>
      </c>
      <c r="C214" s="118">
        <v>5000</v>
      </c>
      <c r="D214" s="118">
        <v>5000</v>
      </c>
      <c r="E214" s="118">
        <v>0</v>
      </c>
      <c r="F214" s="118">
        <v>0</v>
      </c>
      <c r="G214" s="123">
        <f t="shared" si="20"/>
        <v>0</v>
      </c>
      <c r="H214" s="118">
        <f t="shared" si="21"/>
        <v>5000</v>
      </c>
      <c r="I214" s="118">
        <v>0</v>
      </c>
      <c r="J214" s="118">
        <v>0</v>
      </c>
      <c r="K214" s="123">
        <f t="shared" si="22"/>
        <v>0</v>
      </c>
      <c r="L214" s="77">
        <f t="shared" si="23"/>
        <v>5000</v>
      </c>
      <c r="M214" s="80">
        <v>0</v>
      </c>
    </row>
    <row r="215" spans="1:13">
      <c r="A215" s="137">
        <v>17131</v>
      </c>
      <c r="B215" s="127" t="s">
        <v>173</v>
      </c>
      <c r="C215" s="128">
        <v>0</v>
      </c>
      <c r="D215" s="128">
        <v>0</v>
      </c>
      <c r="E215" s="128">
        <v>0</v>
      </c>
      <c r="F215" s="128">
        <v>0</v>
      </c>
      <c r="G215" s="129">
        <f t="shared" si="20"/>
        <v>0</v>
      </c>
      <c r="H215" s="128">
        <f t="shared" si="21"/>
        <v>0</v>
      </c>
      <c r="I215" s="128">
        <v>0</v>
      </c>
      <c r="J215" s="128">
        <v>0</v>
      </c>
      <c r="K215" s="129">
        <f t="shared" si="22"/>
        <v>0</v>
      </c>
      <c r="L215" s="80">
        <f t="shared" si="23"/>
        <v>0</v>
      </c>
      <c r="M215" s="80">
        <v>0</v>
      </c>
    </row>
    <row r="216" spans="1:13">
      <c r="A216" s="137">
        <v>17512</v>
      </c>
      <c r="B216" s="127" t="s">
        <v>262</v>
      </c>
      <c r="C216" s="128">
        <v>5000</v>
      </c>
      <c r="D216" s="128">
        <v>5000</v>
      </c>
      <c r="E216" s="128">
        <v>0</v>
      </c>
      <c r="F216" s="128">
        <v>0</v>
      </c>
      <c r="G216" s="129">
        <f t="shared" si="20"/>
        <v>0</v>
      </c>
      <c r="H216" s="128">
        <f t="shared" si="21"/>
        <v>5000</v>
      </c>
      <c r="I216" s="128">
        <v>0</v>
      </c>
      <c r="J216" s="128">
        <v>0</v>
      </c>
      <c r="K216" s="129">
        <f t="shared" si="22"/>
        <v>0</v>
      </c>
      <c r="L216" s="80">
        <f t="shared" si="23"/>
        <v>5000</v>
      </c>
      <c r="M216" s="80">
        <v>0</v>
      </c>
    </row>
    <row r="217" spans="1:13">
      <c r="A217" s="137">
        <v>17542</v>
      </c>
      <c r="B217" s="127" t="s">
        <v>255</v>
      </c>
      <c r="C217" s="128">
        <v>0</v>
      </c>
      <c r="D217" s="128">
        <v>0</v>
      </c>
      <c r="E217" s="128">
        <v>0</v>
      </c>
      <c r="F217" s="128">
        <v>0</v>
      </c>
      <c r="G217" s="129">
        <f t="shared" si="20"/>
        <v>0</v>
      </c>
      <c r="H217" s="128">
        <f t="shared" si="21"/>
        <v>0</v>
      </c>
      <c r="I217" s="128">
        <v>0</v>
      </c>
      <c r="J217" s="128">
        <v>0</v>
      </c>
      <c r="K217" s="129">
        <f t="shared" si="22"/>
        <v>0</v>
      </c>
      <c r="L217" s="80">
        <f t="shared" si="23"/>
        <v>0</v>
      </c>
      <c r="M217" s="80">
        <v>0</v>
      </c>
    </row>
    <row r="218" spans="1:13" s="29" customFormat="1">
      <c r="A218" s="27">
        <v>18</v>
      </c>
      <c r="B218" s="122" t="s">
        <v>263</v>
      </c>
      <c r="C218" s="118">
        <v>11859000</v>
      </c>
      <c r="D218" s="118">
        <v>12837022</v>
      </c>
      <c r="E218" s="118">
        <v>3142317.29</v>
      </c>
      <c r="F218" s="118">
        <v>12758601.1</v>
      </c>
      <c r="G218" s="123">
        <f t="shared" si="20"/>
        <v>9.4011839310986292E-3</v>
      </c>
      <c r="H218" s="118">
        <f t="shared" si="21"/>
        <v>78420.900000000373</v>
      </c>
      <c r="I218" s="118">
        <v>3164651.59</v>
      </c>
      <c r="J218" s="118">
        <v>12729935.399999999</v>
      </c>
      <c r="K218" s="123">
        <f t="shared" si="22"/>
        <v>9.3941172857326984E-3</v>
      </c>
      <c r="L218" s="77">
        <f t="shared" si="23"/>
        <v>107086.60000000149</v>
      </c>
      <c r="M218" s="77">
        <v>28665.700000001118</v>
      </c>
    </row>
    <row r="219" spans="1:13">
      <c r="A219" s="126" t="s">
        <v>265</v>
      </c>
      <c r="B219" s="127" t="s">
        <v>173</v>
      </c>
      <c r="C219" s="128">
        <v>0</v>
      </c>
      <c r="D219" s="128">
        <v>0</v>
      </c>
      <c r="E219" s="128">
        <v>0</v>
      </c>
      <c r="F219" s="128">
        <v>0</v>
      </c>
      <c r="G219" s="129">
        <f t="shared" si="20"/>
        <v>0</v>
      </c>
      <c r="H219" s="128">
        <f t="shared" si="21"/>
        <v>0</v>
      </c>
      <c r="I219" s="128">
        <v>0</v>
      </c>
      <c r="J219" s="128">
        <v>0</v>
      </c>
      <c r="K219" s="129">
        <f t="shared" si="22"/>
        <v>0</v>
      </c>
      <c r="L219" s="80">
        <f t="shared" si="23"/>
        <v>0</v>
      </c>
      <c r="M219" s="80">
        <v>0</v>
      </c>
    </row>
    <row r="220" spans="1:13" ht="12.75" customHeight="1">
      <c r="A220" s="126" t="s">
        <v>264</v>
      </c>
      <c r="B220" s="127" t="s">
        <v>154</v>
      </c>
      <c r="C220" s="128">
        <v>11854000</v>
      </c>
      <c r="D220" s="128">
        <v>12832022</v>
      </c>
      <c r="E220" s="128">
        <v>3142317.29</v>
      </c>
      <c r="F220" s="128">
        <v>12758601.1</v>
      </c>
      <c r="G220" s="129">
        <f t="shared" si="20"/>
        <v>9.4011839310986292E-3</v>
      </c>
      <c r="H220" s="128">
        <f t="shared" si="21"/>
        <v>73420.900000000373</v>
      </c>
      <c r="I220" s="128">
        <v>3164651.59</v>
      </c>
      <c r="J220" s="128">
        <v>12729935.399999999</v>
      </c>
      <c r="K220" s="129">
        <f t="shared" si="22"/>
        <v>9.3941172857326984E-3</v>
      </c>
      <c r="L220" s="80">
        <f t="shared" si="23"/>
        <v>102086.60000000149</v>
      </c>
      <c r="M220" s="80">
        <v>28665.700000001118</v>
      </c>
    </row>
    <row r="221" spans="1:13">
      <c r="A221" s="126" t="s">
        <v>267</v>
      </c>
      <c r="B221" s="127" t="s">
        <v>249</v>
      </c>
      <c r="C221" s="128">
        <v>0</v>
      </c>
      <c r="D221" s="128">
        <v>0</v>
      </c>
      <c r="E221" s="128">
        <v>0</v>
      </c>
      <c r="F221" s="128">
        <v>0</v>
      </c>
      <c r="G221" s="129">
        <f t="shared" si="20"/>
        <v>0</v>
      </c>
      <c r="H221" s="128">
        <f t="shared" si="21"/>
        <v>0</v>
      </c>
      <c r="I221" s="128">
        <v>0</v>
      </c>
      <c r="J221" s="128">
        <v>0</v>
      </c>
      <c r="K221" s="129">
        <f t="shared" si="22"/>
        <v>0</v>
      </c>
      <c r="L221" s="80">
        <f t="shared" si="23"/>
        <v>0</v>
      </c>
      <c r="M221" s="80">
        <v>0</v>
      </c>
    </row>
    <row r="222" spans="1:13">
      <c r="A222" s="126" t="s">
        <v>268</v>
      </c>
      <c r="B222" s="127" t="s">
        <v>269</v>
      </c>
      <c r="C222" s="128">
        <v>0</v>
      </c>
      <c r="D222" s="128">
        <v>0</v>
      </c>
      <c r="E222" s="128">
        <v>0</v>
      </c>
      <c r="F222" s="128">
        <v>0</v>
      </c>
      <c r="G222" s="129">
        <f t="shared" si="20"/>
        <v>0</v>
      </c>
      <c r="H222" s="128">
        <f t="shared" si="21"/>
        <v>0</v>
      </c>
      <c r="I222" s="128">
        <v>0</v>
      </c>
      <c r="J222" s="128">
        <v>0</v>
      </c>
      <c r="K222" s="129">
        <f t="shared" si="22"/>
        <v>0</v>
      </c>
      <c r="L222" s="80">
        <f t="shared" si="23"/>
        <v>0</v>
      </c>
      <c r="M222" s="80">
        <v>0</v>
      </c>
    </row>
    <row r="223" spans="1:13">
      <c r="A223" s="126" t="s">
        <v>270</v>
      </c>
      <c r="B223" s="127" t="s">
        <v>255</v>
      </c>
      <c r="C223" s="128">
        <v>5000</v>
      </c>
      <c r="D223" s="128">
        <v>5000</v>
      </c>
      <c r="E223" s="128">
        <v>0</v>
      </c>
      <c r="F223" s="128">
        <v>0</v>
      </c>
      <c r="G223" s="129">
        <f t="shared" si="20"/>
        <v>0</v>
      </c>
      <c r="H223" s="128">
        <f t="shared" si="21"/>
        <v>5000</v>
      </c>
      <c r="I223" s="128">
        <v>0</v>
      </c>
      <c r="J223" s="128">
        <v>0</v>
      </c>
      <c r="K223" s="129">
        <f t="shared" si="22"/>
        <v>0</v>
      </c>
      <c r="L223" s="80">
        <f t="shared" si="23"/>
        <v>5000</v>
      </c>
      <c r="M223" s="80">
        <v>0</v>
      </c>
    </row>
    <row r="224" spans="1:13">
      <c r="A224" s="126" t="s">
        <v>271</v>
      </c>
      <c r="B224" s="127" t="s">
        <v>257</v>
      </c>
      <c r="C224" s="128">
        <v>0</v>
      </c>
      <c r="D224" s="128">
        <v>0</v>
      </c>
      <c r="E224" s="128">
        <v>0</v>
      </c>
      <c r="F224" s="128">
        <v>0</v>
      </c>
      <c r="G224" s="129">
        <f t="shared" si="20"/>
        <v>0</v>
      </c>
      <c r="H224" s="128">
        <f t="shared" si="21"/>
        <v>0</v>
      </c>
      <c r="I224" s="128">
        <v>0</v>
      </c>
      <c r="J224" s="128">
        <v>0</v>
      </c>
      <c r="K224" s="129">
        <f t="shared" si="22"/>
        <v>0</v>
      </c>
      <c r="L224" s="80">
        <f t="shared" si="23"/>
        <v>0</v>
      </c>
      <c r="M224" s="80">
        <v>0</v>
      </c>
    </row>
    <row r="225" spans="1:13">
      <c r="A225" s="126" t="s">
        <v>272</v>
      </c>
      <c r="B225" s="127" t="s">
        <v>273</v>
      </c>
      <c r="C225" s="128">
        <v>0</v>
      </c>
      <c r="D225" s="128">
        <v>0</v>
      </c>
      <c r="E225" s="128">
        <v>0</v>
      </c>
      <c r="F225" s="128">
        <v>0</v>
      </c>
      <c r="G225" s="129">
        <f t="shared" si="20"/>
        <v>0</v>
      </c>
      <c r="H225" s="128">
        <f t="shared" si="21"/>
        <v>0</v>
      </c>
      <c r="I225" s="128">
        <v>0</v>
      </c>
      <c r="J225" s="128">
        <v>0</v>
      </c>
      <c r="K225" s="129">
        <f t="shared" si="22"/>
        <v>0</v>
      </c>
      <c r="L225" s="80">
        <f t="shared" si="23"/>
        <v>0</v>
      </c>
      <c r="M225" s="80">
        <v>0</v>
      </c>
    </row>
    <row r="226" spans="1:13">
      <c r="A226" s="126" t="s">
        <v>274</v>
      </c>
      <c r="B226" s="127" t="s">
        <v>275</v>
      </c>
      <c r="C226" s="128">
        <v>0</v>
      </c>
      <c r="D226" s="128">
        <v>0</v>
      </c>
      <c r="E226" s="128">
        <v>0</v>
      </c>
      <c r="F226" s="128">
        <v>0</v>
      </c>
      <c r="G226" s="129">
        <f t="shared" si="20"/>
        <v>0</v>
      </c>
      <c r="H226" s="128">
        <f t="shared" si="21"/>
        <v>0</v>
      </c>
      <c r="I226" s="128">
        <v>0</v>
      </c>
      <c r="J226" s="128">
        <v>0</v>
      </c>
      <c r="K226" s="129">
        <f t="shared" si="22"/>
        <v>0</v>
      </c>
      <c r="L226" s="80">
        <f t="shared" si="23"/>
        <v>0</v>
      </c>
      <c r="M226" s="80">
        <v>0</v>
      </c>
    </row>
    <row r="227" spans="1:13" s="29" customFormat="1">
      <c r="A227" s="27">
        <v>22</v>
      </c>
      <c r="B227" s="122" t="s">
        <v>279</v>
      </c>
      <c r="C227" s="118">
        <v>0</v>
      </c>
      <c r="D227" s="118">
        <v>0</v>
      </c>
      <c r="E227" s="118">
        <v>0</v>
      </c>
      <c r="F227" s="118">
        <v>0</v>
      </c>
      <c r="G227" s="123">
        <f t="shared" si="20"/>
        <v>0</v>
      </c>
      <c r="H227" s="118">
        <f t="shared" si="21"/>
        <v>0</v>
      </c>
      <c r="I227" s="118">
        <v>0</v>
      </c>
      <c r="J227" s="118">
        <v>0</v>
      </c>
      <c r="K227" s="123">
        <f t="shared" si="22"/>
        <v>0</v>
      </c>
      <c r="L227" s="77">
        <f t="shared" si="23"/>
        <v>0</v>
      </c>
      <c r="M227" s="77">
        <v>0</v>
      </c>
    </row>
    <row r="228" spans="1:13">
      <c r="A228" s="126" t="s">
        <v>280</v>
      </c>
      <c r="B228" s="127" t="s">
        <v>281</v>
      </c>
      <c r="C228" s="128">
        <v>0</v>
      </c>
      <c r="D228" s="128">
        <v>0</v>
      </c>
      <c r="E228" s="128">
        <v>0</v>
      </c>
      <c r="F228" s="128">
        <v>0</v>
      </c>
      <c r="G228" s="129">
        <f t="shared" si="20"/>
        <v>0</v>
      </c>
      <c r="H228" s="128">
        <f t="shared" si="21"/>
        <v>0</v>
      </c>
      <c r="I228" s="128">
        <v>0</v>
      </c>
      <c r="J228" s="128">
        <v>0</v>
      </c>
      <c r="K228" s="129">
        <f t="shared" si="22"/>
        <v>0</v>
      </c>
      <c r="L228" s="80">
        <f t="shared" si="23"/>
        <v>0</v>
      </c>
      <c r="M228" s="80">
        <v>0</v>
      </c>
    </row>
    <row r="229" spans="1:13" s="29" customFormat="1">
      <c r="A229" s="27">
        <v>23</v>
      </c>
      <c r="B229" s="122" t="s">
        <v>282</v>
      </c>
      <c r="C229" s="118">
        <v>7502000</v>
      </c>
      <c r="D229" s="118">
        <v>7894000</v>
      </c>
      <c r="E229" s="118">
        <v>1692437.2999999998</v>
      </c>
      <c r="F229" s="118">
        <v>7841487.6400000006</v>
      </c>
      <c r="G229" s="123">
        <f t="shared" si="20"/>
        <v>5.7780055210815019E-3</v>
      </c>
      <c r="H229" s="118">
        <f t="shared" si="21"/>
        <v>52512.359999999404</v>
      </c>
      <c r="I229" s="118">
        <v>1905009.33</v>
      </c>
      <c r="J229" s="118">
        <v>7625708.169999999</v>
      </c>
      <c r="K229" s="123">
        <f t="shared" si="22"/>
        <v>5.6274281592780164E-3</v>
      </c>
      <c r="L229" s="77">
        <f t="shared" si="23"/>
        <v>268291.83000000101</v>
      </c>
      <c r="M229" s="77">
        <v>215779.4700000016</v>
      </c>
    </row>
    <row r="230" spans="1:13">
      <c r="A230" s="126" t="s">
        <v>283</v>
      </c>
      <c r="B230" s="127" t="s">
        <v>154</v>
      </c>
      <c r="C230" s="128">
        <v>5338000</v>
      </c>
      <c r="D230" s="128">
        <v>5623000</v>
      </c>
      <c r="E230" s="128">
        <v>1356672.0499999998</v>
      </c>
      <c r="F230" s="128">
        <v>5575967.7200000007</v>
      </c>
      <c r="G230" s="129">
        <f t="shared" si="20"/>
        <v>4.1086556213117019E-3</v>
      </c>
      <c r="H230" s="128">
        <f t="shared" si="21"/>
        <v>47032.279999999329</v>
      </c>
      <c r="I230" s="128">
        <v>1375573.73</v>
      </c>
      <c r="J230" s="128">
        <v>5566434.5599999996</v>
      </c>
      <c r="K230" s="129">
        <f t="shared" si="22"/>
        <v>4.1077772570625838E-3</v>
      </c>
      <c r="L230" s="80">
        <f t="shared" si="23"/>
        <v>56565.44000000041</v>
      </c>
      <c r="M230" s="80">
        <v>9533.1600000010803</v>
      </c>
    </row>
    <row r="231" spans="1:13">
      <c r="A231" s="760" t="s">
        <v>910</v>
      </c>
      <c r="B231" s="127" t="s">
        <v>911</v>
      </c>
      <c r="C231" s="128">
        <v>364000</v>
      </c>
      <c r="D231" s="128">
        <v>449000</v>
      </c>
      <c r="E231" s="128">
        <v>0</v>
      </c>
      <c r="F231" s="128">
        <v>443971.67000000004</v>
      </c>
      <c r="G231" s="129">
        <f t="shared" si="20"/>
        <v>3.2714082814823826E-4</v>
      </c>
      <c r="H231" s="128">
        <f t="shared" si="21"/>
        <v>5028.3299999999581</v>
      </c>
      <c r="I231" s="128">
        <v>85322.76999999999</v>
      </c>
      <c r="J231" s="128">
        <v>386433.05999999994</v>
      </c>
      <c r="K231" s="129">
        <f t="shared" si="22"/>
        <v>2.8517014224004473E-4</v>
      </c>
      <c r="L231" s="584">
        <f t="shared" si="23"/>
        <v>62566.940000000061</v>
      </c>
      <c r="M231" s="584">
        <v>57538.610000000102</v>
      </c>
    </row>
    <row r="232" spans="1:13">
      <c r="A232" s="126" t="s">
        <v>285</v>
      </c>
      <c r="B232" s="127" t="s">
        <v>286</v>
      </c>
      <c r="C232" s="128">
        <v>0</v>
      </c>
      <c r="D232" s="128">
        <v>0</v>
      </c>
      <c r="E232" s="128">
        <v>0</v>
      </c>
      <c r="F232" s="128">
        <v>0</v>
      </c>
      <c r="G232" s="129">
        <f t="shared" si="20"/>
        <v>0</v>
      </c>
      <c r="H232" s="128">
        <f t="shared" si="21"/>
        <v>0</v>
      </c>
      <c r="I232" s="128">
        <v>0</v>
      </c>
      <c r="J232" s="128">
        <v>0</v>
      </c>
      <c r="K232" s="129">
        <f t="shared" si="22"/>
        <v>0</v>
      </c>
      <c r="L232" s="80">
        <f t="shared" si="23"/>
        <v>0</v>
      </c>
      <c r="M232" s="80">
        <v>0</v>
      </c>
    </row>
    <row r="233" spans="1:13">
      <c r="A233" s="126" t="s">
        <v>287</v>
      </c>
      <c r="B233" s="127" t="s">
        <v>288</v>
      </c>
      <c r="C233" s="128">
        <v>1800000</v>
      </c>
      <c r="D233" s="128">
        <v>1800000</v>
      </c>
      <c r="E233" s="128">
        <v>335765.25</v>
      </c>
      <c r="F233" s="128">
        <v>1799948.25</v>
      </c>
      <c r="G233" s="129">
        <f t="shared" si="20"/>
        <v>1.3262930968747897E-3</v>
      </c>
      <c r="H233" s="128">
        <f t="shared" si="21"/>
        <v>51.75</v>
      </c>
      <c r="I233" s="128">
        <v>444112.82999999996</v>
      </c>
      <c r="J233" s="128">
        <v>1672840.5499999998</v>
      </c>
      <c r="K233" s="129">
        <f t="shared" si="22"/>
        <v>1.2344807599753878E-3</v>
      </c>
      <c r="L233" s="80">
        <f t="shared" si="23"/>
        <v>127159.45000000019</v>
      </c>
      <c r="M233" s="80">
        <v>127107.70000000019</v>
      </c>
    </row>
    <row r="234" spans="1:13">
      <c r="A234" s="126" t="s">
        <v>289</v>
      </c>
      <c r="B234" s="127" t="s">
        <v>290</v>
      </c>
      <c r="C234" s="128">
        <v>0</v>
      </c>
      <c r="D234" s="128">
        <v>22000</v>
      </c>
      <c r="E234" s="128">
        <v>0</v>
      </c>
      <c r="F234" s="128">
        <v>21600</v>
      </c>
      <c r="G234" s="129">
        <f t="shared" si="20"/>
        <v>1.5915974746771447E-5</v>
      </c>
      <c r="H234" s="128">
        <f t="shared" si="21"/>
        <v>400</v>
      </c>
      <c r="I234" s="128">
        <v>0</v>
      </c>
      <c r="J234" s="128">
        <v>0</v>
      </c>
      <c r="K234" s="129">
        <f t="shared" si="22"/>
        <v>0</v>
      </c>
      <c r="L234" s="80">
        <f t="shared" si="23"/>
        <v>22000</v>
      </c>
      <c r="M234" s="80">
        <v>21600</v>
      </c>
    </row>
    <row r="235" spans="1:13" s="29" customFormat="1">
      <c r="A235" s="27">
        <v>27</v>
      </c>
      <c r="B235" s="122" t="s">
        <v>291</v>
      </c>
      <c r="C235" s="118">
        <v>6824000</v>
      </c>
      <c r="D235" s="118">
        <v>7202000</v>
      </c>
      <c r="E235" s="118">
        <v>1811092.91</v>
      </c>
      <c r="F235" s="118">
        <v>7180536.71</v>
      </c>
      <c r="G235" s="123">
        <f t="shared" si="20"/>
        <v>5.2909833770659869E-3</v>
      </c>
      <c r="H235" s="118">
        <f t="shared" si="21"/>
        <v>21463.290000000037</v>
      </c>
      <c r="I235" s="118">
        <v>1807335.15</v>
      </c>
      <c r="J235" s="118">
        <v>7161778.9500000002</v>
      </c>
      <c r="K235" s="123">
        <f t="shared" si="22"/>
        <v>5.2850693516317123E-3</v>
      </c>
      <c r="L235" s="77">
        <f t="shared" si="23"/>
        <v>40221.049999999814</v>
      </c>
      <c r="M235" s="77">
        <v>18757.759999999776</v>
      </c>
    </row>
    <row r="236" spans="1:13">
      <c r="A236" s="126" t="s">
        <v>292</v>
      </c>
      <c r="B236" s="127" t="s">
        <v>154</v>
      </c>
      <c r="C236" s="128">
        <v>6824000</v>
      </c>
      <c r="D236" s="128">
        <v>7202000</v>
      </c>
      <c r="E236" s="128">
        <v>1811092.91</v>
      </c>
      <c r="F236" s="128">
        <v>7180536.71</v>
      </c>
      <c r="G236" s="129">
        <f t="shared" si="20"/>
        <v>5.2909833770659869E-3</v>
      </c>
      <c r="H236" s="128">
        <f t="shared" si="21"/>
        <v>21463.290000000037</v>
      </c>
      <c r="I236" s="128">
        <v>1807335.15</v>
      </c>
      <c r="J236" s="128">
        <v>7161778.9500000002</v>
      </c>
      <c r="K236" s="129">
        <f t="shared" si="22"/>
        <v>5.2850693516317123E-3</v>
      </c>
      <c r="L236" s="80">
        <f t="shared" si="23"/>
        <v>40221.049999999814</v>
      </c>
      <c r="M236" s="80">
        <v>18757.759999999776</v>
      </c>
    </row>
    <row r="237" spans="1:13">
      <c r="A237" s="126" t="s">
        <v>294</v>
      </c>
      <c r="B237" s="127" t="s">
        <v>295</v>
      </c>
      <c r="C237" s="128">
        <v>0</v>
      </c>
      <c r="D237" s="128">
        <v>0</v>
      </c>
      <c r="E237" s="128">
        <v>0</v>
      </c>
      <c r="F237" s="128">
        <v>0</v>
      </c>
      <c r="G237" s="129">
        <f t="shared" si="20"/>
        <v>0</v>
      </c>
      <c r="H237" s="128">
        <f t="shared" si="21"/>
        <v>0</v>
      </c>
      <c r="I237" s="128">
        <v>0</v>
      </c>
      <c r="J237" s="128">
        <v>0</v>
      </c>
      <c r="K237" s="129">
        <f t="shared" si="22"/>
        <v>0</v>
      </c>
      <c r="L237" s="170">
        <f t="shared" si="23"/>
        <v>0</v>
      </c>
      <c r="M237" s="131">
        <v>0</v>
      </c>
    </row>
    <row r="238" spans="1:13">
      <c r="A238" s="126" t="s">
        <v>298</v>
      </c>
      <c r="B238" s="127" t="s">
        <v>299</v>
      </c>
      <c r="C238" s="128">
        <v>0</v>
      </c>
      <c r="D238" s="128">
        <v>0</v>
      </c>
      <c r="E238" s="128">
        <v>0</v>
      </c>
      <c r="F238" s="128">
        <v>0</v>
      </c>
      <c r="G238" s="129">
        <f t="shared" si="20"/>
        <v>0</v>
      </c>
      <c r="H238" s="128">
        <f t="shared" si="21"/>
        <v>0</v>
      </c>
      <c r="I238" s="128">
        <v>0</v>
      </c>
      <c r="J238" s="128">
        <v>0</v>
      </c>
      <c r="K238" s="129">
        <f t="shared" si="22"/>
        <v>0</v>
      </c>
      <c r="L238" s="170">
        <f t="shared" si="23"/>
        <v>0</v>
      </c>
      <c r="M238" s="131">
        <v>0</v>
      </c>
    </row>
    <row r="239" spans="1:13" s="29" customFormat="1">
      <c r="A239" s="27">
        <v>28</v>
      </c>
      <c r="B239" s="122" t="s">
        <v>300</v>
      </c>
      <c r="C239" s="118">
        <v>50669000</v>
      </c>
      <c r="D239" s="118">
        <v>70783073.439999998</v>
      </c>
      <c r="E239" s="118">
        <v>8246064.1200000001</v>
      </c>
      <c r="F239" s="118">
        <v>70452909.170000002</v>
      </c>
      <c r="G239" s="123">
        <f t="shared" si="20"/>
        <v>5.1913274221588077E-2</v>
      </c>
      <c r="H239" s="118">
        <f t="shared" si="21"/>
        <v>330164.26999999583</v>
      </c>
      <c r="I239" s="118">
        <v>8246064.1200000001</v>
      </c>
      <c r="J239" s="118">
        <v>70452909.170000002</v>
      </c>
      <c r="K239" s="123">
        <f t="shared" si="22"/>
        <v>5.1991064453009932E-2</v>
      </c>
      <c r="L239" s="171">
        <f t="shared" si="23"/>
        <v>330164.26999999583</v>
      </c>
      <c r="M239" s="125">
        <v>0</v>
      </c>
    </row>
    <row r="240" spans="1:13">
      <c r="A240" s="126" t="s">
        <v>301</v>
      </c>
      <c r="B240" s="127" t="s">
        <v>302</v>
      </c>
      <c r="C240" s="128">
        <v>0</v>
      </c>
      <c r="D240" s="128">
        <v>0</v>
      </c>
      <c r="E240" s="128">
        <v>0</v>
      </c>
      <c r="F240" s="128">
        <v>0</v>
      </c>
      <c r="G240" s="129">
        <f t="shared" si="20"/>
        <v>0</v>
      </c>
      <c r="H240" s="128">
        <f t="shared" si="21"/>
        <v>0</v>
      </c>
      <c r="I240" s="128">
        <v>0</v>
      </c>
      <c r="J240" s="128">
        <v>0</v>
      </c>
      <c r="K240" s="129">
        <f t="shared" si="22"/>
        <v>0</v>
      </c>
      <c r="L240" s="170">
        <f t="shared" si="23"/>
        <v>0</v>
      </c>
      <c r="M240" s="125">
        <v>0</v>
      </c>
    </row>
    <row r="241" spans="1:13">
      <c r="A241" s="126" t="s">
        <v>303</v>
      </c>
      <c r="B241" s="127" t="s">
        <v>304</v>
      </c>
      <c r="C241" s="128">
        <v>50669000</v>
      </c>
      <c r="D241" s="128">
        <v>48469100</v>
      </c>
      <c r="E241" s="128">
        <v>8246064.1200000001</v>
      </c>
      <c r="F241" s="128">
        <v>48138935.730000004</v>
      </c>
      <c r="G241" s="129">
        <f t="shared" si="20"/>
        <v>3.5471207658108045E-2</v>
      </c>
      <c r="H241" s="128">
        <f t="shared" si="21"/>
        <v>330164.26999999583</v>
      </c>
      <c r="I241" s="128">
        <v>8246064.1200000001</v>
      </c>
      <c r="J241" s="128">
        <v>48138935.730000004</v>
      </c>
      <c r="K241" s="129">
        <f t="shared" si="22"/>
        <v>3.5524360026050757E-2</v>
      </c>
      <c r="L241" s="170">
        <f t="shared" si="23"/>
        <v>330164.26999999583</v>
      </c>
      <c r="M241" s="125">
        <v>0</v>
      </c>
    </row>
    <row r="242" spans="1:13">
      <c r="A242" s="126" t="s">
        <v>305</v>
      </c>
      <c r="B242" s="127" t="s">
        <v>306</v>
      </c>
      <c r="C242" s="128">
        <v>0</v>
      </c>
      <c r="D242" s="128">
        <v>0</v>
      </c>
      <c r="E242" s="128">
        <v>0</v>
      </c>
      <c r="F242" s="128">
        <v>0</v>
      </c>
      <c r="G242" s="129">
        <f t="shared" si="20"/>
        <v>0</v>
      </c>
      <c r="H242" s="128">
        <f t="shared" si="21"/>
        <v>0</v>
      </c>
      <c r="I242" s="128">
        <v>0</v>
      </c>
      <c r="J242" s="128">
        <v>0</v>
      </c>
      <c r="K242" s="129">
        <f t="shared" si="22"/>
        <v>0</v>
      </c>
      <c r="L242" s="170">
        <f t="shared" si="23"/>
        <v>0</v>
      </c>
      <c r="M242" s="125">
        <v>0</v>
      </c>
    </row>
    <row r="243" spans="1:13">
      <c r="A243" s="126" t="s">
        <v>307</v>
      </c>
      <c r="B243" s="127" t="s">
        <v>275</v>
      </c>
      <c r="C243" s="128">
        <v>0</v>
      </c>
      <c r="D243" s="128">
        <v>22313973.440000001</v>
      </c>
      <c r="E243" s="128">
        <v>0</v>
      </c>
      <c r="F243" s="128">
        <v>22313973.440000001</v>
      </c>
      <c r="G243" s="129">
        <f t="shared" si="20"/>
        <v>1.6442066563480035E-2</v>
      </c>
      <c r="H243" s="128">
        <f t="shared" si="21"/>
        <v>0</v>
      </c>
      <c r="I243" s="128">
        <v>0</v>
      </c>
      <c r="J243" s="128">
        <v>22313973.440000001</v>
      </c>
      <c r="K243" s="129">
        <f t="shared" si="22"/>
        <v>1.6466704426959178E-2</v>
      </c>
      <c r="L243" s="170">
        <f t="shared" si="23"/>
        <v>0</v>
      </c>
      <c r="M243" s="125">
        <v>0</v>
      </c>
    </row>
    <row r="244" spans="1:13" s="29" customFormat="1">
      <c r="A244" s="27">
        <v>99</v>
      </c>
      <c r="B244" s="122" t="s">
        <v>107</v>
      </c>
      <c r="C244" s="118">
        <v>0</v>
      </c>
      <c r="D244" s="118">
        <v>0</v>
      </c>
      <c r="E244" s="118">
        <v>0</v>
      </c>
      <c r="F244" s="118">
        <v>0</v>
      </c>
      <c r="G244" s="123">
        <f t="shared" si="20"/>
        <v>0</v>
      </c>
      <c r="H244" s="118">
        <f t="shared" si="21"/>
        <v>0</v>
      </c>
      <c r="I244" s="118">
        <v>0</v>
      </c>
      <c r="J244" s="118">
        <v>0</v>
      </c>
      <c r="K244" s="123">
        <f t="shared" si="22"/>
        <v>0</v>
      </c>
      <c r="L244" s="171">
        <f t="shared" si="23"/>
        <v>0</v>
      </c>
      <c r="M244" s="125">
        <v>0</v>
      </c>
    </row>
    <row r="245" spans="1:13">
      <c r="A245" s="126" t="s">
        <v>311</v>
      </c>
      <c r="B245" s="127" t="s">
        <v>107</v>
      </c>
      <c r="C245" s="128">
        <v>0</v>
      </c>
      <c r="D245" s="128">
        <v>0</v>
      </c>
      <c r="E245" s="128">
        <v>0</v>
      </c>
      <c r="F245" s="128">
        <v>0</v>
      </c>
      <c r="G245" s="129">
        <f t="shared" si="20"/>
        <v>0</v>
      </c>
      <c r="H245" s="128">
        <f t="shared" si="21"/>
        <v>0</v>
      </c>
      <c r="I245" s="128">
        <v>0</v>
      </c>
      <c r="J245" s="128">
        <v>0</v>
      </c>
      <c r="K245" s="129">
        <f t="shared" si="22"/>
        <v>0</v>
      </c>
      <c r="L245" s="170">
        <f t="shared" si="23"/>
        <v>0</v>
      </c>
      <c r="M245" s="125">
        <v>0</v>
      </c>
    </row>
    <row r="246" spans="1:13" s="29" customFormat="1">
      <c r="A246" s="27">
        <v>77</v>
      </c>
      <c r="B246" s="122" t="s">
        <v>310</v>
      </c>
      <c r="C246" s="118">
        <v>0</v>
      </c>
      <c r="D246" s="118">
        <v>0</v>
      </c>
      <c r="E246" s="118">
        <v>0</v>
      </c>
      <c r="F246" s="118">
        <v>0</v>
      </c>
      <c r="G246" s="123">
        <f t="shared" si="20"/>
        <v>0</v>
      </c>
      <c r="H246" s="118">
        <f t="shared" si="21"/>
        <v>0</v>
      </c>
      <c r="I246" s="118">
        <v>0</v>
      </c>
      <c r="J246" s="118">
        <v>0</v>
      </c>
      <c r="K246" s="123">
        <f t="shared" si="22"/>
        <v>0</v>
      </c>
      <c r="L246" s="171">
        <f t="shared" si="23"/>
        <v>0</v>
      </c>
      <c r="M246" s="125">
        <v>0</v>
      </c>
    </row>
    <row r="247" spans="1:13">
      <c r="A247" s="139">
        <v>77777</v>
      </c>
      <c r="B247" s="172" t="s">
        <v>310</v>
      </c>
      <c r="C247" s="128">
        <v>0</v>
      </c>
      <c r="D247" s="128">
        <v>0</v>
      </c>
      <c r="E247" s="128">
        <v>0</v>
      </c>
      <c r="F247" s="128">
        <v>0</v>
      </c>
      <c r="G247" s="129">
        <f t="shared" si="20"/>
        <v>0</v>
      </c>
      <c r="H247" s="128">
        <f t="shared" si="21"/>
        <v>0</v>
      </c>
      <c r="I247" s="128">
        <v>0</v>
      </c>
      <c r="J247" s="128">
        <v>0</v>
      </c>
      <c r="K247" s="141">
        <f t="shared" si="22"/>
        <v>0</v>
      </c>
      <c r="L247" s="173">
        <f t="shared" si="23"/>
        <v>0</v>
      </c>
      <c r="M247" s="143">
        <v>0</v>
      </c>
    </row>
    <row r="248" spans="1:13">
      <c r="A248" s="160"/>
      <c r="B248" s="161" t="s">
        <v>313</v>
      </c>
      <c r="C248" s="162">
        <f>C140</f>
        <v>1300000000</v>
      </c>
      <c r="D248" s="162">
        <f>D140</f>
        <v>1360882099.76</v>
      </c>
      <c r="E248" s="162">
        <f>E140</f>
        <v>269499190.11000001</v>
      </c>
      <c r="F248" s="162">
        <f>F140</f>
        <v>1357127059.05</v>
      </c>
      <c r="G248" s="174">
        <f>F248/$F$248</f>
        <v>1</v>
      </c>
      <c r="H248" s="162">
        <f>H140</f>
        <v>3755040.7100000381</v>
      </c>
      <c r="I248" s="162">
        <f>I140</f>
        <v>273944597.66999996</v>
      </c>
      <c r="J248" s="162">
        <f>J140</f>
        <v>1355096494.2</v>
      </c>
      <c r="K248" s="174">
        <f>J248/$J$248</f>
        <v>1</v>
      </c>
      <c r="L248" s="164">
        <f>D248-J248</f>
        <v>5785605.5599999428</v>
      </c>
      <c r="M248" s="165">
        <v>0</v>
      </c>
    </row>
    <row r="249" spans="1:13" ht="12" thickBot="1">
      <c r="A249" s="149"/>
      <c r="B249" s="149"/>
      <c r="C249" s="175"/>
      <c r="D249" s="175"/>
      <c r="E249" s="175"/>
      <c r="F249" s="175"/>
      <c r="G249" s="176"/>
      <c r="H249" s="175"/>
      <c r="I249" s="175"/>
      <c r="J249" s="175"/>
      <c r="K249" s="176"/>
      <c r="L249" s="177"/>
      <c r="M249" s="175"/>
    </row>
    <row r="250" spans="1:13" s="55" customFormat="1" ht="16.5" customHeight="1" thickBot="1">
      <c r="A250" s="937" t="s">
        <v>320</v>
      </c>
      <c r="B250" s="938"/>
      <c r="C250" s="938"/>
      <c r="D250" s="938"/>
      <c r="E250" s="938"/>
      <c r="F250" s="938"/>
      <c r="G250" s="938"/>
      <c r="H250" s="938"/>
      <c r="I250" s="938"/>
      <c r="J250" s="938"/>
      <c r="K250" s="938"/>
      <c r="L250" s="938"/>
      <c r="M250" s="939"/>
    </row>
    <row r="251" spans="1:13">
      <c r="A251" s="149"/>
      <c r="B251" s="149"/>
      <c r="C251" s="175"/>
      <c r="D251" s="175"/>
      <c r="E251" s="175"/>
      <c r="F251" s="175"/>
      <c r="G251" s="176"/>
      <c r="H251" s="175"/>
      <c r="I251" s="175"/>
      <c r="J251" s="175"/>
      <c r="K251" s="176"/>
      <c r="L251" s="177"/>
      <c r="M251" s="175"/>
    </row>
    <row r="252" spans="1:13" ht="20.25" customHeight="1">
      <c r="A252" s="934" t="s">
        <v>321</v>
      </c>
      <c r="B252" s="935"/>
      <c r="C252" s="918" t="s">
        <v>81</v>
      </c>
      <c r="D252" s="918" t="s">
        <v>82</v>
      </c>
      <c r="E252" s="920" t="s">
        <v>83</v>
      </c>
      <c r="F252" s="940"/>
      <c r="G252" s="921"/>
      <c r="H252" s="6" t="s">
        <v>140</v>
      </c>
      <c r="I252" s="920" t="s">
        <v>85</v>
      </c>
      <c r="J252" s="940"/>
      <c r="K252" s="921"/>
      <c r="L252" s="69" t="s">
        <v>140</v>
      </c>
      <c r="M252" s="941" t="s">
        <v>317</v>
      </c>
    </row>
    <row r="253" spans="1:13" ht="14.25" customHeight="1">
      <c r="A253" s="934"/>
      <c r="B253" s="935"/>
      <c r="C253" s="919"/>
      <c r="D253" s="919"/>
      <c r="E253" s="6" t="s">
        <v>10</v>
      </c>
      <c r="F253" s="6" t="str">
        <f>F138</f>
        <v>JAN a DEZ  / 2023</v>
      </c>
      <c r="G253" s="6" t="s">
        <v>11</v>
      </c>
      <c r="H253" s="113"/>
      <c r="I253" s="6" t="s">
        <v>10</v>
      </c>
      <c r="J253" s="6" t="str">
        <f>F253</f>
        <v>JAN a DEZ  / 2023</v>
      </c>
      <c r="K253" s="6" t="s">
        <v>11</v>
      </c>
      <c r="L253" s="70"/>
      <c r="M253" s="942"/>
    </row>
    <row r="254" spans="1:13" ht="16.5">
      <c r="A254" s="934"/>
      <c r="B254" s="935"/>
      <c r="C254" s="936"/>
      <c r="D254" s="7" t="s">
        <v>12</v>
      </c>
      <c r="E254" s="7"/>
      <c r="F254" s="7" t="s">
        <v>13</v>
      </c>
      <c r="G254" s="114" t="s">
        <v>142</v>
      </c>
      <c r="H254" s="7" t="s">
        <v>143</v>
      </c>
      <c r="I254" s="7"/>
      <c r="J254" s="7" t="s">
        <v>90</v>
      </c>
      <c r="K254" s="114" t="s">
        <v>144</v>
      </c>
      <c r="L254" s="8" t="s">
        <v>145</v>
      </c>
      <c r="M254" s="8" t="s">
        <v>92</v>
      </c>
    </row>
    <row r="255" spans="1:13">
      <c r="A255" s="178"/>
      <c r="B255" s="179"/>
      <c r="C255" s="180"/>
      <c r="D255" s="180"/>
      <c r="E255" s="180"/>
      <c r="F255" s="180"/>
      <c r="G255" s="181"/>
      <c r="H255" s="180"/>
      <c r="I255" s="180"/>
      <c r="J255" s="180"/>
      <c r="K255" s="181"/>
      <c r="L255" s="182"/>
      <c r="M255" s="148"/>
    </row>
    <row r="256" spans="1:13">
      <c r="A256" s="149"/>
      <c r="B256" s="64" t="s">
        <v>322</v>
      </c>
      <c r="C256" s="145">
        <f>C11</f>
        <v>10200000000</v>
      </c>
      <c r="D256" s="145">
        <f>D11</f>
        <v>13332732306.119999</v>
      </c>
      <c r="E256" s="145">
        <f>E11</f>
        <v>2320638241.1600003</v>
      </c>
      <c r="F256" s="145">
        <f>F11</f>
        <v>11521723928.700005</v>
      </c>
      <c r="G256" s="146">
        <f>F256/$F$130</f>
        <v>0.89462359178308226</v>
      </c>
      <c r="H256" s="145">
        <f>D256-F256</f>
        <v>1811008377.4199944</v>
      </c>
      <c r="I256" s="145">
        <f>I11</f>
        <v>2110363721.6299996</v>
      </c>
      <c r="J256" s="145">
        <f>J11</f>
        <v>10110000870.190001</v>
      </c>
      <c r="K256" s="146">
        <f>J256/$J$259</f>
        <v>0.88180680450138516</v>
      </c>
      <c r="L256" s="147">
        <f t="shared" ref="L256:M256" si="24">L11</f>
        <v>3222731435.9299984</v>
      </c>
      <c r="M256" s="125">
        <f t="shared" si="24"/>
        <v>1411723058.510004</v>
      </c>
    </row>
    <row r="257" spans="1:13">
      <c r="A257" s="149"/>
      <c r="B257" s="64" t="s">
        <v>318</v>
      </c>
      <c r="C257" s="145">
        <f>C140</f>
        <v>1300000000</v>
      </c>
      <c r="D257" s="145">
        <f>D140</f>
        <v>1360882099.76</v>
      </c>
      <c r="E257" s="145">
        <f>E140</f>
        <v>269499190.11000001</v>
      </c>
      <c r="F257" s="145">
        <f>F140</f>
        <v>1357127059.05</v>
      </c>
      <c r="G257" s="146">
        <f>F257/$F$130</f>
        <v>0.10537640821691784</v>
      </c>
      <c r="H257" s="145">
        <f>D257-F257</f>
        <v>3755040.7100000381</v>
      </c>
      <c r="I257" s="145">
        <f>I140</f>
        <v>273944597.66999996</v>
      </c>
      <c r="J257" s="145">
        <f>J140</f>
        <v>1355096494.2</v>
      </c>
      <c r="K257" s="146">
        <f>J257/$J$259</f>
        <v>0.11819319549861475</v>
      </c>
      <c r="L257" s="147">
        <f t="shared" ref="L257:M257" si="25">L140</f>
        <v>5785605.5599999428</v>
      </c>
      <c r="M257" s="125">
        <f t="shared" si="25"/>
        <v>2030564.8499999046</v>
      </c>
    </row>
    <row r="258" spans="1:13">
      <c r="A258" s="183"/>
      <c r="B258" s="184"/>
      <c r="C258" s="156"/>
      <c r="D258" s="156"/>
      <c r="E258" s="156"/>
      <c r="F258" s="156"/>
      <c r="G258" s="157"/>
      <c r="H258" s="156"/>
      <c r="I258" s="156"/>
      <c r="J258" s="156"/>
      <c r="K258" s="157"/>
      <c r="L258" s="158"/>
      <c r="M258" s="148"/>
    </row>
    <row r="259" spans="1:13">
      <c r="A259" s="160"/>
      <c r="B259" s="161" t="s">
        <v>313</v>
      </c>
      <c r="C259" s="162">
        <f>C256+C257</f>
        <v>11500000000</v>
      </c>
      <c r="D259" s="162">
        <f t="shared" ref="D259:I259" si="26">D256+D257</f>
        <v>14693614405.879999</v>
      </c>
      <c r="E259" s="162">
        <f t="shared" si="26"/>
        <v>2590137431.2700005</v>
      </c>
      <c r="F259" s="162">
        <f t="shared" si="26"/>
        <v>12878850987.750004</v>
      </c>
      <c r="G259" s="174">
        <f>SUM(G256:G257)</f>
        <v>1</v>
      </c>
      <c r="H259" s="162">
        <f t="shared" si="26"/>
        <v>1814763418.1299944</v>
      </c>
      <c r="I259" s="162">
        <f t="shared" si="26"/>
        <v>2384308319.2999997</v>
      </c>
      <c r="J259" s="162">
        <f>J256+J257</f>
        <v>11465097364.390001</v>
      </c>
      <c r="K259" s="174">
        <f>SUM(K256:K257)</f>
        <v>0.99999999999999989</v>
      </c>
      <c r="L259" s="164">
        <f>SUM(L256:L257)</f>
        <v>3228517041.4899983</v>
      </c>
      <c r="M259" s="165">
        <f>M256+M257</f>
        <v>1413753623.3600039</v>
      </c>
    </row>
    <row r="260" spans="1:13">
      <c r="A260" s="55" t="str">
        <f>'RREO - Anexo 1 - Bal_Orç'!A112</f>
        <v>FONTE:  Sistema de Gestão Pública</v>
      </c>
      <c r="B260" s="185"/>
      <c r="D260" s="26"/>
      <c r="K260" s="26"/>
    </row>
    <row r="261" spans="1:13">
      <c r="A261" s="55" t="s">
        <v>323</v>
      </c>
      <c r="B261" s="185"/>
      <c r="C261" s="26"/>
      <c r="D261" s="26"/>
      <c r="K261" s="26"/>
      <c r="M261" s="107"/>
    </row>
    <row r="262" spans="1:13">
      <c r="A262" s="928" t="s">
        <v>324</v>
      </c>
      <c r="B262" s="928"/>
      <c r="C262" s="928"/>
      <c r="D262" s="928"/>
      <c r="E262" s="928"/>
      <c r="F262" s="928"/>
      <c r="G262" s="928"/>
      <c r="K262" s="26"/>
      <c r="M262" s="107"/>
    </row>
    <row r="263" spans="1:13" ht="23.25" customHeight="1">
      <c r="A263" s="929" t="s">
        <v>325</v>
      </c>
      <c r="B263" s="929"/>
      <c r="C263" s="929"/>
      <c r="D263" s="929"/>
      <c r="E263" s="929"/>
      <c r="F263" s="929"/>
      <c r="G263" s="929"/>
      <c r="H263" s="929"/>
      <c r="I263" s="929"/>
      <c r="J263" s="929"/>
      <c r="K263" s="929"/>
      <c r="L263" s="929"/>
      <c r="M263" s="929"/>
    </row>
    <row r="264" spans="1:13" ht="32.25" customHeight="1">
      <c r="A264" s="929" t="s">
        <v>326</v>
      </c>
      <c r="B264" s="929"/>
      <c r="C264" s="929"/>
      <c r="D264" s="929"/>
      <c r="E264" s="929"/>
      <c r="F264" s="929"/>
      <c r="G264" s="929"/>
      <c r="H264" s="929"/>
      <c r="I264" s="929"/>
      <c r="J264" s="929"/>
      <c r="K264" s="929"/>
      <c r="L264" s="929"/>
      <c r="M264" s="929"/>
    </row>
    <row r="265" spans="1:13">
      <c r="A265" s="186"/>
      <c r="B265" s="186"/>
      <c r="C265" s="186"/>
      <c r="D265" s="186"/>
      <c r="E265" s="186"/>
      <c r="F265" s="186"/>
      <c r="G265" s="186"/>
      <c r="K265" s="26"/>
      <c r="M265" s="107"/>
    </row>
    <row r="266" spans="1:13">
      <c r="D266" s="930"/>
      <c r="E266" s="930"/>
      <c r="F266" s="930"/>
      <c r="G266" s="930"/>
      <c r="H266" s="930"/>
      <c r="I266" s="930"/>
      <c r="J266" s="930"/>
      <c r="K266" s="26"/>
    </row>
    <row r="267" spans="1:13">
      <c r="A267" s="2" t="s">
        <v>1110</v>
      </c>
      <c r="C267" s="62"/>
      <c r="D267" s="58"/>
      <c r="E267" s="58"/>
      <c r="J267" s="62"/>
      <c r="K267" s="26"/>
      <c r="M267" s="58"/>
    </row>
    <row r="268" spans="1:13">
      <c r="A268" s="2" t="s">
        <v>1111</v>
      </c>
      <c r="C268" s="62"/>
      <c r="D268" s="58"/>
      <c r="E268" s="58"/>
      <c r="J268" s="62"/>
      <c r="K268" s="26"/>
      <c r="M268" s="58"/>
    </row>
    <row r="269" spans="1:13">
      <c r="A269" s="2" t="s">
        <v>1112</v>
      </c>
      <c r="C269" s="62"/>
      <c r="D269" s="58"/>
      <c r="E269" s="58"/>
      <c r="J269" s="62"/>
      <c r="K269" s="26"/>
      <c r="M269" s="58"/>
    </row>
    <row r="270" spans="1:13">
      <c r="A270" s="2" t="s">
        <v>1113</v>
      </c>
      <c r="K270" s="26"/>
    </row>
    <row r="271" spans="1:13">
      <c r="K271" s="26"/>
    </row>
    <row r="272" spans="1:13" ht="12" thickBot="1"/>
    <row r="273" spans="1:13" ht="17.25" customHeight="1" thickBot="1">
      <c r="A273" s="931" t="s">
        <v>327</v>
      </c>
      <c r="B273" s="932"/>
      <c r="C273" s="932"/>
      <c r="D273" s="932"/>
      <c r="E273" s="932"/>
      <c r="F273" s="932"/>
      <c r="G273" s="932"/>
      <c r="H273" s="932"/>
      <c r="I273" s="932"/>
      <c r="J273" s="932"/>
      <c r="K273" s="932"/>
      <c r="L273" s="932"/>
      <c r="M273" s="933"/>
    </row>
    <row r="274" spans="1:13">
      <c r="A274" s="9"/>
      <c r="B274" s="9"/>
      <c r="C274" s="9"/>
      <c r="D274" s="9"/>
      <c r="E274" s="9"/>
      <c r="F274" s="9"/>
      <c r="G274" s="9"/>
      <c r="H274" s="9"/>
      <c r="I274" s="9"/>
      <c r="J274" s="9"/>
      <c r="K274" s="9"/>
      <c r="L274" s="9"/>
      <c r="M274" s="9"/>
    </row>
    <row r="275" spans="1:13">
      <c r="A275" s="934" t="s">
        <v>139</v>
      </c>
      <c r="B275" s="935"/>
      <c r="C275" s="918" t="s">
        <v>81</v>
      </c>
      <c r="D275" s="918" t="s">
        <v>82</v>
      </c>
      <c r="E275" s="914" t="s">
        <v>83</v>
      </c>
      <c r="F275" s="914"/>
      <c r="G275" s="918" t="s">
        <v>11</v>
      </c>
      <c r="H275" s="6" t="s">
        <v>140</v>
      </c>
      <c r="I275" s="914" t="s">
        <v>85</v>
      </c>
      <c r="J275" s="914"/>
      <c r="K275" s="918" t="s">
        <v>11</v>
      </c>
      <c r="L275" s="69" t="s">
        <v>140</v>
      </c>
      <c r="M275" s="912" t="s">
        <v>328</v>
      </c>
    </row>
    <row r="276" spans="1:13">
      <c r="A276" s="934"/>
      <c r="B276" s="935"/>
      <c r="C276" s="919"/>
      <c r="D276" s="919"/>
      <c r="E276" s="6" t="s">
        <v>10</v>
      </c>
      <c r="F276" s="6" t="str">
        <f>F138</f>
        <v>JAN a DEZ  / 2023</v>
      </c>
      <c r="G276" s="919"/>
      <c r="H276" s="113"/>
      <c r="I276" s="6" t="s">
        <v>10</v>
      </c>
      <c r="J276" s="6" t="str">
        <f>F276</f>
        <v>JAN a DEZ  / 2023</v>
      </c>
      <c r="K276" s="919"/>
      <c r="L276" s="70"/>
      <c r="M276" s="913"/>
    </row>
    <row r="277" spans="1:13">
      <c r="A277" s="934"/>
      <c r="B277" s="935"/>
      <c r="C277" s="936"/>
      <c r="D277" s="7" t="s">
        <v>12</v>
      </c>
      <c r="E277" s="7" t="s">
        <v>13</v>
      </c>
      <c r="F277" s="7" t="s">
        <v>329</v>
      </c>
      <c r="G277" s="7"/>
      <c r="H277" s="7" t="s">
        <v>143</v>
      </c>
      <c r="I277" s="7" t="s">
        <v>90</v>
      </c>
      <c r="J277" s="7" t="s">
        <v>91</v>
      </c>
      <c r="K277" s="7"/>
      <c r="L277" s="8" t="s">
        <v>145</v>
      </c>
      <c r="M277" s="8" t="s">
        <v>330</v>
      </c>
    </row>
    <row r="278" spans="1:13" ht="12">
      <c r="A278" s="71"/>
      <c r="B278" s="187" t="s">
        <v>331</v>
      </c>
      <c r="C278" s="73">
        <f>C389+C384+C378+C371+C369+C357+C350+C340+C332+C328+C323+C317+C314+C306+C299+C297+C286+C282+C280+C353+C338+C367</f>
        <v>11500000000</v>
      </c>
      <c r="D278" s="73">
        <f t="shared" ref="D278:J278" si="27">D389+D384+D378+D371+D369+D357+D350+D340+D332+D328+D323+D317+D314+D306+D299+D297+D286+D282+D280+D353+D338+D367</f>
        <v>14693614405.879999</v>
      </c>
      <c r="E278" s="73">
        <f t="shared" si="27"/>
        <v>2590137431.2700005</v>
      </c>
      <c r="F278" s="73">
        <f t="shared" si="27"/>
        <v>12878850987.750002</v>
      </c>
      <c r="G278" s="30">
        <f>F278/$F$130*100</f>
        <v>99.999999999999986</v>
      </c>
      <c r="H278" s="30">
        <f>D278-F278</f>
        <v>1814763418.1299973</v>
      </c>
      <c r="I278" s="73">
        <f t="shared" si="27"/>
        <v>2384308319.2999997</v>
      </c>
      <c r="J278" s="73">
        <f t="shared" si="27"/>
        <v>11465097364.389999</v>
      </c>
      <c r="K278" s="30">
        <f>J278/$J$130*100</f>
        <v>99.999999999999986</v>
      </c>
      <c r="L278" s="30">
        <f>D278-J278</f>
        <v>3228517041.4899998</v>
      </c>
      <c r="M278" s="74">
        <v>0</v>
      </c>
    </row>
    <row r="279" spans="1:13">
      <c r="A279" s="67"/>
      <c r="B279" s="117"/>
      <c r="C279" s="68"/>
      <c r="D279" s="68"/>
      <c r="E279" s="68"/>
      <c r="F279" s="68"/>
      <c r="G279" s="68"/>
      <c r="H279" s="68"/>
      <c r="I279" s="68"/>
      <c r="J279" s="68"/>
      <c r="K279" s="68"/>
      <c r="L279" s="68"/>
      <c r="M279" s="120"/>
    </row>
    <row r="280" spans="1:13">
      <c r="A280" s="121" t="s">
        <v>147</v>
      </c>
      <c r="B280" s="122" t="s">
        <v>148</v>
      </c>
      <c r="C280" s="118">
        <f t="shared" ref="C280:F281" si="28">SUMIF($A$8:$A$248,$A280,C$8:C$248)</f>
        <v>170000000</v>
      </c>
      <c r="D280" s="118">
        <f t="shared" si="28"/>
        <v>170000000</v>
      </c>
      <c r="E280" s="118">
        <f t="shared" si="28"/>
        <v>29119876.77</v>
      </c>
      <c r="F280" s="118">
        <f t="shared" si="28"/>
        <v>156239513.53000003</v>
      </c>
      <c r="G280" s="30">
        <f t="shared" ref="G280:G343" si="29">F280/$F$130*100</f>
        <v>1.213147925064205</v>
      </c>
      <c r="H280" s="30">
        <f t="shared" ref="H280:H343" si="30">D280-F280</f>
        <v>13760486.469999969</v>
      </c>
      <c r="I280" s="118">
        <f>SUMIF($A$8:$A$248,$A280,I$8:I$248)</f>
        <v>32055316.719999995</v>
      </c>
      <c r="J280" s="118">
        <f>SUMIF($A$8:$A$248,$A280,J$8:J$248)</f>
        <v>152883777.69</v>
      </c>
      <c r="K280" s="30">
        <f t="shared" ref="K280:K343" si="31">J280/$J$130*100</f>
        <v>1.3334712548089569</v>
      </c>
      <c r="L280" s="30">
        <f t="shared" ref="L280:L343" si="32">D280-J280</f>
        <v>17116222.310000002</v>
      </c>
      <c r="M280" s="125">
        <v>1413753623.3600025</v>
      </c>
    </row>
    <row r="281" spans="1:13">
      <c r="A281" s="126" t="s">
        <v>149</v>
      </c>
      <c r="B281" s="127" t="s">
        <v>150</v>
      </c>
      <c r="C281" s="128">
        <f t="shared" si="28"/>
        <v>170000000</v>
      </c>
      <c r="D281" s="128">
        <f t="shared" si="28"/>
        <v>170000000</v>
      </c>
      <c r="E281" s="128">
        <f t="shared" si="28"/>
        <v>29119876.77</v>
      </c>
      <c r="F281" s="128">
        <f t="shared" si="28"/>
        <v>156239513.53000003</v>
      </c>
      <c r="G281" s="17">
        <f t="shared" si="29"/>
        <v>1.213147925064205</v>
      </c>
      <c r="H281" s="17">
        <f t="shared" si="30"/>
        <v>13760486.469999969</v>
      </c>
      <c r="I281" s="128">
        <f>SUMIF($A$8:$A$248,$A281,I$8:I$248)</f>
        <v>32055316.719999995</v>
      </c>
      <c r="J281" s="128">
        <f>SUMIF($A$8:$A$248,$A281,J$8:J$248)</f>
        <v>152883777.69</v>
      </c>
      <c r="K281" s="17">
        <f t="shared" si="31"/>
        <v>1.3334712548089569</v>
      </c>
      <c r="L281" s="17">
        <f t="shared" si="32"/>
        <v>17116222.310000002</v>
      </c>
      <c r="M281" s="131">
        <v>0</v>
      </c>
    </row>
    <row r="282" spans="1:13">
      <c r="A282" s="132">
        <v>3</v>
      </c>
      <c r="B282" s="122" t="s">
        <v>151</v>
      </c>
      <c r="C282" s="118">
        <f>SUM(C283:C285)</f>
        <v>75552000</v>
      </c>
      <c r="D282" s="118">
        <f>SUM(D283:D285)</f>
        <v>84102000</v>
      </c>
      <c r="E282" s="118">
        <f>SUM(E283:E285)</f>
        <v>17329711.830000002</v>
      </c>
      <c r="F282" s="118">
        <f>SUM(F283:F285)</f>
        <v>81684498.700000003</v>
      </c>
      <c r="G282" s="30">
        <f t="shared" si="29"/>
        <v>0.63425299957034964</v>
      </c>
      <c r="H282" s="30">
        <f t="shared" si="30"/>
        <v>2417501.299999997</v>
      </c>
      <c r="I282" s="118">
        <f>SUM(I283:I285)</f>
        <v>16714056.09</v>
      </c>
      <c r="J282" s="118">
        <f>SUM(J283:J285)</f>
        <v>80214314.560000002</v>
      </c>
      <c r="K282" s="30">
        <f t="shared" si="31"/>
        <v>0.69963919198053659</v>
      </c>
      <c r="L282" s="30">
        <f t="shared" si="32"/>
        <v>3887685.4399999976</v>
      </c>
      <c r="M282" s="125">
        <v>3355735.8400000334</v>
      </c>
    </row>
    <row r="283" spans="1:13">
      <c r="A283" s="133">
        <v>3062</v>
      </c>
      <c r="B283" s="127" t="s">
        <v>152</v>
      </c>
      <c r="C283" s="128">
        <f t="shared" ref="C283:F302" si="33">SUMIF($A$8:$A$248,$A283,C$8:C$248)</f>
        <v>4177000</v>
      </c>
      <c r="D283" s="128">
        <f t="shared" si="33"/>
        <v>5577000</v>
      </c>
      <c r="E283" s="128">
        <f t="shared" si="33"/>
        <v>1236758.58</v>
      </c>
      <c r="F283" s="128">
        <f t="shared" si="33"/>
        <v>4739376.7700000005</v>
      </c>
      <c r="G283" s="17">
        <f t="shared" si="29"/>
        <v>3.6799686357951965E-2</v>
      </c>
      <c r="H283" s="17">
        <f t="shared" si="30"/>
        <v>837623.22999999952</v>
      </c>
      <c r="I283" s="128">
        <f t="shared" ref="I283:J302" si="34">SUMIF($A$8:$A$248,$A283,I$8:I$248)</f>
        <v>586208.84000000008</v>
      </c>
      <c r="J283" s="128">
        <f t="shared" si="34"/>
        <v>3269192.63</v>
      </c>
      <c r="K283" s="17">
        <f t="shared" si="31"/>
        <v>2.8514303246599048E-2</v>
      </c>
      <c r="L283" s="17">
        <f t="shared" si="32"/>
        <v>2307807.37</v>
      </c>
      <c r="M283" s="131">
        <v>3355735.8400000334</v>
      </c>
    </row>
    <row r="284" spans="1:13">
      <c r="A284" s="133">
        <v>3092</v>
      </c>
      <c r="B284" s="127" t="s">
        <v>153</v>
      </c>
      <c r="C284" s="128">
        <f t="shared" si="33"/>
        <v>21110000</v>
      </c>
      <c r="D284" s="128">
        <f t="shared" si="33"/>
        <v>21110000</v>
      </c>
      <c r="E284" s="128">
        <f t="shared" si="33"/>
        <v>3536326.04</v>
      </c>
      <c r="F284" s="128">
        <f t="shared" si="33"/>
        <v>19748360.280000001</v>
      </c>
      <c r="G284" s="17">
        <f t="shared" si="29"/>
        <v>0.15333945783505126</v>
      </c>
      <c r="H284" s="17">
        <f t="shared" si="30"/>
        <v>1361639.7199999988</v>
      </c>
      <c r="I284" s="128">
        <f t="shared" si="34"/>
        <v>3571220.04</v>
      </c>
      <c r="J284" s="128">
        <f t="shared" si="34"/>
        <v>19748360.280000001</v>
      </c>
      <c r="K284" s="17">
        <f t="shared" si="31"/>
        <v>0.17224764563567849</v>
      </c>
      <c r="L284" s="17">
        <f t="shared" si="32"/>
        <v>1361639.7199999988</v>
      </c>
      <c r="M284" s="131">
        <v>1470184.1400000006</v>
      </c>
    </row>
    <row r="285" spans="1:13">
      <c r="A285" s="133">
        <v>3122</v>
      </c>
      <c r="B285" s="127" t="s">
        <v>154</v>
      </c>
      <c r="C285" s="128">
        <f t="shared" si="33"/>
        <v>50265000</v>
      </c>
      <c r="D285" s="128">
        <f t="shared" si="33"/>
        <v>57415000</v>
      </c>
      <c r="E285" s="128">
        <f t="shared" si="33"/>
        <v>12556627.210000001</v>
      </c>
      <c r="F285" s="128">
        <f t="shared" si="33"/>
        <v>57196761.650000006</v>
      </c>
      <c r="G285" s="17">
        <f t="shared" si="29"/>
        <v>0.44411385537734643</v>
      </c>
      <c r="H285" s="17">
        <f t="shared" si="30"/>
        <v>218238.34999999404</v>
      </c>
      <c r="I285" s="128">
        <f t="shared" si="34"/>
        <v>12556627.210000001</v>
      </c>
      <c r="J285" s="128">
        <f t="shared" si="34"/>
        <v>57196761.650000006</v>
      </c>
      <c r="K285" s="17">
        <f t="shared" si="31"/>
        <v>0.49887724309825915</v>
      </c>
      <c r="L285" s="17">
        <f t="shared" si="32"/>
        <v>218238.34999999404</v>
      </c>
      <c r="M285" s="131">
        <v>1470184.1400000006</v>
      </c>
    </row>
    <row r="286" spans="1:13">
      <c r="A286" s="121" t="s">
        <v>155</v>
      </c>
      <c r="B286" s="122" t="s">
        <v>156</v>
      </c>
      <c r="C286" s="118">
        <f t="shared" si="33"/>
        <v>875591000</v>
      </c>
      <c r="D286" s="118">
        <f t="shared" si="33"/>
        <v>1062277899.6499999</v>
      </c>
      <c r="E286" s="118">
        <f t="shared" si="33"/>
        <v>241857701.73999995</v>
      </c>
      <c r="F286" s="118">
        <f t="shared" si="33"/>
        <v>1006993138.98</v>
      </c>
      <c r="G286" s="30">
        <f t="shared" si="29"/>
        <v>7.8189672350260375</v>
      </c>
      <c r="H286" s="30">
        <f t="shared" si="30"/>
        <v>55284760.669999838</v>
      </c>
      <c r="I286" s="118">
        <f t="shared" si="34"/>
        <v>186595412.38</v>
      </c>
      <c r="J286" s="118">
        <f t="shared" si="34"/>
        <v>852578185.4599998</v>
      </c>
      <c r="K286" s="30">
        <f t="shared" si="31"/>
        <v>7.4362925875192607</v>
      </c>
      <c r="L286" s="30">
        <f t="shared" si="32"/>
        <v>209699714.19000006</v>
      </c>
      <c r="M286" s="125">
        <v>0</v>
      </c>
    </row>
    <row r="287" spans="1:13">
      <c r="A287" s="126" t="s">
        <v>157</v>
      </c>
      <c r="B287" s="127" t="s">
        <v>158</v>
      </c>
      <c r="C287" s="128">
        <f t="shared" si="33"/>
        <v>10000</v>
      </c>
      <c r="D287" s="128">
        <f t="shared" si="33"/>
        <v>2000</v>
      </c>
      <c r="E287" s="128">
        <f t="shared" si="33"/>
        <v>0</v>
      </c>
      <c r="F287" s="128">
        <f t="shared" si="33"/>
        <v>0</v>
      </c>
      <c r="G287" s="17">
        <f t="shared" si="29"/>
        <v>0</v>
      </c>
      <c r="H287" s="17">
        <f t="shared" si="30"/>
        <v>2000</v>
      </c>
      <c r="I287" s="128">
        <f t="shared" si="34"/>
        <v>0</v>
      </c>
      <c r="J287" s="128">
        <f t="shared" si="34"/>
        <v>0</v>
      </c>
      <c r="K287" s="17">
        <f t="shared" si="31"/>
        <v>0</v>
      </c>
      <c r="L287" s="17">
        <f t="shared" si="32"/>
        <v>2000</v>
      </c>
      <c r="M287" s="131">
        <v>0</v>
      </c>
    </row>
    <row r="288" spans="1:13">
      <c r="A288" s="126" t="s">
        <v>159</v>
      </c>
      <c r="B288" s="127" t="s">
        <v>154</v>
      </c>
      <c r="C288" s="128">
        <f t="shared" si="33"/>
        <v>708486000</v>
      </c>
      <c r="D288" s="128">
        <f t="shared" si="33"/>
        <v>749518452.81999993</v>
      </c>
      <c r="E288" s="128">
        <f t="shared" si="33"/>
        <v>156280619.42999998</v>
      </c>
      <c r="F288" s="128">
        <f t="shared" si="33"/>
        <v>716779695.07999992</v>
      </c>
      <c r="G288" s="17">
        <f t="shared" si="29"/>
        <v>5.5655562422593476</v>
      </c>
      <c r="H288" s="17">
        <f t="shared" si="30"/>
        <v>32738757.74000001</v>
      </c>
      <c r="I288" s="128">
        <f t="shared" si="34"/>
        <v>146202582.76999998</v>
      </c>
      <c r="J288" s="128">
        <f t="shared" si="34"/>
        <v>684782541.11999989</v>
      </c>
      <c r="K288" s="17">
        <f t="shared" si="31"/>
        <v>5.9727581838676658</v>
      </c>
      <c r="L288" s="17">
        <f t="shared" si="32"/>
        <v>64735911.700000048</v>
      </c>
      <c r="M288" s="131">
        <v>154414953.52000022</v>
      </c>
    </row>
    <row r="289" spans="1:13">
      <c r="A289" s="126" t="s">
        <v>160</v>
      </c>
      <c r="B289" s="127" t="s">
        <v>161</v>
      </c>
      <c r="C289" s="128">
        <f t="shared" si="33"/>
        <v>0</v>
      </c>
      <c r="D289" s="128">
        <f t="shared" si="33"/>
        <v>0</v>
      </c>
      <c r="E289" s="128">
        <f t="shared" si="33"/>
        <v>0</v>
      </c>
      <c r="F289" s="128">
        <f t="shared" si="33"/>
        <v>0</v>
      </c>
      <c r="G289" s="17">
        <f t="shared" si="29"/>
        <v>0</v>
      </c>
      <c r="H289" s="17">
        <f t="shared" si="30"/>
        <v>0</v>
      </c>
      <c r="I289" s="128">
        <f t="shared" si="34"/>
        <v>0</v>
      </c>
      <c r="J289" s="128">
        <f t="shared" si="34"/>
        <v>0</v>
      </c>
      <c r="K289" s="17">
        <f t="shared" si="31"/>
        <v>0</v>
      </c>
      <c r="L289" s="17">
        <f t="shared" si="32"/>
        <v>0</v>
      </c>
      <c r="M289" s="131">
        <v>0</v>
      </c>
    </row>
    <row r="290" spans="1:13">
      <c r="A290" s="126" t="s">
        <v>162</v>
      </c>
      <c r="B290" s="127" t="s">
        <v>163</v>
      </c>
      <c r="C290" s="128">
        <f t="shared" si="33"/>
        <v>3630000</v>
      </c>
      <c r="D290" s="128">
        <f t="shared" si="33"/>
        <v>3123417.9299999997</v>
      </c>
      <c r="E290" s="128">
        <f t="shared" si="33"/>
        <v>650004.24000000011</v>
      </c>
      <c r="F290" s="128">
        <f t="shared" si="33"/>
        <v>2890610.2</v>
      </c>
      <c r="G290" s="17">
        <f t="shared" si="29"/>
        <v>2.244462803979537E-2</v>
      </c>
      <c r="H290" s="17">
        <f t="shared" si="30"/>
        <v>232807.72999999952</v>
      </c>
      <c r="I290" s="128">
        <f t="shared" si="34"/>
        <v>611863.76</v>
      </c>
      <c r="J290" s="128">
        <f t="shared" si="34"/>
        <v>2738337.3500000006</v>
      </c>
      <c r="K290" s="17">
        <f t="shared" si="31"/>
        <v>2.3884117709328266E-2</v>
      </c>
      <c r="L290" s="17">
        <f t="shared" si="32"/>
        <v>385080.57999999914</v>
      </c>
      <c r="M290" s="131">
        <v>31997153.960000038</v>
      </c>
    </row>
    <row r="291" spans="1:13">
      <c r="A291" s="126" t="s">
        <v>164</v>
      </c>
      <c r="B291" s="127" t="s">
        <v>165</v>
      </c>
      <c r="C291" s="128">
        <f t="shared" si="33"/>
        <v>0</v>
      </c>
      <c r="D291" s="128">
        <f t="shared" si="33"/>
        <v>0</v>
      </c>
      <c r="E291" s="128">
        <f t="shared" si="33"/>
        <v>0</v>
      </c>
      <c r="F291" s="128">
        <f t="shared" si="33"/>
        <v>0</v>
      </c>
      <c r="G291" s="17">
        <f t="shared" si="29"/>
        <v>0</v>
      </c>
      <c r="H291" s="17">
        <f t="shared" si="30"/>
        <v>0</v>
      </c>
      <c r="I291" s="128">
        <f t="shared" si="34"/>
        <v>0</v>
      </c>
      <c r="J291" s="128">
        <f t="shared" si="34"/>
        <v>0</v>
      </c>
      <c r="K291" s="17">
        <f t="shared" si="31"/>
        <v>0</v>
      </c>
      <c r="L291" s="17">
        <f t="shared" si="32"/>
        <v>0</v>
      </c>
      <c r="M291" s="131">
        <v>0</v>
      </c>
    </row>
    <row r="292" spans="1:13">
      <c r="A292" s="126" t="s">
        <v>166</v>
      </c>
      <c r="B292" s="127" t="s">
        <v>167</v>
      </c>
      <c r="C292" s="128">
        <f t="shared" si="33"/>
        <v>104674000</v>
      </c>
      <c r="D292" s="128">
        <f t="shared" si="33"/>
        <v>241220638.52000001</v>
      </c>
      <c r="E292" s="128">
        <f t="shared" si="33"/>
        <v>79942111.109999985</v>
      </c>
      <c r="F292" s="128">
        <f t="shared" si="33"/>
        <v>232090072.84999999</v>
      </c>
      <c r="G292" s="17">
        <f t="shared" si="29"/>
        <v>1.8021023231867304</v>
      </c>
      <c r="H292" s="17">
        <f t="shared" si="30"/>
        <v>9130565.6700000167</v>
      </c>
      <c r="I292" s="128">
        <f t="shared" si="34"/>
        <v>27358725.419999998</v>
      </c>
      <c r="J292" s="128">
        <f t="shared" si="34"/>
        <v>115567617.33999999</v>
      </c>
      <c r="K292" s="17">
        <f t="shared" si="31"/>
        <v>1.0079950799105031</v>
      </c>
      <c r="L292" s="17">
        <f t="shared" si="32"/>
        <v>125653021.18000002</v>
      </c>
      <c r="M292" s="131">
        <v>152272.84999999963</v>
      </c>
    </row>
    <row r="293" spans="1:13">
      <c r="A293" s="126" t="s">
        <v>168</v>
      </c>
      <c r="B293" s="127" t="s">
        <v>169</v>
      </c>
      <c r="C293" s="128">
        <f t="shared" si="33"/>
        <v>1875000</v>
      </c>
      <c r="D293" s="128">
        <f t="shared" si="33"/>
        <v>3877300</v>
      </c>
      <c r="E293" s="128">
        <f t="shared" si="33"/>
        <v>73519.31</v>
      </c>
      <c r="F293" s="128">
        <f t="shared" si="33"/>
        <v>2724201.5999999992</v>
      </c>
      <c r="G293" s="17">
        <f t="shared" si="29"/>
        <v>2.1152520536119115E-2</v>
      </c>
      <c r="H293" s="17">
        <f t="shared" si="30"/>
        <v>1153098.4000000008</v>
      </c>
      <c r="I293" s="128">
        <f t="shared" si="34"/>
        <v>516099.23</v>
      </c>
      <c r="J293" s="128">
        <f t="shared" si="34"/>
        <v>2428957.23</v>
      </c>
      <c r="K293" s="17">
        <f t="shared" si="31"/>
        <v>2.1185665963415326E-2</v>
      </c>
      <c r="L293" s="17">
        <f t="shared" si="32"/>
        <v>1448342.77</v>
      </c>
      <c r="M293" s="131">
        <v>0</v>
      </c>
    </row>
    <row r="294" spans="1:13">
      <c r="A294" s="126" t="s">
        <v>170</v>
      </c>
      <c r="B294" s="127" t="s">
        <v>171</v>
      </c>
      <c r="C294" s="128">
        <f t="shared" si="33"/>
        <v>39211000</v>
      </c>
      <c r="D294" s="128">
        <f t="shared" si="33"/>
        <v>41703690.379999995</v>
      </c>
      <c r="E294" s="128">
        <f t="shared" si="33"/>
        <v>2267273.0699999998</v>
      </c>
      <c r="F294" s="128">
        <f t="shared" si="33"/>
        <v>29754015.420000002</v>
      </c>
      <c r="G294" s="17">
        <f t="shared" si="29"/>
        <v>0.23103004645601671</v>
      </c>
      <c r="H294" s="17">
        <f t="shared" si="30"/>
        <v>11949674.959999993</v>
      </c>
      <c r="I294" s="128">
        <f t="shared" si="34"/>
        <v>7229117.71</v>
      </c>
      <c r="J294" s="128">
        <f t="shared" si="34"/>
        <v>26519245.779999997</v>
      </c>
      <c r="K294" s="17">
        <f t="shared" si="31"/>
        <v>0.23130414803425398</v>
      </c>
      <c r="L294" s="17">
        <f t="shared" si="32"/>
        <v>15184444.599999998</v>
      </c>
      <c r="M294" s="131">
        <v>116522455.51000001</v>
      </c>
    </row>
    <row r="295" spans="1:13">
      <c r="A295" s="126" t="s">
        <v>172</v>
      </c>
      <c r="B295" s="127" t="s">
        <v>173</v>
      </c>
      <c r="C295" s="128">
        <f t="shared" si="33"/>
        <v>17080000</v>
      </c>
      <c r="D295" s="128">
        <f t="shared" si="33"/>
        <v>22207400</v>
      </c>
      <c r="E295" s="128">
        <f t="shared" si="33"/>
        <v>2539174.58</v>
      </c>
      <c r="F295" s="128">
        <f t="shared" si="33"/>
        <v>22129543.829999998</v>
      </c>
      <c r="G295" s="17">
        <f t="shared" si="29"/>
        <v>0.17182855715194617</v>
      </c>
      <c r="H295" s="17">
        <f t="shared" si="30"/>
        <v>77856.170000001788</v>
      </c>
      <c r="I295" s="128">
        <f t="shared" si="34"/>
        <v>4520023.49</v>
      </c>
      <c r="J295" s="128">
        <f t="shared" si="34"/>
        <v>19916486.639999997</v>
      </c>
      <c r="K295" s="17">
        <f t="shared" si="31"/>
        <v>0.17371406458229979</v>
      </c>
      <c r="L295" s="17">
        <f t="shared" si="32"/>
        <v>2290913.3600000031</v>
      </c>
      <c r="M295" s="131">
        <v>295244.36999999918</v>
      </c>
    </row>
    <row r="296" spans="1:13">
      <c r="A296" s="126" t="s">
        <v>174</v>
      </c>
      <c r="B296" s="127" t="s">
        <v>175</v>
      </c>
      <c r="C296" s="128">
        <f t="shared" si="33"/>
        <v>625000</v>
      </c>
      <c r="D296" s="128">
        <f t="shared" si="33"/>
        <v>625000</v>
      </c>
      <c r="E296" s="128">
        <f t="shared" si="33"/>
        <v>105000</v>
      </c>
      <c r="F296" s="128">
        <f t="shared" si="33"/>
        <v>625000</v>
      </c>
      <c r="G296" s="17">
        <f t="shared" si="29"/>
        <v>4.8529173960820127E-3</v>
      </c>
      <c r="H296" s="17">
        <f t="shared" si="30"/>
        <v>0</v>
      </c>
      <c r="I296" s="128">
        <f t="shared" si="34"/>
        <v>157000</v>
      </c>
      <c r="J296" s="128">
        <f t="shared" si="34"/>
        <v>625000</v>
      </c>
      <c r="K296" s="17">
        <f t="shared" si="31"/>
        <v>5.4513274517948504E-3</v>
      </c>
      <c r="L296" s="17">
        <f t="shared" si="32"/>
        <v>0</v>
      </c>
      <c r="M296" s="131">
        <v>3234769.6400000043</v>
      </c>
    </row>
    <row r="297" spans="1:13">
      <c r="A297" s="121" t="s">
        <v>176</v>
      </c>
      <c r="B297" s="122" t="s">
        <v>177</v>
      </c>
      <c r="C297" s="118">
        <f t="shared" si="33"/>
        <v>0</v>
      </c>
      <c r="D297" s="118">
        <f t="shared" si="33"/>
        <v>0</v>
      </c>
      <c r="E297" s="118">
        <f t="shared" si="33"/>
        <v>0</v>
      </c>
      <c r="F297" s="118">
        <f t="shared" si="33"/>
        <v>0</v>
      </c>
      <c r="G297" s="30">
        <f t="shared" si="29"/>
        <v>0</v>
      </c>
      <c r="H297" s="30">
        <f t="shared" si="30"/>
        <v>0</v>
      </c>
      <c r="I297" s="118">
        <f t="shared" si="34"/>
        <v>0</v>
      </c>
      <c r="J297" s="118">
        <f t="shared" si="34"/>
        <v>0</v>
      </c>
      <c r="K297" s="30">
        <f t="shared" si="31"/>
        <v>0</v>
      </c>
      <c r="L297" s="30">
        <f t="shared" si="32"/>
        <v>0</v>
      </c>
      <c r="M297" s="125">
        <v>2213057.1900000013</v>
      </c>
    </row>
    <row r="298" spans="1:13">
      <c r="A298" s="126" t="s">
        <v>178</v>
      </c>
      <c r="B298" s="127" t="s">
        <v>179</v>
      </c>
      <c r="C298" s="128">
        <f t="shared" si="33"/>
        <v>0</v>
      </c>
      <c r="D298" s="128">
        <f t="shared" si="33"/>
        <v>0</v>
      </c>
      <c r="E298" s="128">
        <f t="shared" si="33"/>
        <v>0</v>
      </c>
      <c r="F298" s="128">
        <f t="shared" si="33"/>
        <v>0</v>
      </c>
      <c r="G298" s="17">
        <f t="shared" si="29"/>
        <v>0</v>
      </c>
      <c r="H298" s="17">
        <f t="shared" si="30"/>
        <v>0</v>
      </c>
      <c r="I298" s="128">
        <f t="shared" si="34"/>
        <v>0</v>
      </c>
      <c r="J298" s="128">
        <f t="shared" si="34"/>
        <v>0</v>
      </c>
      <c r="K298" s="17">
        <f t="shared" si="31"/>
        <v>0</v>
      </c>
      <c r="L298" s="17">
        <f t="shared" si="32"/>
        <v>0</v>
      </c>
      <c r="M298" s="131">
        <v>0</v>
      </c>
    </row>
    <row r="299" spans="1:13">
      <c r="A299" s="121" t="s">
        <v>180</v>
      </c>
      <c r="B299" s="122" t="s">
        <v>181</v>
      </c>
      <c r="C299" s="118">
        <f t="shared" si="33"/>
        <v>210001000</v>
      </c>
      <c r="D299" s="118">
        <f t="shared" si="33"/>
        <v>219348727.80000001</v>
      </c>
      <c r="E299" s="118">
        <f t="shared" si="33"/>
        <v>45280372.440000013</v>
      </c>
      <c r="F299" s="118">
        <f t="shared" si="33"/>
        <v>214234707.96999997</v>
      </c>
      <c r="G299" s="30">
        <f t="shared" si="29"/>
        <v>1.6634613458434602</v>
      </c>
      <c r="H299" s="30">
        <f t="shared" si="30"/>
        <v>5114019.8300000429</v>
      </c>
      <c r="I299" s="118">
        <f t="shared" si="34"/>
        <v>46050219.350000009</v>
      </c>
      <c r="J299" s="118">
        <f t="shared" si="34"/>
        <v>206726912.44999999</v>
      </c>
      <c r="K299" s="30">
        <f t="shared" si="31"/>
        <v>1.8030977485815609</v>
      </c>
      <c r="L299" s="30">
        <f t="shared" si="32"/>
        <v>12621815.350000024</v>
      </c>
      <c r="M299" s="125">
        <v>0</v>
      </c>
    </row>
    <row r="300" spans="1:13">
      <c r="A300" s="126" t="s">
        <v>182</v>
      </c>
      <c r="B300" s="127" t="s">
        <v>154</v>
      </c>
      <c r="C300" s="128">
        <f t="shared" si="33"/>
        <v>192174000</v>
      </c>
      <c r="D300" s="128">
        <f t="shared" si="33"/>
        <v>198019000</v>
      </c>
      <c r="E300" s="128">
        <f t="shared" si="33"/>
        <v>42580881.200000003</v>
      </c>
      <c r="F300" s="128">
        <f t="shared" si="33"/>
        <v>197638650.88999999</v>
      </c>
      <c r="G300" s="17">
        <f t="shared" si="29"/>
        <v>1.5345984752676169</v>
      </c>
      <c r="H300" s="17">
        <f t="shared" si="30"/>
        <v>380349.11000001431</v>
      </c>
      <c r="I300" s="128">
        <f t="shared" si="34"/>
        <v>42616067.010000005</v>
      </c>
      <c r="J300" s="128">
        <f t="shared" si="34"/>
        <v>196774985.35999998</v>
      </c>
      <c r="K300" s="17">
        <f t="shared" si="31"/>
        <v>1.7162958072311965</v>
      </c>
      <c r="L300" s="17">
        <f t="shared" si="32"/>
        <v>1244014.6400000155</v>
      </c>
      <c r="M300" s="131">
        <v>0</v>
      </c>
    </row>
    <row r="301" spans="1:13">
      <c r="A301" s="126" t="s">
        <v>183</v>
      </c>
      <c r="B301" s="127" t="s">
        <v>184</v>
      </c>
      <c r="C301" s="128">
        <f t="shared" si="33"/>
        <v>15690000</v>
      </c>
      <c r="D301" s="128">
        <f t="shared" si="33"/>
        <v>17767727.800000001</v>
      </c>
      <c r="E301" s="128">
        <f t="shared" si="33"/>
        <v>2506331.27</v>
      </c>
      <c r="F301" s="128">
        <f t="shared" si="33"/>
        <v>14677893.870000001</v>
      </c>
      <c r="G301" s="17">
        <f t="shared" si="29"/>
        <v>0.11396897039930966</v>
      </c>
      <c r="H301" s="17">
        <f t="shared" si="30"/>
        <v>3089833.9299999997</v>
      </c>
      <c r="I301" s="128">
        <f t="shared" si="34"/>
        <v>2939068.3100000005</v>
      </c>
      <c r="J301" s="128">
        <f t="shared" si="34"/>
        <v>8525357.9299999997</v>
      </c>
      <c r="K301" s="17">
        <f t="shared" si="31"/>
        <v>7.4359228352297468E-2</v>
      </c>
      <c r="L301" s="17">
        <f t="shared" si="32"/>
        <v>9242369.870000001</v>
      </c>
      <c r="M301" s="131">
        <v>7507795.5199999809</v>
      </c>
    </row>
    <row r="302" spans="1:13">
      <c r="A302" s="126" t="s">
        <v>185</v>
      </c>
      <c r="B302" s="127" t="s">
        <v>186</v>
      </c>
      <c r="C302" s="128">
        <f t="shared" si="33"/>
        <v>855000</v>
      </c>
      <c r="D302" s="128">
        <f t="shared" si="33"/>
        <v>855000</v>
      </c>
      <c r="E302" s="128">
        <f t="shared" si="33"/>
        <v>68114.27</v>
      </c>
      <c r="F302" s="128">
        <f t="shared" si="33"/>
        <v>153259.47</v>
      </c>
      <c r="G302" s="17">
        <f t="shared" si="29"/>
        <v>1.1900088769236949E-3</v>
      </c>
      <c r="H302" s="17">
        <f t="shared" si="30"/>
        <v>701740.53</v>
      </c>
      <c r="I302" s="128">
        <f t="shared" si="34"/>
        <v>85103.93</v>
      </c>
      <c r="J302" s="128">
        <f t="shared" si="34"/>
        <v>102391.57999999999</v>
      </c>
      <c r="K302" s="17">
        <f t="shared" si="31"/>
        <v>8.9307204941863755E-4</v>
      </c>
      <c r="L302" s="17">
        <f t="shared" si="32"/>
        <v>752608.42</v>
      </c>
      <c r="M302" s="131">
        <v>863665.53000000119</v>
      </c>
    </row>
    <row r="303" spans="1:13">
      <c r="A303" s="126" t="s">
        <v>187</v>
      </c>
      <c r="B303" s="127" t="s">
        <v>188</v>
      </c>
      <c r="C303" s="128">
        <f t="shared" ref="C303:F322" si="35">SUMIF($A$8:$A$248,$A303,C$8:C$248)</f>
        <v>0</v>
      </c>
      <c r="D303" s="128">
        <f t="shared" si="35"/>
        <v>0</v>
      </c>
      <c r="E303" s="128">
        <f t="shared" si="35"/>
        <v>0</v>
      </c>
      <c r="F303" s="128">
        <f t="shared" si="35"/>
        <v>0</v>
      </c>
      <c r="G303" s="17">
        <f t="shared" si="29"/>
        <v>0</v>
      </c>
      <c r="H303" s="17">
        <f t="shared" si="30"/>
        <v>0</v>
      </c>
      <c r="I303" s="128">
        <f t="shared" ref="I303:J322" si="36">SUMIF($A$8:$A$248,$A303,I$8:I$248)</f>
        <v>0</v>
      </c>
      <c r="J303" s="128">
        <f t="shared" si="36"/>
        <v>0</v>
      </c>
      <c r="K303" s="17">
        <f t="shared" si="31"/>
        <v>0</v>
      </c>
      <c r="L303" s="17">
        <f t="shared" si="32"/>
        <v>0</v>
      </c>
      <c r="M303" s="131">
        <v>6152535.9400000013</v>
      </c>
    </row>
    <row r="304" spans="1:13">
      <c r="A304" s="126" t="s">
        <v>189</v>
      </c>
      <c r="B304" s="127" t="s">
        <v>175</v>
      </c>
      <c r="C304" s="128">
        <f t="shared" si="35"/>
        <v>55000</v>
      </c>
      <c r="D304" s="128">
        <f t="shared" si="35"/>
        <v>55000</v>
      </c>
      <c r="E304" s="128">
        <f t="shared" si="35"/>
        <v>15045.699999999999</v>
      </c>
      <c r="F304" s="128">
        <f t="shared" si="35"/>
        <v>20041.699999999997</v>
      </c>
      <c r="G304" s="17">
        <f t="shared" si="29"/>
        <v>1.5561714332329096E-4</v>
      </c>
      <c r="H304" s="17">
        <f t="shared" si="30"/>
        <v>34958.300000000003</v>
      </c>
      <c r="I304" s="128">
        <f t="shared" si="36"/>
        <v>15045.7</v>
      </c>
      <c r="J304" s="128">
        <f t="shared" si="36"/>
        <v>15045.7</v>
      </c>
      <c r="K304" s="17">
        <f t="shared" si="31"/>
        <v>1.3123045990635164E-4</v>
      </c>
      <c r="L304" s="17">
        <f t="shared" si="32"/>
        <v>39954.300000000003</v>
      </c>
      <c r="M304" s="131">
        <v>50867.890000000014</v>
      </c>
    </row>
    <row r="305" spans="1:13">
      <c r="A305" s="126" t="s">
        <v>190</v>
      </c>
      <c r="B305" s="127" t="s">
        <v>191</v>
      </c>
      <c r="C305" s="128">
        <f t="shared" si="35"/>
        <v>1227000</v>
      </c>
      <c r="D305" s="128">
        <f t="shared" si="35"/>
        <v>2652000</v>
      </c>
      <c r="E305" s="128">
        <f t="shared" si="35"/>
        <v>110000</v>
      </c>
      <c r="F305" s="128">
        <f t="shared" si="35"/>
        <v>1744862.0399999998</v>
      </c>
      <c r="G305" s="17">
        <f t="shared" si="29"/>
        <v>1.3548274156286634E-2</v>
      </c>
      <c r="H305" s="17">
        <f t="shared" si="30"/>
        <v>907137.9600000002</v>
      </c>
      <c r="I305" s="128">
        <f t="shared" si="36"/>
        <v>394934.39999999997</v>
      </c>
      <c r="J305" s="128">
        <f t="shared" si="36"/>
        <v>1309131.8800000001</v>
      </c>
      <c r="K305" s="17">
        <f t="shared" si="31"/>
        <v>1.1418410488742084E-2</v>
      </c>
      <c r="L305" s="17">
        <f t="shared" si="32"/>
        <v>1342868.1199999999</v>
      </c>
      <c r="M305" s="131">
        <v>0</v>
      </c>
    </row>
    <row r="306" spans="1:13">
      <c r="A306" s="121" t="s">
        <v>192</v>
      </c>
      <c r="B306" s="122" t="s">
        <v>193</v>
      </c>
      <c r="C306" s="118">
        <f t="shared" si="35"/>
        <v>278710000</v>
      </c>
      <c r="D306" s="118">
        <f t="shared" si="35"/>
        <v>384076637.01999998</v>
      </c>
      <c r="E306" s="118">
        <f t="shared" si="35"/>
        <v>60936234.060000002</v>
      </c>
      <c r="F306" s="118">
        <f t="shared" si="35"/>
        <v>296119947.86000001</v>
      </c>
      <c r="G306" s="30">
        <f t="shared" si="29"/>
        <v>2.2992730340747078</v>
      </c>
      <c r="H306" s="30">
        <f t="shared" si="30"/>
        <v>87956689.159999967</v>
      </c>
      <c r="I306" s="118">
        <f t="shared" si="36"/>
        <v>60093967.770000003</v>
      </c>
      <c r="J306" s="118">
        <f t="shared" si="36"/>
        <v>274610266.75</v>
      </c>
      <c r="K306" s="30">
        <f t="shared" si="31"/>
        <v>2.3951847770863703</v>
      </c>
      <c r="L306" s="30">
        <f t="shared" si="32"/>
        <v>109466370.26999998</v>
      </c>
      <c r="M306" s="125">
        <v>4995.9999999999964</v>
      </c>
    </row>
    <row r="307" spans="1:13">
      <c r="A307" s="126" t="s">
        <v>194</v>
      </c>
      <c r="B307" s="127" t="s">
        <v>154</v>
      </c>
      <c r="C307" s="128">
        <f t="shared" si="35"/>
        <v>13035000</v>
      </c>
      <c r="D307" s="128">
        <f t="shared" si="35"/>
        <v>14029079.530000001</v>
      </c>
      <c r="E307" s="128">
        <f t="shared" si="35"/>
        <v>2494486.9299999997</v>
      </c>
      <c r="F307" s="128">
        <f t="shared" si="35"/>
        <v>13592381.220000001</v>
      </c>
      <c r="G307" s="17">
        <f t="shared" si="29"/>
        <v>0.10554032524274631</v>
      </c>
      <c r="H307" s="17">
        <f t="shared" si="30"/>
        <v>436698.31000000052</v>
      </c>
      <c r="I307" s="128">
        <f t="shared" si="36"/>
        <v>2294317.2000000002</v>
      </c>
      <c r="J307" s="128">
        <f t="shared" si="36"/>
        <v>10409038.16</v>
      </c>
      <c r="K307" s="17">
        <f t="shared" si="31"/>
        <v>9.0788920749421062E-2</v>
      </c>
      <c r="L307" s="17">
        <f t="shared" si="32"/>
        <v>3620041.370000001</v>
      </c>
      <c r="M307" s="131">
        <v>435730.15999999968</v>
      </c>
    </row>
    <row r="308" spans="1:13">
      <c r="A308" s="126" t="s">
        <v>195</v>
      </c>
      <c r="B308" s="127" t="s">
        <v>173</v>
      </c>
      <c r="C308" s="128">
        <f t="shared" si="35"/>
        <v>530000</v>
      </c>
      <c r="D308" s="128">
        <f t="shared" si="35"/>
        <v>1686062</v>
      </c>
      <c r="E308" s="128">
        <f t="shared" si="35"/>
        <v>5041.2</v>
      </c>
      <c r="F308" s="128">
        <f t="shared" si="35"/>
        <v>1243103.2</v>
      </c>
      <c r="G308" s="17">
        <f t="shared" si="29"/>
        <v>9.6522834310483457E-3</v>
      </c>
      <c r="H308" s="17">
        <f t="shared" si="30"/>
        <v>442958.80000000005</v>
      </c>
      <c r="I308" s="128">
        <f t="shared" si="36"/>
        <v>328856.78999999998</v>
      </c>
      <c r="J308" s="128">
        <f t="shared" si="36"/>
        <v>734058.70000000007</v>
      </c>
      <c r="K308" s="17">
        <f t="shared" si="31"/>
        <v>6.4025509480621452E-3</v>
      </c>
      <c r="L308" s="17">
        <f t="shared" si="32"/>
        <v>952003.29999999993</v>
      </c>
      <c r="M308" s="131">
        <v>21509681.110000014</v>
      </c>
    </row>
    <row r="309" spans="1:13">
      <c r="A309" s="126" t="s">
        <v>196</v>
      </c>
      <c r="B309" s="127" t="s">
        <v>197</v>
      </c>
      <c r="C309" s="128">
        <f t="shared" si="35"/>
        <v>10956000</v>
      </c>
      <c r="D309" s="128">
        <f t="shared" si="35"/>
        <v>40534259</v>
      </c>
      <c r="E309" s="128">
        <f t="shared" si="35"/>
        <v>1992032.5899999999</v>
      </c>
      <c r="F309" s="128">
        <f t="shared" si="35"/>
        <v>11871309.199999999</v>
      </c>
      <c r="G309" s="17">
        <f t="shared" si="29"/>
        <v>9.2176772689517489E-2</v>
      </c>
      <c r="H309" s="17">
        <f t="shared" si="30"/>
        <v>28662949.800000001</v>
      </c>
      <c r="I309" s="128">
        <f t="shared" si="36"/>
        <v>1787182.11</v>
      </c>
      <c r="J309" s="128">
        <f t="shared" si="36"/>
        <v>11256614.66</v>
      </c>
      <c r="K309" s="17">
        <f t="shared" si="31"/>
        <v>9.8181588016534968E-2</v>
      </c>
      <c r="L309" s="17">
        <f t="shared" si="32"/>
        <v>29277644.34</v>
      </c>
      <c r="M309" s="131">
        <v>3183343.0600000005</v>
      </c>
    </row>
    <row r="310" spans="1:13">
      <c r="A310" s="126" t="s">
        <v>198</v>
      </c>
      <c r="B310" s="127" t="s">
        <v>199</v>
      </c>
      <c r="C310" s="128">
        <f t="shared" si="35"/>
        <v>4848000</v>
      </c>
      <c r="D310" s="128">
        <f t="shared" si="35"/>
        <v>7472060</v>
      </c>
      <c r="E310" s="128">
        <f t="shared" si="35"/>
        <v>2591403.4500000002</v>
      </c>
      <c r="F310" s="128">
        <f t="shared" si="35"/>
        <v>5426986.9500000002</v>
      </c>
      <c r="G310" s="17">
        <f t="shared" si="29"/>
        <v>4.2138751004744096E-2</v>
      </c>
      <c r="H310" s="17">
        <f t="shared" si="30"/>
        <v>2045073.0499999998</v>
      </c>
      <c r="I310" s="128">
        <f t="shared" si="36"/>
        <v>2991876.13</v>
      </c>
      <c r="J310" s="128">
        <f t="shared" si="36"/>
        <v>5241220.13</v>
      </c>
      <c r="K310" s="17">
        <f t="shared" si="31"/>
        <v>4.5714571480910036E-2</v>
      </c>
      <c r="L310" s="17">
        <f t="shared" si="32"/>
        <v>2230839.87</v>
      </c>
      <c r="M310" s="131">
        <v>509044.49999999988</v>
      </c>
    </row>
    <row r="311" spans="1:13">
      <c r="A311" s="126" t="s">
        <v>200</v>
      </c>
      <c r="B311" s="127" t="s">
        <v>175</v>
      </c>
      <c r="C311" s="128">
        <f t="shared" si="35"/>
        <v>70612000</v>
      </c>
      <c r="D311" s="128">
        <f t="shared" si="35"/>
        <v>122718897.19999999</v>
      </c>
      <c r="E311" s="128">
        <f t="shared" si="35"/>
        <v>16480832.960000003</v>
      </c>
      <c r="F311" s="128">
        <f t="shared" si="35"/>
        <v>81280342.670000002</v>
      </c>
      <c r="G311" s="17">
        <f t="shared" si="29"/>
        <v>0.63111486224440017</v>
      </c>
      <c r="H311" s="17">
        <f t="shared" si="30"/>
        <v>41438554.529999986</v>
      </c>
      <c r="I311" s="128">
        <f t="shared" si="36"/>
        <v>15971852.360000005</v>
      </c>
      <c r="J311" s="128">
        <f t="shared" si="36"/>
        <v>75914679.179999992</v>
      </c>
      <c r="K311" s="17">
        <f t="shared" si="31"/>
        <v>0.66213723937301272</v>
      </c>
      <c r="L311" s="17">
        <f t="shared" si="32"/>
        <v>46804218.019999996</v>
      </c>
      <c r="M311" s="131">
        <v>614694.53999999911</v>
      </c>
    </row>
    <row r="312" spans="1:13">
      <c r="A312" s="126" t="s">
        <v>201</v>
      </c>
      <c r="B312" s="127" t="s">
        <v>191</v>
      </c>
      <c r="C312" s="128">
        <f t="shared" si="35"/>
        <v>178729000</v>
      </c>
      <c r="D312" s="128">
        <f t="shared" si="35"/>
        <v>197636279.28999996</v>
      </c>
      <c r="E312" s="128">
        <f t="shared" si="35"/>
        <v>37372436.93</v>
      </c>
      <c r="F312" s="128">
        <f t="shared" si="35"/>
        <v>182705824.62</v>
      </c>
      <c r="G312" s="17">
        <f t="shared" si="29"/>
        <v>1.4186500394622517</v>
      </c>
      <c r="H312" s="17">
        <f t="shared" si="30"/>
        <v>14930454.669999957</v>
      </c>
      <c r="I312" s="128">
        <f t="shared" si="36"/>
        <v>36719883.18</v>
      </c>
      <c r="J312" s="128">
        <f t="shared" si="36"/>
        <v>171054655.91999999</v>
      </c>
      <c r="K312" s="17">
        <f t="shared" si="31"/>
        <v>1.4919599065184295</v>
      </c>
      <c r="L312" s="17">
        <f t="shared" si="32"/>
        <v>26581623.369999975</v>
      </c>
      <c r="M312" s="131">
        <v>185766.8200000003</v>
      </c>
    </row>
    <row r="313" spans="1:13">
      <c r="A313" s="126" t="s">
        <v>202</v>
      </c>
      <c r="B313" s="127" t="s">
        <v>203</v>
      </c>
      <c r="C313" s="128">
        <f t="shared" si="35"/>
        <v>0</v>
      </c>
      <c r="D313" s="128">
        <f t="shared" si="35"/>
        <v>0</v>
      </c>
      <c r="E313" s="128">
        <f t="shared" si="35"/>
        <v>0</v>
      </c>
      <c r="F313" s="128">
        <f t="shared" si="35"/>
        <v>0</v>
      </c>
      <c r="G313" s="17">
        <f t="shared" si="29"/>
        <v>0</v>
      </c>
      <c r="H313" s="17">
        <f t="shared" si="30"/>
        <v>0</v>
      </c>
      <c r="I313" s="128">
        <f t="shared" si="36"/>
        <v>0</v>
      </c>
      <c r="J313" s="128">
        <f t="shared" si="36"/>
        <v>0</v>
      </c>
      <c r="K313" s="17">
        <f t="shared" si="31"/>
        <v>0</v>
      </c>
      <c r="L313" s="17">
        <f t="shared" si="32"/>
        <v>0</v>
      </c>
      <c r="M313" s="131">
        <v>5365663.4900000095</v>
      </c>
    </row>
    <row r="314" spans="1:13">
      <c r="A314" s="121" t="s">
        <v>204</v>
      </c>
      <c r="B314" s="122" t="s">
        <v>205</v>
      </c>
      <c r="C314" s="118">
        <f t="shared" si="35"/>
        <v>2600264000</v>
      </c>
      <c r="D314" s="118">
        <f t="shared" si="35"/>
        <v>2644880386</v>
      </c>
      <c r="E314" s="118">
        <f t="shared" si="35"/>
        <v>492029382.25999999</v>
      </c>
      <c r="F314" s="118">
        <f t="shared" si="35"/>
        <v>2515680300.0700002</v>
      </c>
      <c r="G314" s="30">
        <f t="shared" si="29"/>
        <v>19.533421905904831</v>
      </c>
      <c r="H314" s="30">
        <f t="shared" si="30"/>
        <v>129200085.92999983</v>
      </c>
      <c r="I314" s="118">
        <f t="shared" si="36"/>
        <v>489041926.70999998</v>
      </c>
      <c r="J314" s="118">
        <f t="shared" si="36"/>
        <v>2512367091.2200003</v>
      </c>
      <c r="K314" s="30">
        <f t="shared" si="31"/>
        <v>21.913177109365702</v>
      </c>
      <c r="L314" s="30">
        <f t="shared" si="32"/>
        <v>132513294.77999973</v>
      </c>
      <c r="M314" s="125">
        <v>11651168.700000018</v>
      </c>
    </row>
    <row r="315" spans="1:13">
      <c r="A315" s="126" t="s">
        <v>206</v>
      </c>
      <c r="B315" s="127" t="s">
        <v>154</v>
      </c>
      <c r="C315" s="128">
        <f t="shared" si="35"/>
        <v>2596664000</v>
      </c>
      <c r="D315" s="128">
        <f t="shared" si="35"/>
        <v>2641280386</v>
      </c>
      <c r="E315" s="128">
        <f t="shared" si="35"/>
        <v>492029382.25999999</v>
      </c>
      <c r="F315" s="128">
        <f t="shared" si="35"/>
        <v>2512562870.1100001</v>
      </c>
      <c r="G315" s="17">
        <f t="shared" si="29"/>
        <v>19.509216097770508</v>
      </c>
      <c r="H315" s="17">
        <f t="shared" si="30"/>
        <v>128717515.88999987</v>
      </c>
      <c r="I315" s="128">
        <f t="shared" si="36"/>
        <v>489041926.70999998</v>
      </c>
      <c r="J315" s="128">
        <f t="shared" si="36"/>
        <v>2509249661.2600002</v>
      </c>
      <c r="K315" s="17">
        <f t="shared" si="31"/>
        <v>21.885986498933711</v>
      </c>
      <c r="L315" s="17">
        <f t="shared" si="32"/>
        <v>132030724.73999977</v>
      </c>
      <c r="M315" s="131">
        <v>0</v>
      </c>
    </row>
    <row r="316" spans="1:13">
      <c r="A316" s="126" t="s">
        <v>207</v>
      </c>
      <c r="B316" s="127" t="s">
        <v>208</v>
      </c>
      <c r="C316" s="128">
        <f t="shared" si="35"/>
        <v>3600000</v>
      </c>
      <c r="D316" s="128">
        <f t="shared" si="35"/>
        <v>3600000</v>
      </c>
      <c r="E316" s="128">
        <f t="shared" si="35"/>
        <v>0</v>
      </c>
      <c r="F316" s="128">
        <f t="shared" si="35"/>
        <v>3117429.96</v>
      </c>
      <c r="G316" s="17">
        <f t="shared" si="29"/>
        <v>2.4205808134322004E-2</v>
      </c>
      <c r="H316" s="17">
        <f t="shared" si="30"/>
        <v>482570.04000000004</v>
      </c>
      <c r="I316" s="128">
        <f t="shared" si="36"/>
        <v>0</v>
      </c>
      <c r="J316" s="128">
        <f t="shared" si="36"/>
        <v>3117429.96</v>
      </c>
      <c r="K316" s="17">
        <f t="shared" si="31"/>
        <v>2.7190610431993154E-2</v>
      </c>
      <c r="L316" s="17">
        <f t="shared" si="32"/>
        <v>482570.04000000004</v>
      </c>
      <c r="M316" s="131">
        <v>3313208.8499999046</v>
      </c>
    </row>
    <row r="317" spans="1:13">
      <c r="A317" s="27">
        <v>10</v>
      </c>
      <c r="B317" s="122" t="s">
        <v>209</v>
      </c>
      <c r="C317" s="118">
        <f t="shared" si="35"/>
        <v>2488908000</v>
      </c>
      <c r="D317" s="118">
        <f t="shared" si="35"/>
        <v>3052997606.8499999</v>
      </c>
      <c r="E317" s="118">
        <f t="shared" si="35"/>
        <v>592122324.26999998</v>
      </c>
      <c r="F317" s="118">
        <f t="shared" si="35"/>
        <v>2934138076.2400002</v>
      </c>
      <c r="G317" s="30">
        <f t="shared" si="29"/>
        <v>22.782607540306731</v>
      </c>
      <c r="H317" s="30">
        <f t="shared" si="30"/>
        <v>118859530.60999966</v>
      </c>
      <c r="I317" s="118">
        <f t="shared" si="36"/>
        <v>582945584.74999988</v>
      </c>
      <c r="J317" s="118">
        <f t="shared" si="36"/>
        <v>2862755513.2699995</v>
      </c>
      <c r="K317" s="30">
        <f t="shared" si="31"/>
        <v>24.969308347625287</v>
      </c>
      <c r="L317" s="30">
        <f t="shared" si="32"/>
        <v>190242093.5800004</v>
      </c>
      <c r="M317" s="125">
        <v>3313208.8499999046</v>
      </c>
    </row>
    <row r="318" spans="1:13">
      <c r="A318" s="126" t="s">
        <v>210</v>
      </c>
      <c r="B318" s="127" t="s">
        <v>211</v>
      </c>
      <c r="C318" s="128">
        <f t="shared" si="35"/>
        <v>1081585000</v>
      </c>
      <c r="D318" s="128">
        <f t="shared" si="35"/>
        <v>1004005837.4900001</v>
      </c>
      <c r="E318" s="128">
        <f t="shared" si="35"/>
        <v>209075012.58000001</v>
      </c>
      <c r="F318" s="128">
        <f t="shared" si="35"/>
        <v>984353161.97000003</v>
      </c>
      <c r="G318" s="17">
        <f t="shared" si="29"/>
        <v>7.6431753337800767</v>
      </c>
      <c r="H318" s="17">
        <f t="shared" si="30"/>
        <v>19652675.5200001</v>
      </c>
      <c r="I318" s="128">
        <f t="shared" si="36"/>
        <v>193359422.76999998</v>
      </c>
      <c r="J318" s="128">
        <f t="shared" si="36"/>
        <v>941322067.89999986</v>
      </c>
      <c r="K318" s="17">
        <f t="shared" si="31"/>
        <v>8.2103277275577042</v>
      </c>
      <c r="L318" s="17">
        <f t="shared" si="32"/>
        <v>62683769.590000272</v>
      </c>
      <c r="M318" s="131">
        <v>0</v>
      </c>
    </row>
    <row r="319" spans="1:13">
      <c r="A319" s="126" t="s">
        <v>212</v>
      </c>
      <c r="B319" s="127" t="s">
        <v>213</v>
      </c>
      <c r="C319" s="128">
        <f t="shared" si="35"/>
        <v>1369387000</v>
      </c>
      <c r="D319" s="128">
        <f t="shared" si="35"/>
        <v>2007670009.6400001</v>
      </c>
      <c r="E319" s="128">
        <f t="shared" si="35"/>
        <v>374018712.52999997</v>
      </c>
      <c r="F319" s="128">
        <f t="shared" si="35"/>
        <v>1913030813.9400003</v>
      </c>
      <c r="G319" s="17">
        <f t="shared" si="29"/>
        <v>14.854048825936575</v>
      </c>
      <c r="H319" s="17">
        <f t="shared" si="30"/>
        <v>94639195.699999809</v>
      </c>
      <c r="I319" s="128">
        <f t="shared" si="36"/>
        <v>381918797.31000006</v>
      </c>
      <c r="J319" s="128">
        <f t="shared" si="36"/>
        <v>1887883708.0899999</v>
      </c>
      <c r="K319" s="17">
        <f t="shared" si="31"/>
        <v>16.466355653931636</v>
      </c>
      <c r="L319" s="17">
        <f t="shared" si="32"/>
        <v>119786301.55000019</v>
      </c>
      <c r="M319" s="131">
        <v>71382562.970000744</v>
      </c>
    </row>
    <row r="320" spans="1:13">
      <c r="A320" s="126" t="s">
        <v>214</v>
      </c>
      <c r="B320" s="127" t="s">
        <v>215</v>
      </c>
      <c r="C320" s="128">
        <f t="shared" si="35"/>
        <v>22202000</v>
      </c>
      <c r="D320" s="128">
        <f t="shared" si="35"/>
        <v>25071735.059999999</v>
      </c>
      <c r="E320" s="128">
        <f t="shared" si="35"/>
        <v>5479206.1100000003</v>
      </c>
      <c r="F320" s="128">
        <f t="shared" si="35"/>
        <v>21166868.029999997</v>
      </c>
      <c r="G320" s="17">
        <f t="shared" si="29"/>
        <v>0.16435369933337471</v>
      </c>
      <c r="H320" s="17">
        <f t="shared" si="30"/>
        <v>3904867.0300000012</v>
      </c>
      <c r="I320" s="128">
        <f t="shared" si="36"/>
        <v>4127779.91</v>
      </c>
      <c r="J320" s="128">
        <f t="shared" si="36"/>
        <v>18573926.819999997</v>
      </c>
      <c r="K320" s="17">
        <f t="shared" si="31"/>
        <v>0.16200409145839137</v>
      </c>
      <c r="L320" s="17">
        <f t="shared" si="32"/>
        <v>6497808.2400000021</v>
      </c>
      <c r="M320" s="131">
        <v>43031094.070000172</v>
      </c>
    </row>
    <row r="321" spans="1:13">
      <c r="A321" s="126" t="s">
        <v>216</v>
      </c>
      <c r="B321" s="127" t="s">
        <v>217</v>
      </c>
      <c r="C321" s="128">
        <f t="shared" si="35"/>
        <v>15734000</v>
      </c>
      <c r="D321" s="128">
        <f t="shared" si="35"/>
        <v>16250024.66</v>
      </c>
      <c r="E321" s="128">
        <f t="shared" si="35"/>
        <v>3549393.0500000003</v>
      </c>
      <c r="F321" s="128">
        <f t="shared" si="35"/>
        <v>15587232.299999999</v>
      </c>
      <c r="G321" s="17">
        <f t="shared" si="29"/>
        <v>0.1210296812567063</v>
      </c>
      <c r="H321" s="17">
        <f t="shared" si="30"/>
        <v>662792.36000000127</v>
      </c>
      <c r="I321" s="128">
        <f t="shared" si="36"/>
        <v>3539584.7600000002</v>
      </c>
      <c r="J321" s="128">
        <f t="shared" si="36"/>
        <v>14975810.459999999</v>
      </c>
      <c r="K321" s="17">
        <f t="shared" si="31"/>
        <v>0.13062087467755915</v>
      </c>
      <c r="L321" s="17">
        <f t="shared" si="32"/>
        <v>1274214.2000000011</v>
      </c>
      <c r="M321" s="131">
        <v>25147105.850000381</v>
      </c>
    </row>
    <row r="322" spans="1:13">
      <c r="A322" s="126" t="s">
        <v>319</v>
      </c>
      <c r="B322" s="127" t="s">
        <v>203</v>
      </c>
      <c r="C322" s="128">
        <f t="shared" si="35"/>
        <v>0</v>
      </c>
      <c r="D322" s="128">
        <f t="shared" si="35"/>
        <v>0</v>
      </c>
      <c r="E322" s="128">
        <f t="shared" si="35"/>
        <v>0</v>
      </c>
      <c r="F322" s="128">
        <f t="shared" si="35"/>
        <v>0</v>
      </c>
      <c r="G322" s="17">
        <f t="shared" si="29"/>
        <v>0</v>
      </c>
      <c r="H322" s="17">
        <f t="shared" si="30"/>
        <v>0</v>
      </c>
      <c r="I322" s="128">
        <f t="shared" si="36"/>
        <v>0</v>
      </c>
      <c r="J322" s="128">
        <f t="shared" si="36"/>
        <v>0</v>
      </c>
      <c r="K322" s="17">
        <f t="shared" si="31"/>
        <v>0</v>
      </c>
      <c r="L322" s="17">
        <f t="shared" si="32"/>
        <v>0</v>
      </c>
      <c r="M322" s="131">
        <v>2592941.2100000009</v>
      </c>
    </row>
    <row r="323" spans="1:13">
      <c r="A323" s="27">
        <v>11</v>
      </c>
      <c r="B323" s="122" t="s">
        <v>219</v>
      </c>
      <c r="C323" s="118">
        <f t="shared" ref="C323:F342" si="37">SUMIF($A$8:$A$248,$A323,C$8:C$248)</f>
        <v>4215000</v>
      </c>
      <c r="D323" s="118">
        <f t="shared" si="37"/>
        <v>6354948.1200000001</v>
      </c>
      <c r="E323" s="118">
        <f t="shared" si="37"/>
        <v>924533.58</v>
      </c>
      <c r="F323" s="118">
        <f t="shared" si="37"/>
        <v>5468949.6899999995</v>
      </c>
      <c r="G323" s="30">
        <f t="shared" si="29"/>
        <v>4.2464577742237317E-2</v>
      </c>
      <c r="H323" s="30">
        <f t="shared" si="30"/>
        <v>885998.43000000063</v>
      </c>
      <c r="I323" s="118">
        <f t="shared" ref="I323:J342" si="38">SUMIF($A$8:$A$248,$A323,I$8:I$248)</f>
        <v>1052854.8799999999</v>
      </c>
      <c r="J323" s="118">
        <f t="shared" si="38"/>
        <v>4042036.06</v>
      </c>
      <c r="K323" s="30">
        <f t="shared" si="31"/>
        <v>3.5255139416036314E-2</v>
      </c>
      <c r="L323" s="30">
        <f t="shared" si="32"/>
        <v>2312912.06</v>
      </c>
      <c r="M323" s="125">
        <v>611421.83999999985</v>
      </c>
    </row>
    <row r="324" spans="1:13">
      <c r="A324" s="126" t="s">
        <v>220</v>
      </c>
      <c r="B324" s="127" t="s">
        <v>154</v>
      </c>
      <c r="C324" s="128">
        <f t="shared" si="37"/>
        <v>1825000</v>
      </c>
      <c r="D324" s="128">
        <f t="shared" si="37"/>
        <v>1785000</v>
      </c>
      <c r="E324" s="128">
        <f t="shared" si="37"/>
        <v>311925.13</v>
      </c>
      <c r="F324" s="128">
        <f t="shared" si="37"/>
        <v>1571159.73</v>
      </c>
      <c r="G324" s="17">
        <f t="shared" si="29"/>
        <v>1.2199533417184827E-2</v>
      </c>
      <c r="H324" s="17">
        <f t="shared" si="30"/>
        <v>213840.27000000002</v>
      </c>
      <c r="I324" s="128">
        <f t="shared" si="38"/>
        <v>311925.13</v>
      </c>
      <c r="J324" s="128">
        <f t="shared" si="38"/>
        <v>1571159.73</v>
      </c>
      <c r="K324" s="17">
        <f t="shared" si="31"/>
        <v>1.3703849867685735E-2</v>
      </c>
      <c r="L324" s="17">
        <f t="shared" si="32"/>
        <v>213840.27000000002</v>
      </c>
      <c r="M324" s="131">
        <v>0</v>
      </c>
    </row>
    <row r="325" spans="1:13">
      <c r="A325" s="126" t="s">
        <v>222</v>
      </c>
      <c r="B325" s="127" t="s">
        <v>203</v>
      </c>
      <c r="C325" s="128">
        <f t="shared" si="37"/>
        <v>0</v>
      </c>
      <c r="D325" s="128">
        <f t="shared" si="37"/>
        <v>0</v>
      </c>
      <c r="E325" s="128">
        <f t="shared" si="37"/>
        <v>0</v>
      </c>
      <c r="F325" s="128">
        <f t="shared" si="37"/>
        <v>0</v>
      </c>
      <c r="G325" s="17">
        <f t="shared" si="29"/>
        <v>0</v>
      </c>
      <c r="H325" s="17">
        <f t="shared" si="30"/>
        <v>0</v>
      </c>
      <c r="I325" s="128">
        <f t="shared" si="38"/>
        <v>0</v>
      </c>
      <c r="J325" s="128">
        <f t="shared" si="38"/>
        <v>0</v>
      </c>
      <c r="K325" s="17">
        <f t="shared" si="31"/>
        <v>0</v>
      </c>
      <c r="L325" s="17">
        <f t="shared" si="32"/>
        <v>0</v>
      </c>
      <c r="M325" s="131">
        <v>1426913.6299999994</v>
      </c>
    </row>
    <row r="326" spans="1:13">
      <c r="A326" s="126" t="s">
        <v>223</v>
      </c>
      <c r="B326" s="127" t="s">
        <v>224</v>
      </c>
      <c r="C326" s="128">
        <f t="shared" si="37"/>
        <v>2390000</v>
      </c>
      <c r="D326" s="128">
        <f t="shared" si="37"/>
        <v>4569948.12</v>
      </c>
      <c r="E326" s="128">
        <f t="shared" si="37"/>
        <v>612608.44999999995</v>
      </c>
      <c r="F326" s="128">
        <f t="shared" si="37"/>
        <v>3897789.96</v>
      </c>
      <c r="G326" s="17">
        <f t="shared" si="29"/>
        <v>3.0265044325052493E-2</v>
      </c>
      <c r="H326" s="17">
        <f t="shared" si="30"/>
        <v>672158.16000000015</v>
      </c>
      <c r="I326" s="128">
        <f t="shared" si="38"/>
        <v>740929.75</v>
      </c>
      <c r="J326" s="128">
        <f t="shared" si="38"/>
        <v>2470876.33</v>
      </c>
      <c r="K326" s="17">
        <f t="shared" si="31"/>
        <v>2.1551289548350578E-2</v>
      </c>
      <c r="L326" s="17">
        <f t="shared" si="32"/>
        <v>2099071.79</v>
      </c>
      <c r="M326" s="131">
        <v>0</v>
      </c>
    </row>
    <row r="327" spans="1:13">
      <c r="A327" s="188"/>
      <c r="B327" s="127"/>
      <c r="C327" s="128">
        <f t="shared" si="37"/>
        <v>0</v>
      </c>
      <c r="D327" s="128">
        <f t="shared" si="37"/>
        <v>0</v>
      </c>
      <c r="E327" s="128">
        <f t="shared" si="37"/>
        <v>0</v>
      </c>
      <c r="F327" s="128">
        <f t="shared" si="37"/>
        <v>0</v>
      </c>
      <c r="G327" s="17">
        <f t="shared" si="29"/>
        <v>0</v>
      </c>
      <c r="H327" s="17">
        <f t="shared" si="30"/>
        <v>0</v>
      </c>
      <c r="I327" s="128">
        <f t="shared" si="38"/>
        <v>0</v>
      </c>
      <c r="J327" s="128">
        <f t="shared" si="38"/>
        <v>0</v>
      </c>
      <c r="K327" s="17">
        <f t="shared" si="31"/>
        <v>0</v>
      </c>
      <c r="L327" s="17">
        <f t="shared" si="32"/>
        <v>0</v>
      </c>
      <c r="M327" s="131">
        <v>0</v>
      </c>
    </row>
    <row r="328" spans="1:13">
      <c r="A328" s="27">
        <v>12</v>
      </c>
      <c r="B328" s="122" t="s">
        <v>225</v>
      </c>
      <c r="C328" s="118">
        <f t="shared" si="37"/>
        <v>2140198000</v>
      </c>
      <c r="D328" s="118">
        <f t="shared" si="37"/>
        <v>2265521834.5100002</v>
      </c>
      <c r="E328" s="118">
        <f t="shared" si="37"/>
        <v>627097306.37000012</v>
      </c>
      <c r="F328" s="118">
        <f t="shared" si="37"/>
        <v>2244363911.48</v>
      </c>
      <c r="G328" s="30">
        <f t="shared" si="29"/>
        <v>17.426740270655937</v>
      </c>
      <c r="H328" s="30">
        <f t="shared" si="30"/>
        <v>21157923.03000021</v>
      </c>
      <c r="I328" s="118">
        <f t="shared" si="38"/>
        <v>489998774.57999998</v>
      </c>
      <c r="J328" s="118">
        <f t="shared" si="38"/>
        <v>1964558696.54</v>
      </c>
      <c r="K328" s="30">
        <f t="shared" si="31"/>
        <v>17.135124404977297</v>
      </c>
      <c r="L328" s="30">
        <f t="shared" si="32"/>
        <v>300963137.97000027</v>
      </c>
      <c r="M328" s="125">
        <v>1426913.63</v>
      </c>
    </row>
    <row r="329" spans="1:13">
      <c r="A329" s="126" t="s">
        <v>226</v>
      </c>
      <c r="B329" s="127" t="s">
        <v>227</v>
      </c>
      <c r="C329" s="128">
        <f t="shared" si="37"/>
        <v>1344288000</v>
      </c>
      <c r="D329" s="128">
        <f t="shared" si="37"/>
        <v>1391592018.9600003</v>
      </c>
      <c r="E329" s="128">
        <f t="shared" si="37"/>
        <v>374062272.82000005</v>
      </c>
      <c r="F329" s="128">
        <f t="shared" si="37"/>
        <v>1382011523.8999999</v>
      </c>
      <c r="G329" s="17">
        <f t="shared" si="29"/>
        <v>10.730860425472194</v>
      </c>
      <c r="H329" s="17">
        <f t="shared" si="30"/>
        <v>9580495.0600004196</v>
      </c>
      <c r="I329" s="128">
        <f t="shared" si="38"/>
        <v>302247662.37999994</v>
      </c>
      <c r="J329" s="128">
        <f t="shared" si="38"/>
        <v>1231642504.45</v>
      </c>
      <c r="K329" s="17">
        <f t="shared" si="31"/>
        <v>10.742538552489034</v>
      </c>
      <c r="L329" s="17">
        <f t="shared" si="32"/>
        <v>159949514.51000023</v>
      </c>
      <c r="M329" s="131">
        <v>0</v>
      </c>
    </row>
    <row r="330" spans="1:13">
      <c r="A330" s="126" t="s">
        <v>228</v>
      </c>
      <c r="B330" s="127" t="s">
        <v>229</v>
      </c>
      <c r="C330" s="128">
        <f t="shared" si="37"/>
        <v>795910000</v>
      </c>
      <c r="D330" s="128">
        <f t="shared" si="37"/>
        <v>873929815.54999995</v>
      </c>
      <c r="E330" s="128">
        <f t="shared" si="37"/>
        <v>253035033.55000001</v>
      </c>
      <c r="F330" s="128">
        <f t="shared" si="37"/>
        <v>862352387.58000016</v>
      </c>
      <c r="G330" s="17">
        <f t="shared" si="29"/>
        <v>6.6958798451837458</v>
      </c>
      <c r="H330" s="17">
        <f t="shared" si="30"/>
        <v>11577427.96999979</v>
      </c>
      <c r="I330" s="128">
        <f t="shared" si="38"/>
        <v>187751112.19999999</v>
      </c>
      <c r="J330" s="128">
        <f t="shared" si="38"/>
        <v>732916192.08999991</v>
      </c>
      <c r="K330" s="17">
        <f t="shared" si="31"/>
        <v>6.3925858524882626</v>
      </c>
      <c r="L330" s="17">
        <f t="shared" si="32"/>
        <v>141013623.46000004</v>
      </c>
      <c r="M330" s="131">
        <v>279805214.94000006</v>
      </c>
    </row>
    <row r="331" spans="1:13">
      <c r="A331" s="126" t="s">
        <v>230</v>
      </c>
      <c r="B331" s="127" t="s">
        <v>231</v>
      </c>
      <c r="C331" s="128">
        <f t="shared" si="37"/>
        <v>0</v>
      </c>
      <c r="D331" s="128">
        <f t="shared" si="37"/>
        <v>0</v>
      </c>
      <c r="E331" s="128">
        <f t="shared" si="37"/>
        <v>0</v>
      </c>
      <c r="F331" s="128">
        <f t="shared" si="37"/>
        <v>0</v>
      </c>
      <c r="G331" s="17">
        <f t="shared" si="29"/>
        <v>0</v>
      </c>
      <c r="H331" s="17">
        <f t="shared" si="30"/>
        <v>0</v>
      </c>
      <c r="I331" s="128">
        <f t="shared" si="38"/>
        <v>0</v>
      </c>
      <c r="J331" s="128">
        <f t="shared" si="38"/>
        <v>0</v>
      </c>
      <c r="K331" s="17">
        <f t="shared" si="31"/>
        <v>0</v>
      </c>
      <c r="L331" s="17">
        <f t="shared" si="32"/>
        <v>0</v>
      </c>
      <c r="M331" s="131">
        <v>150369019.44999981</v>
      </c>
    </row>
    <row r="332" spans="1:13">
      <c r="A332" s="27">
        <v>13</v>
      </c>
      <c r="B332" s="122" t="s">
        <v>232</v>
      </c>
      <c r="C332" s="118">
        <f t="shared" si="37"/>
        <v>77072000</v>
      </c>
      <c r="D332" s="118">
        <f t="shared" si="37"/>
        <v>134500567.02000001</v>
      </c>
      <c r="E332" s="118">
        <f t="shared" si="37"/>
        <v>47664692.399999991</v>
      </c>
      <c r="F332" s="118">
        <f t="shared" si="37"/>
        <v>124107556.00999999</v>
      </c>
      <c r="G332" s="30">
        <f t="shared" si="29"/>
        <v>0.96365394807384264</v>
      </c>
      <c r="H332" s="30">
        <f t="shared" si="30"/>
        <v>10393011.01000002</v>
      </c>
      <c r="I332" s="118">
        <f t="shared" si="38"/>
        <v>25530083.829999998</v>
      </c>
      <c r="J332" s="118">
        <f t="shared" si="38"/>
        <v>91245107.429999992</v>
      </c>
      <c r="K332" s="30">
        <f t="shared" si="31"/>
        <v>0.79585113436020671</v>
      </c>
      <c r="L332" s="30">
        <f t="shared" si="32"/>
        <v>43255459.590000018</v>
      </c>
      <c r="M332" s="125">
        <v>129436195.49000025</v>
      </c>
    </row>
    <row r="333" spans="1:13">
      <c r="A333" s="126" t="s">
        <v>233</v>
      </c>
      <c r="B333" s="127" t="s">
        <v>154</v>
      </c>
      <c r="C333" s="128">
        <f t="shared" si="37"/>
        <v>41721000</v>
      </c>
      <c r="D333" s="128">
        <f t="shared" si="37"/>
        <v>49674390.920000002</v>
      </c>
      <c r="E333" s="128">
        <f t="shared" si="37"/>
        <v>9205391.2500000019</v>
      </c>
      <c r="F333" s="128">
        <f t="shared" si="37"/>
        <v>48413174.25</v>
      </c>
      <c r="G333" s="17">
        <f t="shared" si="29"/>
        <v>0.37591221682779952</v>
      </c>
      <c r="H333" s="17">
        <f t="shared" si="30"/>
        <v>1261216.6700000018</v>
      </c>
      <c r="I333" s="128">
        <f t="shared" si="38"/>
        <v>9489103.7100000009</v>
      </c>
      <c r="J333" s="128">
        <f t="shared" si="38"/>
        <v>46414991.719999991</v>
      </c>
      <c r="K333" s="17">
        <f t="shared" si="31"/>
        <v>0.40483730966090664</v>
      </c>
      <c r="L333" s="17">
        <f t="shared" si="32"/>
        <v>3259399.2000000104</v>
      </c>
      <c r="M333" s="131">
        <v>0</v>
      </c>
    </row>
    <row r="334" spans="1:13">
      <c r="A334" s="126" t="s">
        <v>234</v>
      </c>
      <c r="B334" s="127" t="s">
        <v>173</v>
      </c>
      <c r="C334" s="128">
        <f t="shared" si="37"/>
        <v>110000</v>
      </c>
      <c r="D334" s="128">
        <f t="shared" si="37"/>
        <v>109000</v>
      </c>
      <c r="E334" s="128">
        <f t="shared" si="37"/>
        <v>13923</v>
      </c>
      <c r="F334" s="128">
        <f t="shared" si="37"/>
        <v>108052.81</v>
      </c>
      <c r="G334" s="17">
        <f t="shared" si="29"/>
        <v>8.389941781512711E-4</v>
      </c>
      <c r="H334" s="17">
        <f t="shared" si="30"/>
        <v>947.19000000000233</v>
      </c>
      <c r="I334" s="128">
        <f t="shared" si="38"/>
        <v>13923</v>
      </c>
      <c r="J334" s="128">
        <f t="shared" si="38"/>
        <v>105344.61</v>
      </c>
      <c r="K334" s="17">
        <f t="shared" si="31"/>
        <v>9.1882874302659566E-4</v>
      </c>
      <c r="L334" s="17">
        <f t="shared" si="32"/>
        <v>3655.3899999999994</v>
      </c>
      <c r="M334" s="131">
        <v>32862448.579999998</v>
      </c>
    </row>
    <row r="335" spans="1:13">
      <c r="A335" s="126" t="s">
        <v>235</v>
      </c>
      <c r="B335" s="127" t="s">
        <v>175</v>
      </c>
      <c r="C335" s="128">
        <f t="shared" si="37"/>
        <v>1175000</v>
      </c>
      <c r="D335" s="128">
        <f t="shared" si="37"/>
        <v>1195000</v>
      </c>
      <c r="E335" s="128">
        <f t="shared" si="37"/>
        <v>44752.24</v>
      </c>
      <c r="F335" s="128">
        <f t="shared" si="37"/>
        <v>1158399.08</v>
      </c>
      <c r="G335" s="17">
        <f t="shared" si="29"/>
        <v>8.9945840750998377E-3</v>
      </c>
      <c r="H335" s="17">
        <f t="shared" si="30"/>
        <v>36600.919999999925</v>
      </c>
      <c r="I335" s="128">
        <f t="shared" si="38"/>
        <v>71455.22</v>
      </c>
      <c r="J335" s="128">
        <f t="shared" si="38"/>
        <v>1128767.3799999999</v>
      </c>
      <c r="K335" s="17">
        <f t="shared" si="31"/>
        <v>9.8452489684552787E-3</v>
      </c>
      <c r="L335" s="17">
        <f t="shared" si="32"/>
        <v>66232.620000000112</v>
      </c>
      <c r="M335" s="131">
        <v>1998182.5300000086</v>
      </c>
    </row>
    <row r="336" spans="1:13">
      <c r="A336" s="126" t="s">
        <v>236</v>
      </c>
      <c r="B336" s="127" t="s">
        <v>237</v>
      </c>
      <c r="C336" s="128">
        <f t="shared" si="37"/>
        <v>5691000</v>
      </c>
      <c r="D336" s="128">
        <f t="shared" si="37"/>
        <v>10915098.049999999</v>
      </c>
      <c r="E336" s="128">
        <f t="shared" si="37"/>
        <v>136706.95000000001</v>
      </c>
      <c r="F336" s="128">
        <f t="shared" si="37"/>
        <v>4030227.6799999997</v>
      </c>
      <c r="G336" s="17">
        <f t="shared" si="29"/>
        <v>3.1293379229509193E-2</v>
      </c>
      <c r="H336" s="17">
        <f t="shared" si="30"/>
        <v>6884870.3699999992</v>
      </c>
      <c r="I336" s="128">
        <f t="shared" si="38"/>
        <v>153894.76999999999</v>
      </c>
      <c r="J336" s="128">
        <f t="shared" si="38"/>
        <v>401316.92</v>
      </c>
      <c r="K336" s="17">
        <f t="shared" si="31"/>
        <v>3.5003359085852121E-3</v>
      </c>
      <c r="L336" s="17">
        <f t="shared" si="32"/>
        <v>10513781.129999999</v>
      </c>
      <c r="M336" s="131">
        <v>2708.1999999999971</v>
      </c>
    </row>
    <row r="337" spans="1:13">
      <c r="A337" s="126" t="s">
        <v>238</v>
      </c>
      <c r="B337" s="127" t="s">
        <v>239</v>
      </c>
      <c r="C337" s="128">
        <f t="shared" si="37"/>
        <v>28375000</v>
      </c>
      <c r="D337" s="128">
        <f t="shared" si="37"/>
        <v>72607078.050000012</v>
      </c>
      <c r="E337" s="128">
        <f t="shared" si="37"/>
        <v>38263918.959999993</v>
      </c>
      <c r="F337" s="128">
        <f t="shared" si="37"/>
        <v>70397702.189999998</v>
      </c>
      <c r="G337" s="17">
        <f t="shared" si="29"/>
        <v>0.54661477376328282</v>
      </c>
      <c r="H337" s="17">
        <f t="shared" si="30"/>
        <v>2209375.8600000143</v>
      </c>
      <c r="I337" s="128">
        <f t="shared" si="38"/>
        <v>15801707.130000001</v>
      </c>
      <c r="J337" s="128">
        <f t="shared" si="38"/>
        <v>43194686.799999997</v>
      </c>
      <c r="K337" s="17">
        <f t="shared" si="31"/>
        <v>0.37674941107923304</v>
      </c>
      <c r="L337" s="17">
        <f t="shared" si="32"/>
        <v>29412391.250000015</v>
      </c>
      <c r="M337" s="131">
        <v>29631.700000000186</v>
      </c>
    </row>
    <row r="338" spans="1:13">
      <c r="A338" s="27">
        <v>14</v>
      </c>
      <c r="B338" s="135" t="s">
        <v>240</v>
      </c>
      <c r="C338" s="118">
        <f t="shared" si="37"/>
        <v>1330000</v>
      </c>
      <c r="D338" s="118">
        <f t="shared" si="37"/>
        <v>3015900</v>
      </c>
      <c r="E338" s="118">
        <f t="shared" si="37"/>
        <v>639035.84</v>
      </c>
      <c r="F338" s="118">
        <f t="shared" si="37"/>
        <v>2331300.9499999997</v>
      </c>
      <c r="G338" s="30">
        <f t="shared" si="29"/>
        <v>1.8101777497212031E-2</v>
      </c>
      <c r="H338" s="30">
        <f t="shared" si="30"/>
        <v>684599.05000000028</v>
      </c>
      <c r="I338" s="118">
        <f t="shared" si="38"/>
        <v>274707.11000000004</v>
      </c>
      <c r="J338" s="118">
        <f t="shared" si="38"/>
        <v>1029007.5900000001</v>
      </c>
      <c r="K338" s="30">
        <f t="shared" si="31"/>
        <v>8.9751317175556164E-3</v>
      </c>
      <c r="L338" s="30">
        <f t="shared" si="32"/>
        <v>1986892.41</v>
      </c>
      <c r="M338" s="125">
        <v>3628910.76</v>
      </c>
    </row>
    <row r="339" spans="1:13">
      <c r="A339" s="126" t="s">
        <v>241</v>
      </c>
      <c r="B339" s="136" t="s">
        <v>242</v>
      </c>
      <c r="C339" s="128">
        <f t="shared" si="37"/>
        <v>1330000</v>
      </c>
      <c r="D339" s="128">
        <f t="shared" si="37"/>
        <v>3015900</v>
      </c>
      <c r="E339" s="128">
        <f t="shared" si="37"/>
        <v>639035.84</v>
      </c>
      <c r="F339" s="128">
        <f t="shared" si="37"/>
        <v>2331300.9499999997</v>
      </c>
      <c r="G339" s="17">
        <f t="shared" si="29"/>
        <v>1.8101777497212031E-2</v>
      </c>
      <c r="H339" s="17">
        <f t="shared" si="30"/>
        <v>684599.05000000028</v>
      </c>
      <c r="I339" s="128">
        <f t="shared" si="38"/>
        <v>274707.11000000004</v>
      </c>
      <c r="J339" s="128">
        <f t="shared" si="38"/>
        <v>1029007.5900000001</v>
      </c>
      <c r="K339" s="17">
        <f t="shared" si="31"/>
        <v>8.9751317175556164E-3</v>
      </c>
      <c r="L339" s="17">
        <f t="shared" si="32"/>
        <v>1986892.41</v>
      </c>
      <c r="M339" s="131">
        <v>27203015.390000001</v>
      </c>
    </row>
    <row r="340" spans="1:13">
      <c r="A340" s="27">
        <v>15</v>
      </c>
      <c r="B340" s="122" t="s">
        <v>243</v>
      </c>
      <c r="C340" s="118">
        <f t="shared" si="37"/>
        <v>1024727000</v>
      </c>
      <c r="D340" s="118">
        <f t="shared" si="37"/>
        <v>2803030110.7499995</v>
      </c>
      <c r="E340" s="118">
        <f t="shared" si="37"/>
        <v>187690762.65000004</v>
      </c>
      <c r="F340" s="118">
        <f t="shared" si="37"/>
        <v>1644407936.0500002</v>
      </c>
      <c r="G340" s="30">
        <f t="shared" si="29"/>
        <v>12.768281406579781</v>
      </c>
      <c r="H340" s="30">
        <f t="shared" si="30"/>
        <v>1158622174.6999993</v>
      </c>
      <c r="I340" s="118">
        <f t="shared" si="38"/>
        <v>223582342.98000002</v>
      </c>
      <c r="J340" s="118">
        <f t="shared" si="38"/>
        <v>1001361803.3</v>
      </c>
      <c r="K340" s="30">
        <f t="shared" si="31"/>
        <v>8.7340017400129355</v>
      </c>
      <c r="L340" s="30">
        <f t="shared" si="32"/>
        <v>1801668307.4499996</v>
      </c>
      <c r="M340" s="125">
        <v>1302293.3599999996</v>
      </c>
    </row>
    <row r="341" spans="1:13">
      <c r="A341" s="126" t="s">
        <v>244</v>
      </c>
      <c r="B341" s="127" t="s">
        <v>154</v>
      </c>
      <c r="C341" s="128">
        <f t="shared" si="37"/>
        <v>132963000</v>
      </c>
      <c r="D341" s="128">
        <f t="shared" si="37"/>
        <v>141934085.06999999</v>
      </c>
      <c r="E341" s="128">
        <f t="shared" si="37"/>
        <v>26181595.039999999</v>
      </c>
      <c r="F341" s="128">
        <f t="shared" si="37"/>
        <v>138278108.84</v>
      </c>
      <c r="G341" s="17">
        <f t="shared" si="29"/>
        <v>1.0736835838191325</v>
      </c>
      <c r="H341" s="17">
        <f t="shared" si="30"/>
        <v>3655976.2299999893</v>
      </c>
      <c r="I341" s="128">
        <f t="shared" si="38"/>
        <v>26466997.510000002</v>
      </c>
      <c r="J341" s="128">
        <f t="shared" si="38"/>
        <v>135327035.76999998</v>
      </c>
      <c r="K341" s="17">
        <f t="shared" si="31"/>
        <v>1.1803391761008393</v>
      </c>
      <c r="L341" s="17">
        <f t="shared" si="32"/>
        <v>6607049.3000000119</v>
      </c>
      <c r="M341" s="131">
        <v>1302293.3599999996</v>
      </c>
    </row>
    <row r="342" spans="1:13">
      <c r="A342" s="126" t="s">
        <v>245</v>
      </c>
      <c r="B342" s="127" t="s">
        <v>165</v>
      </c>
      <c r="C342" s="128">
        <f t="shared" si="37"/>
        <v>6253000</v>
      </c>
      <c r="D342" s="128">
        <f t="shared" si="37"/>
        <v>5947000</v>
      </c>
      <c r="E342" s="128">
        <f t="shared" si="37"/>
        <v>629891.22</v>
      </c>
      <c r="F342" s="128">
        <f t="shared" si="37"/>
        <v>5652236.8999999994</v>
      </c>
      <c r="G342" s="17">
        <f t="shared" si="29"/>
        <v>4.3887742046058657E-2</v>
      </c>
      <c r="H342" s="17">
        <f t="shared" si="30"/>
        <v>294763.10000000056</v>
      </c>
      <c r="I342" s="128">
        <f t="shared" si="38"/>
        <v>728340.95</v>
      </c>
      <c r="J342" s="128">
        <f t="shared" si="38"/>
        <v>4018231.28</v>
      </c>
      <c r="K342" s="17">
        <f t="shared" si="31"/>
        <v>3.5047511174919617E-2</v>
      </c>
      <c r="L342" s="17">
        <f t="shared" si="32"/>
        <v>1928768.7200000002</v>
      </c>
      <c r="M342" s="131">
        <v>643046132.75000024</v>
      </c>
    </row>
    <row r="343" spans="1:13">
      <c r="A343" s="126" t="s">
        <v>246</v>
      </c>
      <c r="B343" s="127" t="s">
        <v>173</v>
      </c>
      <c r="C343" s="128">
        <f t="shared" ref="C343:F362" si="39">SUMIF($A$8:$A$248,$A343,C$8:C$248)</f>
        <v>603000</v>
      </c>
      <c r="D343" s="128">
        <f t="shared" si="39"/>
        <v>2034000</v>
      </c>
      <c r="E343" s="128">
        <f t="shared" si="39"/>
        <v>1925.4</v>
      </c>
      <c r="F343" s="128">
        <f t="shared" si="39"/>
        <v>1907653.1400000001</v>
      </c>
      <c r="G343" s="17">
        <f t="shared" si="29"/>
        <v>1.4812292974074361E-2</v>
      </c>
      <c r="H343" s="17">
        <f t="shared" si="30"/>
        <v>126346.85999999987</v>
      </c>
      <c r="I343" s="128">
        <f t="shared" ref="I343:J362" si="40">SUMIF($A$8:$A$248,$A343,I$8:I$248)</f>
        <v>320312.55</v>
      </c>
      <c r="J343" s="128">
        <f t="shared" si="40"/>
        <v>1442891.2500000002</v>
      </c>
      <c r="K343" s="17">
        <f t="shared" si="31"/>
        <v>1.258507628972734E-2</v>
      </c>
      <c r="L343" s="17">
        <f t="shared" si="32"/>
        <v>591108.74999999977</v>
      </c>
      <c r="M343" s="131">
        <v>2951073.0700000226</v>
      </c>
    </row>
    <row r="344" spans="1:13">
      <c r="A344" s="126" t="s">
        <v>247</v>
      </c>
      <c r="B344" s="127" t="s">
        <v>239</v>
      </c>
      <c r="C344" s="128">
        <f t="shared" si="39"/>
        <v>0</v>
      </c>
      <c r="D344" s="128">
        <f t="shared" si="39"/>
        <v>0</v>
      </c>
      <c r="E344" s="128">
        <f t="shared" si="39"/>
        <v>0</v>
      </c>
      <c r="F344" s="128">
        <f t="shared" si="39"/>
        <v>0</v>
      </c>
      <c r="G344" s="17">
        <f t="shared" ref="G344:G392" si="41">F344/$F$130*100</f>
        <v>0</v>
      </c>
      <c r="H344" s="17">
        <f t="shared" ref="H344:H393" si="42">D344-F344</f>
        <v>0</v>
      </c>
      <c r="I344" s="128">
        <f t="shared" si="40"/>
        <v>0</v>
      </c>
      <c r="J344" s="128">
        <f t="shared" si="40"/>
        <v>0</v>
      </c>
      <c r="K344" s="17">
        <f t="shared" ref="K344:K392" si="43">J344/$J$130*100</f>
        <v>0</v>
      </c>
      <c r="L344" s="17">
        <f t="shared" ref="L344:L393" si="44">D344-J344</f>
        <v>0</v>
      </c>
      <c r="M344" s="131">
        <v>1634005.6199999996</v>
      </c>
    </row>
    <row r="345" spans="1:13">
      <c r="A345" s="126" t="s">
        <v>248</v>
      </c>
      <c r="B345" s="127" t="s">
        <v>249</v>
      </c>
      <c r="C345" s="128">
        <f t="shared" si="39"/>
        <v>206701000</v>
      </c>
      <c r="D345" s="128">
        <f t="shared" si="39"/>
        <v>918102187.03999972</v>
      </c>
      <c r="E345" s="128">
        <f t="shared" si="39"/>
        <v>71084417.940000013</v>
      </c>
      <c r="F345" s="128">
        <f t="shared" si="39"/>
        <v>696300881.70999992</v>
      </c>
      <c r="G345" s="17">
        <f t="shared" si="41"/>
        <v>5.4065450588123234</v>
      </c>
      <c r="H345" s="17">
        <f t="shared" si="42"/>
        <v>221801305.3299998</v>
      </c>
      <c r="I345" s="128">
        <f t="shared" si="40"/>
        <v>107220441.53</v>
      </c>
      <c r="J345" s="128">
        <f t="shared" si="40"/>
        <v>469751628.88</v>
      </c>
      <c r="K345" s="17">
        <f t="shared" si="43"/>
        <v>4.0972319200622245</v>
      </c>
      <c r="L345" s="17">
        <f t="shared" si="44"/>
        <v>448350558.15999973</v>
      </c>
      <c r="M345" s="131">
        <v>464761.8899999999</v>
      </c>
    </row>
    <row r="346" spans="1:13">
      <c r="A346" s="126" t="s">
        <v>250</v>
      </c>
      <c r="B346" s="127" t="s">
        <v>251</v>
      </c>
      <c r="C346" s="128">
        <f t="shared" si="39"/>
        <v>196139000</v>
      </c>
      <c r="D346" s="128">
        <f t="shared" si="39"/>
        <v>362598197.42000002</v>
      </c>
      <c r="E346" s="128">
        <f t="shared" si="39"/>
        <v>19586745.960000001</v>
      </c>
      <c r="F346" s="128">
        <f t="shared" si="39"/>
        <v>267349884.38000003</v>
      </c>
      <c r="G346" s="17">
        <f t="shared" si="41"/>
        <v>2.0758830475971468</v>
      </c>
      <c r="H346" s="17">
        <f t="shared" si="42"/>
        <v>95248313.039999992</v>
      </c>
      <c r="I346" s="128">
        <f t="shared" si="40"/>
        <v>37268759</v>
      </c>
      <c r="J346" s="128">
        <f t="shared" si="40"/>
        <v>170317859.25</v>
      </c>
      <c r="K346" s="17">
        <f t="shared" si="43"/>
        <v>1.4855334746567304</v>
      </c>
      <c r="L346" s="17">
        <f t="shared" si="44"/>
        <v>192280338.17000002</v>
      </c>
      <c r="M346" s="131">
        <v>0</v>
      </c>
    </row>
    <row r="347" spans="1:13">
      <c r="A347" s="126" t="s">
        <v>252</v>
      </c>
      <c r="B347" s="127" t="s">
        <v>253</v>
      </c>
      <c r="C347" s="128">
        <f t="shared" si="39"/>
        <v>401459000</v>
      </c>
      <c r="D347" s="128">
        <f t="shared" si="39"/>
        <v>1166259447.98</v>
      </c>
      <c r="E347" s="128">
        <f t="shared" si="39"/>
        <v>56946856.540000007</v>
      </c>
      <c r="F347" s="128">
        <f t="shared" si="39"/>
        <v>453491388.82000005</v>
      </c>
      <c r="G347" s="17">
        <f t="shared" si="41"/>
        <v>3.5212099996447517</v>
      </c>
      <c r="H347" s="17">
        <f t="shared" si="42"/>
        <v>712768059.15999997</v>
      </c>
      <c r="I347" s="128">
        <f t="shared" si="40"/>
        <v>50735744.810000002</v>
      </c>
      <c r="J347" s="128">
        <f t="shared" si="40"/>
        <v>218663967.09</v>
      </c>
      <c r="K347" s="17">
        <f t="shared" si="43"/>
        <v>1.9072142184257326</v>
      </c>
      <c r="L347" s="17">
        <f t="shared" si="44"/>
        <v>947595480.88999999</v>
      </c>
      <c r="M347" s="131">
        <v>226549252.82999992</v>
      </c>
    </row>
    <row r="348" spans="1:13">
      <c r="A348" s="126" t="s">
        <v>254</v>
      </c>
      <c r="B348" s="127" t="s">
        <v>255</v>
      </c>
      <c r="C348" s="128">
        <f t="shared" si="39"/>
        <v>51000</v>
      </c>
      <c r="D348" s="128">
        <f t="shared" si="39"/>
        <v>0</v>
      </c>
      <c r="E348" s="128">
        <f t="shared" si="39"/>
        <v>0</v>
      </c>
      <c r="F348" s="128">
        <f t="shared" si="39"/>
        <v>0</v>
      </c>
      <c r="G348" s="17">
        <f t="shared" si="41"/>
        <v>0</v>
      </c>
      <c r="H348" s="17">
        <f t="shared" si="42"/>
        <v>0</v>
      </c>
      <c r="I348" s="128">
        <f t="shared" si="40"/>
        <v>0</v>
      </c>
      <c r="J348" s="128">
        <f t="shared" si="40"/>
        <v>0</v>
      </c>
      <c r="K348" s="17">
        <f t="shared" si="43"/>
        <v>0</v>
      </c>
      <c r="L348" s="17">
        <f t="shared" si="44"/>
        <v>0</v>
      </c>
      <c r="M348" s="131">
        <v>97032025.130000025</v>
      </c>
    </row>
    <row r="349" spans="1:13">
      <c r="A349" s="126" t="s">
        <v>256</v>
      </c>
      <c r="B349" s="127" t="s">
        <v>257</v>
      </c>
      <c r="C349" s="128">
        <f t="shared" si="39"/>
        <v>80558000</v>
      </c>
      <c r="D349" s="128">
        <f t="shared" si="39"/>
        <v>206155193.23999998</v>
      </c>
      <c r="E349" s="128">
        <f t="shared" si="39"/>
        <v>13259330.550000001</v>
      </c>
      <c r="F349" s="128">
        <f t="shared" si="39"/>
        <v>81427782.260000005</v>
      </c>
      <c r="G349" s="17">
        <f t="shared" si="41"/>
        <v>0.63225968168629165</v>
      </c>
      <c r="H349" s="17">
        <f t="shared" si="42"/>
        <v>124727410.97999997</v>
      </c>
      <c r="I349" s="128">
        <f t="shared" si="40"/>
        <v>841746.63000000012</v>
      </c>
      <c r="J349" s="128">
        <f t="shared" si="40"/>
        <v>1840189.78</v>
      </c>
      <c r="K349" s="17">
        <f t="shared" si="43"/>
        <v>1.6050363302762122E-2</v>
      </c>
      <c r="L349" s="17">
        <f t="shared" si="44"/>
        <v>204315003.45999998</v>
      </c>
      <c r="M349" s="131">
        <v>234827421.73000005</v>
      </c>
    </row>
    <row r="350" spans="1:13">
      <c r="A350" s="27">
        <v>16</v>
      </c>
      <c r="B350" s="122" t="s">
        <v>258</v>
      </c>
      <c r="C350" s="118">
        <f t="shared" si="39"/>
        <v>33142000</v>
      </c>
      <c r="D350" s="118">
        <f t="shared" si="39"/>
        <v>86790545.780000001</v>
      </c>
      <c r="E350" s="118">
        <f t="shared" si="39"/>
        <v>8607469.7800000012</v>
      </c>
      <c r="F350" s="118">
        <f t="shared" si="39"/>
        <v>54057652.309999987</v>
      </c>
      <c r="G350" s="30">
        <f t="shared" si="41"/>
        <v>0.41973971405848304</v>
      </c>
      <c r="H350" s="30">
        <f t="shared" si="42"/>
        <v>32732893.470000014</v>
      </c>
      <c r="I350" s="118">
        <f t="shared" si="40"/>
        <v>1601788.3900000001</v>
      </c>
      <c r="J350" s="118">
        <f t="shared" si="40"/>
        <v>20729967.34</v>
      </c>
      <c r="K350" s="30">
        <f t="shared" si="43"/>
        <v>0.18080934405656426</v>
      </c>
      <c r="L350" s="30">
        <f t="shared" si="44"/>
        <v>66060578.439999998</v>
      </c>
      <c r="M350" s="125">
        <v>0</v>
      </c>
    </row>
    <row r="351" spans="1:13">
      <c r="A351" s="137">
        <v>16451</v>
      </c>
      <c r="B351" s="127" t="s">
        <v>249</v>
      </c>
      <c r="C351" s="128">
        <f t="shared" si="39"/>
        <v>0</v>
      </c>
      <c r="D351" s="128">
        <f t="shared" si="39"/>
        <v>0</v>
      </c>
      <c r="E351" s="128">
        <f t="shared" si="39"/>
        <v>0</v>
      </c>
      <c r="F351" s="128">
        <f t="shared" si="39"/>
        <v>0</v>
      </c>
      <c r="G351" s="17">
        <f t="shared" si="41"/>
        <v>0</v>
      </c>
      <c r="H351" s="17">
        <f t="shared" si="42"/>
        <v>0</v>
      </c>
      <c r="I351" s="128">
        <f t="shared" si="40"/>
        <v>0</v>
      </c>
      <c r="J351" s="128">
        <f t="shared" si="40"/>
        <v>0</v>
      </c>
      <c r="K351" s="17">
        <f t="shared" si="43"/>
        <v>0</v>
      </c>
      <c r="L351" s="17">
        <f t="shared" si="44"/>
        <v>0</v>
      </c>
      <c r="M351" s="131">
        <v>79587592.480000004</v>
      </c>
    </row>
    <row r="352" spans="1:13">
      <c r="A352" s="126" t="s">
        <v>259</v>
      </c>
      <c r="B352" s="127" t="s">
        <v>260</v>
      </c>
      <c r="C352" s="128">
        <f t="shared" si="39"/>
        <v>33142000</v>
      </c>
      <c r="D352" s="128">
        <f t="shared" si="39"/>
        <v>86790545.780000001</v>
      </c>
      <c r="E352" s="128">
        <f t="shared" si="39"/>
        <v>8607469.7800000012</v>
      </c>
      <c r="F352" s="128">
        <f t="shared" si="39"/>
        <v>54057652.309999987</v>
      </c>
      <c r="G352" s="81">
        <f t="shared" si="41"/>
        <v>0.41973971405848304</v>
      </c>
      <c r="H352" s="17">
        <f t="shared" si="42"/>
        <v>32732893.470000014</v>
      </c>
      <c r="I352" s="128">
        <f t="shared" si="40"/>
        <v>1601788.3900000001</v>
      </c>
      <c r="J352" s="128">
        <f t="shared" si="40"/>
        <v>20729967.34</v>
      </c>
      <c r="K352" s="17">
        <f t="shared" si="43"/>
        <v>0.18080934405656426</v>
      </c>
      <c r="L352" s="17">
        <f t="shared" si="44"/>
        <v>66060578.439999998</v>
      </c>
      <c r="M352" s="131">
        <v>33327684.969999988</v>
      </c>
    </row>
    <row r="353" spans="1:13">
      <c r="A353" s="27">
        <v>17</v>
      </c>
      <c r="B353" s="122" t="s">
        <v>261</v>
      </c>
      <c r="C353" s="118">
        <f t="shared" si="39"/>
        <v>335549000</v>
      </c>
      <c r="D353" s="118">
        <f t="shared" si="39"/>
        <v>394122635.14000005</v>
      </c>
      <c r="E353" s="118">
        <f t="shared" si="39"/>
        <v>67128843.319999993</v>
      </c>
      <c r="F353" s="118">
        <f t="shared" si="39"/>
        <v>385596178.44999999</v>
      </c>
      <c r="G353" s="118">
        <f t="shared" si="41"/>
        <v>2.9940262436203979</v>
      </c>
      <c r="H353" s="30">
        <f t="shared" si="42"/>
        <v>8526456.6900000572</v>
      </c>
      <c r="I353" s="118">
        <f t="shared" si="40"/>
        <v>65918783.810000002</v>
      </c>
      <c r="J353" s="118">
        <f t="shared" si="40"/>
        <v>341403915.49000001</v>
      </c>
      <c r="K353" s="118">
        <f t="shared" si="43"/>
        <v>2.9777672586574178</v>
      </c>
      <c r="L353" s="30">
        <f t="shared" si="44"/>
        <v>52718719.650000036</v>
      </c>
      <c r="M353" s="131">
        <v>0</v>
      </c>
    </row>
    <row r="354" spans="1:13">
      <c r="A354" s="137">
        <v>17131</v>
      </c>
      <c r="B354" s="127" t="s">
        <v>173</v>
      </c>
      <c r="C354" s="128">
        <f t="shared" si="39"/>
        <v>100000</v>
      </c>
      <c r="D354" s="128">
        <f t="shared" si="39"/>
        <v>100000</v>
      </c>
      <c r="E354" s="128">
        <f t="shared" si="39"/>
        <v>0</v>
      </c>
      <c r="F354" s="128">
        <f t="shared" si="39"/>
        <v>0</v>
      </c>
      <c r="G354" s="81">
        <f t="shared" si="41"/>
        <v>0</v>
      </c>
      <c r="H354" s="17">
        <f t="shared" si="42"/>
        <v>100000</v>
      </c>
      <c r="I354" s="128">
        <f t="shared" si="40"/>
        <v>0</v>
      </c>
      <c r="J354" s="128">
        <f t="shared" si="40"/>
        <v>0</v>
      </c>
      <c r="K354" s="17">
        <f t="shared" si="43"/>
        <v>0</v>
      </c>
      <c r="L354" s="17">
        <f t="shared" si="44"/>
        <v>100000</v>
      </c>
      <c r="M354" s="131">
        <v>33327684.969999988</v>
      </c>
    </row>
    <row r="355" spans="1:13">
      <c r="A355" s="137">
        <v>17512</v>
      </c>
      <c r="B355" s="127" t="s">
        <v>262</v>
      </c>
      <c r="C355" s="128">
        <f t="shared" si="39"/>
        <v>334816000</v>
      </c>
      <c r="D355" s="128">
        <f t="shared" si="39"/>
        <v>393369635.14000005</v>
      </c>
      <c r="E355" s="128">
        <f t="shared" si="39"/>
        <v>66988843.32</v>
      </c>
      <c r="F355" s="128">
        <f t="shared" si="39"/>
        <v>384958178.44999999</v>
      </c>
      <c r="G355" s="168">
        <f t="shared" si="41"/>
        <v>2.9890723855424777</v>
      </c>
      <c r="H355" s="189">
        <f t="shared" si="42"/>
        <v>8411456.6900000572</v>
      </c>
      <c r="I355" s="128">
        <f t="shared" si="40"/>
        <v>65918783.810000002</v>
      </c>
      <c r="J355" s="128">
        <f t="shared" si="40"/>
        <v>340905915.49000001</v>
      </c>
      <c r="K355" s="168">
        <f t="shared" si="43"/>
        <v>2.9734236409438277</v>
      </c>
      <c r="L355" s="189">
        <f t="shared" si="44"/>
        <v>52463719.650000036</v>
      </c>
      <c r="M355" s="131">
        <v>44192262.959999979</v>
      </c>
    </row>
    <row r="356" spans="1:13">
      <c r="A356" s="137">
        <v>17542</v>
      </c>
      <c r="B356" s="127" t="s">
        <v>255</v>
      </c>
      <c r="C356" s="128">
        <f t="shared" si="39"/>
        <v>633000</v>
      </c>
      <c r="D356" s="128">
        <f t="shared" si="39"/>
        <v>653000</v>
      </c>
      <c r="E356" s="128">
        <f t="shared" si="39"/>
        <v>140000</v>
      </c>
      <c r="F356" s="128">
        <f t="shared" si="39"/>
        <v>638000</v>
      </c>
      <c r="G356" s="168">
        <f t="shared" si="41"/>
        <v>4.9538580779205183E-3</v>
      </c>
      <c r="H356" s="189">
        <f t="shared" si="42"/>
        <v>15000</v>
      </c>
      <c r="I356" s="128">
        <f t="shared" si="40"/>
        <v>0</v>
      </c>
      <c r="J356" s="128">
        <f t="shared" si="40"/>
        <v>498000</v>
      </c>
      <c r="K356" s="168">
        <f t="shared" si="43"/>
        <v>4.3436177135901368E-3</v>
      </c>
      <c r="L356" s="189">
        <f t="shared" si="44"/>
        <v>155000</v>
      </c>
      <c r="M356" s="131">
        <v>0</v>
      </c>
    </row>
    <row r="357" spans="1:13">
      <c r="A357" s="27">
        <v>18</v>
      </c>
      <c r="B357" s="122" t="s">
        <v>263</v>
      </c>
      <c r="C357" s="118">
        <f t="shared" si="39"/>
        <v>207243000</v>
      </c>
      <c r="D357" s="118">
        <f t="shared" si="39"/>
        <v>315409279.62</v>
      </c>
      <c r="E357" s="118">
        <f t="shared" si="39"/>
        <v>46933467.710000001</v>
      </c>
      <c r="F357" s="118">
        <f t="shared" si="39"/>
        <v>241588052.45999995</v>
      </c>
      <c r="G357" s="190">
        <f t="shared" si="41"/>
        <v>1.8758509799499321</v>
      </c>
      <c r="H357" s="30">
        <f t="shared" si="42"/>
        <v>73821227.160000056</v>
      </c>
      <c r="I357" s="118">
        <f t="shared" si="40"/>
        <v>35135613.560000002</v>
      </c>
      <c r="J357" s="118">
        <f t="shared" si="40"/>
        <v>191179672.31000003</v>
      </c>
      <c r="K357" s="30">
        <f t="shared" si="43"/>
        <v>1.6674927934218351</v>
      </c>
      <c r="L357" s="30">
        <f t="shared" si="44"/>
        <v>124229607.30999997</v>
      </c>
      <c r="M357" s="125">
        <v>44052262.959999979</v>
      </c>
    </row>
    <row r="358" spans="1:13">
      <c r="A358" s="126" t="s">
        <v>264</v>
      </c>
      <c r="B358" s="127" t="s">
        <v>154</v>
      </c>
      <c r="C358" s="128">
        <f t="shared" si="39"/>
        <v>97699000</v>
      </c>
      <c r="D358" s="128">
        <f t="shared" si="39"/>
        <v>106907955.55</v>
      </c>
      <c r="E358" s="128">
        <f t="shared" si="39"/>
        <v>21058372.68</v>
      </c>
      <c r="F358" s="128">
        <f t="shared" si="39"/>
        <v>104618635.49999999</v>
      </c>
      <c r="G358" s="17">
        <f t="shared" si="41"/>
        <v>0.81232895387570103</v>
      </c>
      <c r="H358" s="17">
        <f t="shared" si="42"/>
        <v>2289320.0500000119</v>
      </c>
      <c r="I358" s="128">
        <f t="shared" si="40"/>
        <v>20580379.5</v>
      </c>
      <c r="J358" s="128">
        <f t="shared" si="40"/>
        <v>98686578.660000026</v>
      </c>
      <c r="K358" s="17">
        <f t="shared" si="43"/>
        <v>0.86075656859675198</v>
      </c>
      <c r="L358" s="17">
        <f t="shared" si="44"/>
        <v>8221376.8899999708</v>
      </c>
      <c r="M358" s="131">
        <v>140000</v>
      </c>
    </row>
    <row r="359" spans="1:13">
      <c r="A359" s="126" t="s">
        <v>265</v>
      </c>
      <c r="B359" s="127" t="s">
        <v>173</v>
      </c>
      <c r="C359" s="128">
        <f t="shared" si="39"/>
        <v>100000</v>
      </c>
      <c r="D359" s="128">
        <f t="shared" si="39"/>
        <v>100000</v>
      </c>
      <c r="E359" s="128">
        <f t="shared" si="39"/>
        <v>0</v>
      </c>
      <c r="F359" s="128">
        <f t="shared" si="39"/>
        <v>6300</v>
      </c>
      <c r="G359" s="17">
        <f t="shared" si="41"/>
        <v>4.8917407352506679E-5</v>
      </c>
      <c r="H359" s="17">
        <f t="shared" si="42"/>
        <v>93700</v>
      </c>
      <c r="I359" s="128">
        <f t="shared" si="40"/>
        <v>0</v>
      </c>
      <c r="J359" s="128">
        <f t="shared" si="40"/>
        <v>6300</v>
      </c>
      <c r="K359" s="17">
        <f t="shared" si="43"/>
        <v>5.4949380714092093E-5</v>
      </c>
      <c r="L359" s="17">
        <f t="shared" si="44"/>
        <v>93700</v>
      </c>
      <c r="M359" s="131">
        <v>50408380.149999917</v>
      </c>
    </row>
    <row r="360" spans="1:13">
      <c r="A360" s="126" t="s">
        <v>266</v>
      </c>
      <c r="B360" s="127" t="s">
        <v>215</v>
      </c>
      <c r="C360" s="128">
        <f t="shared" si="39"/>
        <v>4395000</v>
      </c>
      <c r="D360" s="128">
        <f t="shared" si="39"/>
        <v>13685100</v>
      </c>
      <c r="E360" s="128">
        <f t="shared" si="39"/>
        <v>3845396.16</v>
      </c>
      <c r="F360" s="128">
        <f t="shared" si="39"/>
        <v>7087367.7199999997</v>
      </c>
      <c r="G360" s="17">
        <f t="shared" si="41"/>
        <v>5.5031056161308975E-2</v>
      </c>
      <c r="H360" s="17">
        <f t="shared" si="42"/>
        <v>6597732.2800000003</v>
      </c>
      <c r="I360" s="128">
        <f t="shared" si="40"/>
        <v>253007.99</v>
      </c>
      <c r="J360" s="128">
        <f t="shared" si="40"/>
        <v>2396408.71</v>
      </c>
      <c r="K360" s="17">
        <f t="shared" si="43"/>
        <v>2.0901773738469253E-2</v>
      </c>
      <c r="L360" s="17">
        <f t="shared" si="44"/>
        <v>11288691.289999999</v>
      </c>
      <c r="M360" s="131">
        <v>5932056.8399999589</v>
      </c>
    </row>
    <row r="361" spans="1:13">
      <c r="A361" s="126" t="s">
        <v>267</v>
      </c>
      <c r="B361" s="127" t="s">
        <v>249</v>
      </c>
      <c r="C361" s="128">
        <f t="shared" si="39"/>
        <v>860000</v>
      </c>
      <c r="D361" s="128">
        <f t="shared" si="39"/>
        <v>22082884</v>
      </c>
      <c r="E361" s="128">
        <f t="shared" si="39"/>
        <v>0</v>
      </c>
      <c r="F361" s="128">
        <f t="shared" si="39"/>
        <v>21922884</v>
      </c>
      <c r="G361" s="17">
        <f t="shared" si="41"/>
        <v>0.17022391221742081</v>
      </c>
      <c r="H361" s="17">
        <f t="shared" si="42"/>
        <v>160000</v>
      </c>
      <c r="I361" s="128">
        <f t="shared" si="40"/>
        <v>0</v>
      </c>
      <c r="J361" s="128">
        <f t="shared" si="40"/>
        <v>21922884</v>
      </c>
      <c r="K361" s="17">
        <f t="shared" si="43"/>
        <v>0.19121411099474256</v>
      </c>
      <c r="L361" s="17">
        <f t="shared" si="44"/>
        <v>160000</v>
      </c>
      <c r="M361" s="131">
        <v>0</v>
      </c>
    </row>
    <row r="362" spans="1:13">
      <c r="A362" s="126" t="s">
        <v>268</v>
      </c>
      <c r="B362" s="127" t="s">
        <v>269</v>
      </c>
      <c r="C362" s="128">
        <f t="shared" si="39"/>
        <v>21539000</v>
      </c>
      <c r="D362" s="128">
        <f t="shared" si="39"/>
        <v>59933901.920000002</v>
      </c>
      <c r="E362" s="128">
        <f t="shared" si="39"/>
        <v>8534870.1400000006</v>
      </c>
      <c r="F362" s="128">
        <f t="shared" si="39"/>
        <v>43234375.849999994</v>
      </c>
      <c r="G362" s="17">
        <f t="shared" si="41"/>
        <v>0.33570056747394084</v>
      </c>
      <c r="H362" s="17">
        <f t="shared" si="42"/>
        <v>16699526.070000008</v>
      </c>
      <c r="I362" s="128">
        <f t="shared" si="40"/>
        <v>4961994.38</v>
      </c>
      <c r="J362" s="128">
        <f t="shared" si="40"/>
        <v>23291651.190000001</v>
      </c>
      <c r="K362" s="17">
        <f t="shared" si="43"/>
        <v>0.20315266804748355</v>
      </c>
      <c r="L362" s="17">
        <f t="shared" si="44"/>
        <v>36642250.730000004</v>
      </c>
      <c r="M362" s="131">
        <v>4690959.01</v>
      </c>
    </row>
    <row r="363" spans="1:13">
      <c r="A363" s="126" t="s">
        <v>270</v>
      </c>
      <c r="B363" s="127" t="s">
        <v>255</v>
      </c>
      <c r="C363" s="128">
        <f t="shared" ref="C363:F382" si="45">SUMIF($A$8:$A$248,$A363,C$8:C$248)</f>
        <v>37894000</v>
      </c>
      <c r="D363" s="128">
        <f t="shared" si="45"/>
        <v>58580654.519999996</v>
      </c>
      <c r="E363" s="128">
        <f t="shared" si="45"/>
        <v>11417846.229999999</v>
      </c>
      <c r="F363" s="128">
        <f t="shared" si="45"/>
        <v>55756571.359999992</v>
      </c>
      <c r="G363" s="17">
        <f t="shared" si="41"/>
        <v>0.43293125615813127</v>
      </c>
      <c r="H363" s="17">
        <f t="shared" si="42"/>
        <v>2824083.1600000039</v>
      </c>
      <c r="I363" s="128">
        <f t="shared" ref="I363:J382" si="46">SUMIF($A$8:$A$248,$A363,I$8:I$248)</f>
        <v>9070626.1199999992</v>
      </c>
      <c r="J363" s="128">
        <f t="shared" si="46"/>
        <v>42226429.5</v>
      </c>
      <c r="K363" s="17">
        <f t="shared" si="43"/>
        <v>0.36830415091940782</v>
      </c>
      <c r="L363" s="17">
        <f t="shared" si="44"/>
        <v>16354225.019999996</v>
      </c>
      <c r="M363" s="131">
        <v>0</v>
      </c>
    </row>
    <row r="364" spans="1:13">
      <c r="A364" s="126" t="s">
        <v>271</v>
      </c>
      <c r="B364" s="127" t="s">
        <v>257</v>
      </c>
      <c r="C364" s="128">
        <f t="shared" si="45"/>
        <v>44756000</v>
      </c>
      <c r="D364" s="128">
        <f t="shared" si="45"/>
        <v>54118783.630000003</v>
      </c>
      <c r="E364" s="128">
        <f t="shared" si="45"/>
        <v>2076982.5</v>
      </c>
      <c r="F364" s="128">
        <f t="shared" si="45"/>
        <v>8961918.0300000012</v>
      </c>
      <c r="G364" s="17">
        <f t="shared" si="41"/>
        <v>6.9586316656076869E-2</v>
      </c>
      <c r="H364" s="17">
        <f t="shared" si="42"/>
        <v>45156865.600000001</v>
      </c>
      <c r="I364" s="128">
        <f t="shared" si="46"/>
        <v>269605.57</v>
      </c>
      <c r="J364" s="128">
        <f t="shared" si="46"/>
        <v>2649420.25</v>
      </c>
      <c r="K364" s="17">
        <f t="shared" si="43"/>
        <v>2.3108571744265879E-2</v>
      </c>
      <c r="L364" s="17">
        <f t="shared" si="44"/>
        <v>51469363.380000003</v>
      </c>
      <c r="M364" s="131">
        <v>19942724.659999993</v>
      </c>
    </row>
    <row r="365" spans="1:13">
      <c r="A365" s="126" t="s">
        <v>272</v>
      </c>
      <c r="B365" s="127" t="s">
        <v>273</v>
      </c>
      <c r="C365" s="128">
        <f t="shared" si="45"/>
        <v>0</v>
      </c>
      <c r="D365" s="128">
        <f t="shared" si="45"/>
        <v>0</v>
      </c>
      <c r="E365" s="128">
        <f t="shared" si="45"/>
        <v>0</v>
      </c>
      <c r="F365" s="128">
        <f t="shared" si="45"/>
        <v>0</v>
      </c>
      <c r="G365" s="17">
        <f t="shared" si="41"/>
        <v>0</v>
      </c>
      <c r="H365" s="17">
        <f t="shared" si="42"/>
        <v>0</v>
      </c>
      <c r="I365" s="128">
        <f t="shared" si="46"/>
        <v>0</v>
      </c>
      <c r="J365" s="128">
        <f t="shared" si="46"/>
        <v>0</v>
      </c>
      <c r="K365" s="17">
        <f t="shared" si="43"/>
        <v>0</v>
      </c>
      <c r="L365" s="17">
        <f t="shared" si="44"/>
        <v>0</v>
      </c>
      <c r="M365" s="131">
        <v>13530141.859999992</v>
      </c>
    </row>
    <row r="366" spans="1:13">
      <c r="A366" s="126" t="s">
        <v>274</v>
      </c>
      <c r="B366" s="127" t="s">
        <v>275</v>
      </c>
      <c r="C366" s="128">
        <f t="shared" si="45"/>
        <v>0</v>
      </c>
      <c r="D366" s="128">
        <f t="shared" si="45"/>
        <v>0</v>
      </c>
      <c r="E366" s="128">
        <f t="shared" si="45"/>
        <v>0</v>
      </c>
      <c r="F366" s="128">
        <f t="shared" si="45"/>
        <v>0</v>
      </c>
      <c r="G366" s="17">
        <f t="shared" si="41"/>
        <v>0</v>
      </c>
      <c r="H366" s="17">
        <f t="shared" si="42"/>
        <v>0</v>
      </c>
      <c r="I366" s="128">
        <f t="shared" si="46"/>
        <v>0</v>
      </c>
      <c r="J366" s="128">
        <f t="shared" si="46"/>
        <v>0</v>
      </c>
      <c r="K366" s="17">
        <f t="shared" si="43"/>
        <v>0</v>
      </c>
      <c r="L366" s="17">
        <f t="shared" si="44"/>
        <v>0</v>
      </c>
      <c r="M366" s="131">
        <v>6312497.7800000012</v>
      </c>
    </row>
    <row r="367" spans="1:13">
      <c r="A367" s="27">
        <v>19</v>
      </c>
      <c r="B367" s="122" t="s">
        <v>276</v>
      </c>
      <c r="C367" s="118">
        <f t="shared" si="45"/>
        <v>410000</v>
      </c>
      <c r="D367" s="118">
        <f t="shared" si="45"/>
        <v>410000</v>
      </c>
      <c r="E367" s="118">
        <f t="shared" si="45"/>
        <v>0</v>
      </c>
      <c r="F367" s="118">
        <f t="shared" si="45"/>
        <v>0</v>
      </c>
      <c r="G367" s="30">
        <f t="shared" si="41"/>
        <v>0</v>
      </c>
      <c r="H367" s="30">
        <f t="shared" si="42"/>
        <v>410000</v>
      </c>
      <c r="I367" s="118">
        <f t="shared" si="46"/>
        <v>0</v>
      </c>
      <c r="J367" s="118">
        <f t="shared" si="46"/>
        <v>0</v>
      </c>
      <c r="K367" s="30">
        <f t="shared" si="43"/>
        <v>0</v>
      </c>
      <c r="L367" s="30">
        <f t="shared" si="44"/>
        <v>410000</v>
      </c>
      <c r="M367" s="125">
        <v>0</v>
      </c>
    </row>
    <row r="368" spans="1:13">
      <c r="A368" s="126" t="s">
        <v>277</v>
      </c>
      <c r="B368" s="127" t="s">
        <v>278</v>
      </c>
      <c r="C368" s="128">
        <f t="shared" si="45"/>
        <v>410000</v>
      </c>
      <c r="D368" s="128">
        <f t="shared" si="45"/>
        <v>410000</v>
      </c>
      <c r="E368" s="128">
        <f t="shared" si="45"/>
        <v>0</v>
      </c>
      <c r="F368" s="128">
        <f t="shared" si="45"/>
        <v>0</v>
      </c>
      <c r="G368" s="17">
        <f t="shared" si="41"/>
        <v>0</v>
      </c>
      <c r="H368" s="17">
        <f t="shared" si="42"/>
        <v>410000</v>
      </c>
      <c r="I368" s="128">
        <f t="shared" si="46"/>
        <v>0</v>
      </c>
      <c r="J368" s="128">
        <f t="shared" si="46"/>
        <v>0</v>
      </c>
      <c r="K368" s="17">
        <f t="shared" si="43"/>
        <v>0</v>
      </c>
      <c r="L368" s="17">
        <f t="shared" si="44"/>
        <v>410000</v>
      </c>
      <c r="M368" s="131">
        <v>0</v>
      </c>
    </row>
    <row r="369" spans="1:13">
      <c r="A369" s="27">
        <v>22</v>
      </c>
      <c r="B369" s="122" t="s">
        <v>279</v>
      </c>
      <c r="C369" s="118">
        <f t="shared" si="45"/>
        <v>250000</v>
      </c>
      <c r="D369" s="118">
        <f t="shared" si="45"/>
        <v>250000</v>
      </c>
      <c r="E369" s="118">
        <f t="shared" si="45"/>
        <v>0</v>
      </c>
      <c r="F369" s="118">
        <f t="shared" si="45"/>
        <v>200000</v>
      </c>
      <c r="G369" s="30">
        <f t="shared" si="41"/>
        <v>1.5529335667462439E-3</v>
      </c>
      <c r="H369" s="30">
        <f t="shared" si="42"/>
        <v>50000</v>
      </c>
      <c r="I369" s="118">
        <f t="shared" si="46"/>
        <v>0</v>
      </c>
      <c r="J369" s="118">
        <f t="shared" si="46"/>
        <v>200000</v>
      </c>
      <c r="K369" s="30">
        <f t="shared" si="43"/>
        <v>1.7444247845743522E-3</v>
      </c>
      <c r="L369" s="30">
        <f t="shared" si="44"/>
        <v>50000</v>
      </c>
      <c r="M369" s="125">
        <v>0</v>
      </c>
    </row>
    <row r="370" spans="1:13">
      <c r="A370" s="126" t="s">
        <v>280</v>
      </c>
      <c r="B370" s="127" t="s">
        <v>281</v>
      </c>
      <c r="C370" s="128">
        <f t="shared" si="45"/>
        <v>250000</v>
      </c>
      <c r="D370" s="128">
        <f t="shared" si="45"/>
        <v>250000</v>
      </c>
      <c r="E370" s="128">
        <f t="shared" si="45"/>
        <v>0</v>
      </c>
      <c r="F370" s="128">
        <f t="shared" si="45"/>
        <v>200000</v>
      </c>
      <c r="G370" s="17">
        <f t="shared" si="41"/>
        <v>1.5529335667462439E-3</v>
      </c>
      <c r="H370" s="17">
        <f t="shared" si="42"/>
        <v>50000</v>
      </c>
      <c r="I370" s="128">
        <f t="shared" si="46"/>
        <v>0</v>
      </c>
      <c r="J370" s="128">
        <f t="shared" si="46"/>
        <v>200000</v>
      </c>
      <c r="K370" s="17">
        <f t="shared" si="43"/>
        <v>1.7444247845743522E-3</v>
      </c>
      <c r="L370" s="17">
        <f t="shared" si="44"/>
        <v>50000</v>
      </c>
      <c r="M370" s="131">
        <v>0</v>
      </c>
    </row>
    <row r="371" spans="1:13">
      <c r="A371" s="27">
        <v>23</v>
      </c>
      <c r="B371" s="122" t="s">
        <v>282</v>
      </c>
      <c r="C371" s="118">
        <f t="shared" si="45"/>
        <v>325559000</v>
      </c>
      <c r="D371" s="118">
        <f t="shared" si="45"/>
        <v>374669159.91000009</v>
      </c>
      <c r="E371" s="118">
        <f t="shared" si="45"/>
        <v>47041267.229999997</v>
      </c>
      <c r="F371" s="118">
        <f t="shared" si="45"/>
        <v>302020835.08999997</v>
      </c>
      <c r="G371" s="30">
        <f t="shared" si="41"/>
        <v>2.3450914633399642</v>
      </c>
      <c r="H371" s="30">
        <f t="shared" si="42"/>
        <v>72648324.820000112</v>
      </c>
      <c r="I371" s="118">
        <f t="shared" si="46"/>
        <v>43957908.449999996</v>
      </c>
      <c r="J371" s="118">
        <f t="shared" si="46"/>
        <v>254600497.88999996</v>
      </c>
      <c r="K371" s="30">
        <f t="shared" si="43"/>
        <v>2.2206570934214298</v>
      </c>
      <c r="L371" s="30">
        <f t="shared" si="44"/>
        <v>120068662.02000013</v>
      </c>
      <c r="M371" s="125">
        <v>0</v>
      </c>
    </row>
    <row r="372" spans="1:13">
      <c r="A372" s="126" t="s">
        <v>283</v>
      </c>
      <c r="B372" s="127" t="s">
        <v>154</v>
      </c>
      <c r="C372" s="128">
        <f t="shared" si="45"/>
        <v>39663000</v>
      </c>
      <c r="D372" s="128">
        <f t="shared" si="45"/>
        <v>41103500</v>
      </c>
      <c r="E372" s="128">
        <f t="shared" si="45"/>
        <v>8023099.3499999996</v>
      </c>
      <c r="F372" s="128">
        <f t="shared" si="45"/>
        <v>39605504.520000003</v>
      </c>
      <c r="G372" s="17">
        <f t="shared" si="41"/>
        <v>0.30752358698514043</v>
      </c>
      <c r="H372" s="17">
        <f t="shared" si="42"/>
        <v>1497995.4799999967</v>
      </c>
      <c r="I372" s="128">
        <f t="shared" si="46"/>
        <v>8193805.129999999</v>
      </c>
      <c r="J372" s="128">
        <f t="shared" si="46"/>
        <v>38966909.450000003</v>
      </c>
      <c r="K372" s="17">
        <f t="shared" si="43"/>
        <v>0.33987421311422272</v>
      </c>
      <c r="L372" s="17">
        <f t="shared" si="44"/>
        <v>2136590.549999997</v>
      </c>
      <c r="M372" s="131">
        <v>0</v>
      </c>
    </row>
    <row r="373" spans="1:13">
      <c r="A373" s="126" t="s">
        <v>284</v>
      </c>
      <c r="B373" s="127" t="s">
        <v>173</v>
      </c>
      <c r="C373" s="128">
        <f t="shared" si="45"/>
        <v>391000</v>
      </c>
      <c r="D373" s="128">
        <f t="shared" si="45"/>
        <v>2481000</v>
      </c>
      <c r="E373" s="128">
        <f t="shared" si="45"/>
        <v>500000</v>
      </c>
      <c r="F373" s="128">
        <f t="shared" si="45"/>
        <v>1334988.2</v>
      </c>
      <c r="G373" s="17">
        <f t="shared" si="41"/>
        <v>1.0365739934950741E-2</v>
      </c>
      <c r="H373" s="17">
        <f t="shared" si="42"/>
        <v>1146011.8</v>
      </c>
      <c r="I373" s="128">
        <f t="shared" si="46"/>
        <v>106463.56999999999</v>
      </c>
      <c r="J373" s="128">
        <f t="shared" si="46"/>
        <v>132641.54999999999</v>
      </c>
      <c r="K373" s="17">
        <f t="shared" si="43"/>
        <v>1.1569160364217905E-3</v>
      </c>
      <c r="L373" s="17">
        <f t="shared" si="44"/>
        <v>2348358.4500000002</v>
      </c>
      <c r="M373" s="131">
        <v>47420337.200000018</v>
      </c>
    </row>
    <row r="374" spans="1:13">
      <c r="A374" s="760" t="s">
        <v>910</v>
      </c>
      <c r="B374" s="127" t="s">
        <v>911</v>
      </c>
      <c r="C374" s="128">
        <f t="shared" si="45"/>
        <v>27184000</v>
      </c>
      <c r="D374" s="128">
        <f t="shared" si="45"/>
        <v>31545722.609999999</v>
      </c>
      <c r="E374" s="128">
        <f t="shared" si="45"/>
        <v>1879184.75</v>
      </c>
      <c r="F374" s="128">
        <f t="shared" si="45"/>
        <v>21633533.770000007</v>
      </c>
      <c r="G374" s="17">
        <f t="shared" ref="G374" si="47">F374/$F$130*100</f>
        <v>0.16797720379385714</v>
      </c>
      <c r="H374" s="17">
        <f t="shared" ref="H374" si="48">D374-F374</f>
        <v>9912188.8399999924</v>
      </c>
      <c r="I374" s="128">
        <f t="shared" si="46"/>
        <v>3876565.1300000004</v>
      </c>
      <c r="J374" s="128">
        <f t="shared" si="46"/>
        <v>15623751.250000002</v>
      </c>
      <c r="K374" s="17">
        <f t="shared" ref="K374" si="49">J374/$J$130*100</f>
        <v>0.13627229454262257</v>
      </c>
      <c r="L374" s="17">
        <f t="shared" ref="L374" si="50">D374-J374</f>
        <v>15921971.359999998</v>
      </c>
      <c r="M374" s="131">
        <v>638595.0700000003</v>
      </c>
    </row>
    <row r="375" spans="1:13">
      <c r="A375" s="126" t="s">
        <v>285</v>
      </c>
      <c r="B375" s="127" t="s">
        <v>286</v>
      </c>
      <c r="C375" s="128">
        <f t="shared" si="45"/>
        <v>10000</v>
      </c>
      <c r="D375" s="128">
        <f t="shared" si="45"/>
        <v>2510000</v>
      </c>
      <c r="E375" s="128">
        <f t="shared" si="45"/>
        <v>0</v>
      </c>
      <c r="F375" s="128">
        <f t="shared" si="45"/>
        <v>844000</v>
      </c>
      <c r="G375" s="17">
        <f t="shared" si="41"/>
        <v>6.5533796516691499E-3</v>
      </c>
      <c r="H375" s="17">
        <f t="shared" si="42"/>
        <v>1666000</v>
      </c>
      <c r="I375" s="128">
        <f t="shared" si="46"/>
        <v>13902.42</v>
      </c>
      <c r="J375" s="128">
        <f t="shared" si="46"/>
        <v>13902.42</v>
      </c>
      <c r="K375" s="17">
        <f t="shared" si="43"/>
        <v>1.2125863006781082E-4</v>
      </c>
      <c r="L375" s="17">
        <f t="shared" si="44"/>
        <v>2496097.58</v>
      </c>
      <c r="M375" s="131">
        <v>638595.0700000003</v>
      </c>
    </row>
    <row r="376" spans="1:13">
      <c r="A376" s="126" t="s">
        <v>287</v>
      </c>
      <c r="B376" s="127" t="s">
        <v>288</v>
      </c>
      <c r="C376" s="128">
        <f t="shared" si="45"/>
        <v>251775000</v>
      </c>
      <c r="D376" s="128">
        <f t="shared" si="45"/>
        <v>283117982.33000004</v>
      </c>
      <c r="E376" s="128">
        <f t="shared" si="45"/>
        <v>30428807.449999996</v>
      </c>
      <c r="F376" s="128">
        <f t="shared" si="45"/>
        <v>230411480.09999996</v>
      </c>
      <c r="G376" s="17">
        <f t="shared" si="41"/>
        <v>1.7890686080548706</v>
      </c>
      <c r="H376" s="17">
        <f t="shared" si="42"/>
        <v>52706502.230000079</v>
      </c>
      <c r="I376" s="128">
        <f t="shared" si="46"/>
        <v>30162764.439999998</v>
      </c>
      <c r="J376" s="128">
        <f t="shared" si="46"/>
        <v>197238008.17999998</v>
      </c>
      <c r="K376" s="17">
        <f t="shared" si="43"/>
        <v>1.7203343496463537</v>
      </c>
      <c r="L376" s="17">
        <f t="shared" si="44"/>
        <v>85879974.150000066</v>
      </c>
      <c r="M376" s="131">
        <v>1202346.6499999999</v>
      </c>
    </row>
    <row r="377" spans="1:13">
      <c r="A377" s="126" t="s">
        <v>289</v>
      </c>
      <c r="B377" s="127" t="s">
        <v>290</v>
      </c>
      <c r="C377" s="128">
        <f t="shared" si="45"/>
        <v>6536000</v>
      </c>
      <c r="D377" s="128">
        <f t="shared" si="45"/>
        <v>13910954.969999999</v>
      </c>
      <c r="E377" s="128">
        <f t="shared" si="45"/>
        <v>6210175.6799999997</v>
      </c>
      <c r="F377" s="128">
        <f t="shared" si="45"/>
        <v>8191328.5</v>
      </c>
      <c r="G377" s="17">
        <f t="shared" si="41"/>
        <v>6.3602944919475796E-2</v>
      </c>
      <c r="H377" s="17">
        <f t="shared" si="42"/>
        <v>5719626.4699999988</v>
      </c>
      <c r="I377" s="128">
        <f t="shared" si="46"/>
        <v>1604407.7600000002</v>
      </c>
      <c r="J377" s="128">
        <f t="shared" si="46"/>
        <v>2625285.04</v>
      </c>
      <c r="K377" s="17">
        <f t="shared" si="43"/>
        <v>2.2898061451741347E-2</v>
      </c>
      <c r="L377" s="17">
        <f t="shared" si="44"/>
        <v>11285669.93</v>
      </c>
      <c r="M377" s="131">
        <v>6009782.5200000051</v>
      </c>
    </row>
    <row r="378" spans="1:13">
      <c r="A378" s="27">
        <v>27</v>
      </c>
      <c r="B378" s="122" t="s">
        <v>291</v>
      </c>
      <c r="C378" s="118">
        <f t="shared" si="45"/>
        <v>64467000</v>
      </c>
      <c r="D378" s="118">
        <f t="shared" si="45"/>
        <v>73496453.719999999</v>
      </c>
      <c r="E378" s="118">
        <f t="shared" si="45"/>
        <v>13284131.49</v>
      </c>
      <c r="F378" s="118">
        <f t="shared" si="45"/>
        <v>71414493.969999984</v>
      </c>
      <c r="G378" s="30">
        <f t="shared" si="41"/>
        <v>0.55450982419105099</v>
      </c>
      <c r="H378" s="30">
        <f t="shared" si="42"/>
        <v>2081959.7500000149</v>
      </c>
      <c r="I378" s="118">
        <f t="shared" si="46"/>
        <v>15363780.07</v>
      </c>
      <c r="J378" s="118">
        <f t="shared" si="46"/>
        <v>65371494.039999999</v>
      </c>
      <c r="K378" s="30">
        <f t="shared" si="43"/>
        <v>0.5701782720401527</v>
      </c>
      <c r="L378" s="30">
        <f t="shared" si="44"/>
        <v>8124959.6799999997</v>
      </c>
      <c r="M378" s="125">
        <v>830097.58</v>
      </c>
    </row>
    <row r="379" spans="1:13">
      <c r="A379" s="126" t="s">
        <v>292</v>
      </c>
      <c r="B379" s="127" t="s">
        <v>154</v>
      </c>
      <c r="C379" s="128">
        <f t="shared" si="45"/>
        <v>54929000</v>
      </c>
      <c r="D379" s="128">
        <f t="shared" si="45"/>
        <v>56159605.380000003</v>
      </c>
      <c r="E379" s="128">
        <f t="shared" si="45"/>
        <v>11485354.68</v>
      </c>
      <c r="F379" s="128">
        <f t="shared" si="45"/>
        <v>55212738.449999988</v>
      </c>
      <c r="G379" s="17">
        <f t="shared" si="41"/>
        <v>0.42870857425492986</v>
      </c>
      <c r="H379" s="17">
        <f t="shared" si="42"/>
        <v>946866.9300000146</v>
      </c>
      <c r="I379" s="128">
        <f t="shared" si="46"/>
        <v>11342439.59</v>
      </c>
      <c r="J379" s="128">
        <f t="shared" si="46"/>
        <v>53323571.390000001</v>
      </c>
      <c r="K379" s="17">
        <f t="shared" si="43"/>
        <v>0.46509479767367923</v>
      </c>
      <c r="L379" s="17">
        <f t="shared" si="44"/>
        <v>2836033.9900000021</v>
      </c>
      <c r="M379" s="131">
        <v>33173471.919999987</v>
      </c>
    </row>
    <row r="380" spans="1:13">
      <c r="A380" s="126" t="s">
        <v>293</v>
      </c>
      <c r="B380" s="127" t="s">
        <v>175</v>
      </c>
      <c r="C380" s="128">
        <f t="shared" si="45"/>
        <v>446000</v>
      </c>
      <c r="D380" s="128">
        <f t="shared" si="45"/>
        <v>446000</v>
      </c>
      <c r="E380" s="128">
        <f t="shared" si="45"/>
        <v>22414</v>
      </c>
      <c r="F380" s="128">
        <f t="shared" si="45"/>
        <v>445824.18</v>
      </c>
      <c r="G380" s="17">
        <f t="shared" si="41"/>
        <v>3.4616766699455972E-3</v>
      </c>
      <c r="H380" s="17">
        <f t="shared" si="42"/>
        <v>175.82000000000698</v>
      </c>
      <c r="I380" s="128">
        <f t="shared" si="46"/>
        <v>36673</v>
      </c>
      <c r="J380" s="128">
        <f t="shared" si="46"/>
        <v>433476.18</v>
      </c>
      <c r="K380" s="17">
        <f t="shared" si="43"/>
        <v>3.7808329595730651E-3</v>
      </c>
      <c r="L380" s="17">
        <f t="shared" si="44"/>
        <v>12523.820000000007</v>
      </c>
      <c r="M380" s="131">
        <v>5566043.46</v>
      </c>
    </row>
    <row r="381" spans="1:13">
      <c r="A381" s="126" t="s">
        <v>294</v>
      </c>
      <c r="B381" s="127" t="s">
        <v>295</v>
      </c>
      <c r="C381" s="128">
        <f t="shared" si="45"/>
        <v>1370000</v>
      </c>
      <c r="D381" s="128">
        <f t="shared" si="45"/>
        <v>870017.6</v>
      </c>
      <c r="E381" s="128">
        <f t="shared" si="45"/>
        <v>51601.47</v>
      </c>
      <c r="F381" s="128">
        <f t="shared" si="45"/>
        <v>869936.35999999987</v>
      </c>
      <c r="G381" s="17">
        <f t="shared" si="41"/>
        <v>6.7547668718852217E-3</v>
      </c>
      <c r="H381" s="17">
        <f t="shared" si="42"/>
        <v>81.240000000107102</v>
      </c>
      <c r="I381" s="128">
        <f t="shared" si="46"/>
        <v>433934.18000000005</v>
      </c>
      <c r="J381" s="128">
        <f t="shared" si="46"/>
        <v>823006.06</v>
      </c>
      <c r="K381" s="17">
        <f t="shared" si="43"/>
        <v>7.1783608445944317E-3</v>
      </c>
      <c r="L381" s="17">
        <f t="shared" si="44"/>
        <v>47011.539999999921</v>
      </c>
      <c r="M381" s="131">
        <v>6042999.9299999848</v>
      </c>
    </row>
    <row r="382" spans="1:13">
      <c r="A382" s="126" t="s">
        <v>296</v>
      </c>
      <c r="B382" s="127" t="s">
        <v>297</v>
      </c>
      <c r="C382" s="128">
        <f t="shared" si="45"/>
        <v>4897000</v>
      </c>
      <c r="D382" s="128">
        <f t="shared" si="45"/>
        <v>13212369.359999999</v>
      </c>
      <c r="E382" s="128">
        <f t="shared" si="45"/>
        <v>1670246.8099999998</v>
      </c>
      <c r="F382" s="128">
        <f t="shared" si="45"/>
        <v>12206393.299999999</v>
      </c>
      <c r="G382" s="17">
        <f t="shared" si="41"/>
        <v>9.4778589422382264E-2</v>
      </c>
      <c r="H382" s="17">
        <f t="shared" si="42"/>
        <v>1005976.0600000005</v>
      </c>
      <c r="I382" s="128">
        <f t="shared" si="46"/>
        <v>2592935.2200000002</v>
      </c>
      <c r="J382" s="128">
        <f t="shared" si="46"/>
        <v>8556361.7899999991</v>
      </c>
      <c r="K382" s="17">
        <f t="shared" si="43"/>
        <v>7.4629647861304826E-2</v>
      </c>
      <c r="L382" s="17">
        <f t="shared" si="44"/>
        <v>4656007.57</v>
      </c>
      <c r="M382" s="131">
        <v>1889167.0599999875</v>
      </c>
    </row>
    <row r="383" spans="1:13">
      <c r="A383" s="126" t="s">
        <v>298</v>
      </c>
      <c r="B383" s="127" t="s">
        <v>299</v>
      </c>
      <c r="C383" s="128">
        <f t="shared" ref="C383:F392" si="51">SUMIF($A$8:$A$248,$A383,C$8:C$248)</f>
        <v>2825000</v>
      </c>
      <c r="D383" s="128">
        <f t="shared" si="51"/>
        <v>2808461.3800000004</v>
      </c>
      <c r="E383" s="128">
        <f t="shared" si="51"/>
        <v>54514.53</v>
      </c>
      <c r="F383" s="128">
        <f t="shared" si="51"/>
        <v>2679601.6800000002</v>
      </c>
      <c r="G383" s="17">
        <f t="shared" si="41"/>
        <v>2.080621697190814E-2</v>
      </c>
      <c r="H383" s="17">
        <f t="shared" si="42"/>
        <v>128859.70000000019</v>
      </c>
      <c r="I383" s="128">
        <f t="shared" ref="I383:J392" si="52">SUMIF($A$8:$A$248,$A383,I$8:I$248)</f>
        <v>957798.07999999984</v>
      </c>
      <c r="J383" s="128">
        <f t="shared" si="52"/>
        <v>2235078.62</v>
      </c>
      <c r="K383" s="17">
        <f t="shared" si="43"/>
        <v>1.9494632701001203E-2</v>
      </c>
      <c r="L383" s="17">
        <f t="shared" si="44"/>
        <v>573382.76000000024</v>
      </c>
      <c r="M383" s="131">
        <v>12348</v>
      </c>
    </row>
    <row r="384" spans="1:13">
      <c r="A384" s="27">
        <v>28</v>
      </c>
      <c r="B384" s="122" t="s">
        <v>300</v>
      </c>
      <c r="C384" s="118">
        <f t="shared" si="51"/>
        <v>534010000</v>
      </c>
      <c r="D384" s="118">
        <f t="shared" si="51"/>
        <v>618300202.20000005</v>
      </c>
      <c r="E384" s="118">
        <f t="shared" si="51"/>
        <v>64450317.529999994</v>
      </c>
      <c r="F384" s="118">
        <f t="shared" si="51"/>
        <v>598203937.93999994</v>
      </c>
      <c r="G384" s="30">
        <f t="shared" si="41"/>
        <v>4.6448548749340643</v>
      </c>
      <c r="H384" s="30">
        <f t="shared" si="42"/>
        <v>20096264.26000011</v>
      </c>
      <c r="I384" s="118">
        <f t="shared" si="52"/>
        <v>68395197.870000005</v>
      </c>
      <c r="J384" s="118">
        <f t="shared" si="52"/>
        <v>587239105</v>
      </c>
      <c r="K384" s="30">
        <f t="shared" si="43"/>
        <v>5.121972246166302</v>
      </c>
      <c r="L384" s="30">
        <f t="shared" si="44"/>
        <v>31061097.200000048</v>
      </c>
      <c r="M384" s="125">
        <v>46930.299999999814</v>
      </c>
    </row>
    <row r="385" spans="1:13">
      <c r="A385" s="126" t="s">
        <v>301</v>
      </c>
      <c r="B385" s="127" t="s">
        <v>302</v>
      </c>
      <c r="C385" s="128">
        <f t="shared" si="51"/>
        <v>0</v>
      </c>
      <c r="D385" s="128">
        <f t="shared" si="51"/>
        <v>0</v>
      </c>
      <c r="E385" s="128">
        <f t="shared" si="51"/>
        <v>0</v>
      </c>
      <c r="F385" s="128">
        <f t="shared" si="51"/>
        <v>0</v>
      </c>
      <c r="G385" s="17">
        <f t="shared" si="41"/>
        <v>0</v>
      </c>
      <c r="H385" s="17">
        <f t="shared" si="42"/>
        <v>0</v>
      </c>
      <c r="I385" s="128">
        <f t="shared" si="52"/>
        <v>0</v>
      </c>
      <c r="J385" s="128">
        <f t="shared" si="52"/>
        <v>0</v>
      </c>
      <c r="K385" s="17">
        <f t="shared" si="43"/>
        <v>0</v>
      </c>
      <c r="L385" s="17">
        <f t="shared" si="44"/>
        <v>0</v>
      </c>
      <c r="M385" s="131">
        <v>3650031.51</v>
      </c>
    </row>
    <row r="386" spans="1:13">
      <c r="A386" s="126" t="s">
        <v>303</v>
      </c>
      <c r="B386" s="127" t="s">
        <v>304</v>
      </c>
      <c r="C386" s="128">
        <f t="shared" si="51"/>
        <v>247133000</v>
      </c>
      <c r="D386" s="128">
        <f t="shared" si="51"/>
        <v>268143154.44999999</v>
      </c>
      <c r="E386" s="128">
        <f t="shared" si="51"/>
        <v>37906516.850000001</v>
      </c>
      <c r="F386" s="128">
        <f t="shared" si="51"/>
        <v>266400788.81999999</v>
      </c>
      <c r="G386" s="17">
        <f t="shared" si="41"/>
        <v>2.0685136358312777</v>
      </c>
      <c r="H386" s="17">
        <f t="shared" si="42"/>
        <v>1742365.6299999952</v>
      </c>
      <c r="I386" s="128">
        <f t="shared" si="52"/>
        <v>39248743.980000004</v>
      </c>
      <c r="J386" s="128">
        <f t="shared" si="52"/>
        <v>266383855.75</v>
      </c>
      <c r="K386" s="17">
        <f t="shared" si="43"/>
        <v>2.3234330009038953</v>
      </c>
      <c r="L386" s="17">
        <f t="shared" si="44"/>
        <v>1759298.6999999881</v>
      </c>
      <c r="M386" s="131">
        <v>444523.06000000006</v>
      </c>
    </row>
    <row r="387" spans="1:13">
      <c r="A387" s="126" t="s">
        <v>305</v>
      </c>
      <c r="B387" s="127" t="s">
        <v>306</v>
      </c>
      <c r="C387" s="128">
        <f t="shared" si="51"/>
        <v>94573000</v>
      </c>
      <c r="D387" s="128">
        <f t="shared" si="51"/>
        <v>66472900</v>
      </c>
      <c r="E387" s="128">
        <f t="shared" si="51"/>
        <v>0</v>
      </c>
      <c r="F387" s="128">
        <f t="shared" si="51"/>
        <v>66353811.250000015</v>
      </c>
      <c r="G387" s="17">
        <f t="shared" si="41"/>
        <v>0.5152153038583478</v>
      </c>
      <c r="H387" s="17">
        <f t="shared" si="42"/>
        <v>119088.7499999851</v>
      </c>
      <c r="I387" s="128">
        <f t="shared" si="52"/>
        <v>0</v>
      </c>
      <c r="J387" s="128">
        <f t="shared" si="52"/>
        <v>66353811.250000015</v>
      </c>
      <c r="K387" s="17">
        <f t="shared" si="43"/>
        <v>0.57874616447734251</v>
      </c>
      <c r="L387" s="17">
        <f t="shared" si="44"/>
        <v>119088.7499999851</v>
      </c>
      <c r="M387" s="131">
        <v>10964832.939999938</v>
      </c>
    </row>
    <row r="388" spans="1:13">
      <c r="A388" s="126" t="s">
        <v>307</v>
      </c>
      <c r="B388" s="127" t="s">
        <v>275</v>
      </c>
      <c r="C388" s="128">
        <f t="shared" si="51"/>
        <v>192304000</v>
      </c>
      <c r="D388" s="128">
        <f t="shared" si="51"/>
        <v>283684147.75000006</v>
      </c>
      <c r="E388" s="128">
        <f t="shared" si="51"/>
        <v>26543800.679999992</v>
      </c>
      <c r="F388" s="128">
        <f t="shared" si="51"/>
        <v>265449337.87</v>
      </c>
      <c r="G388" s="17">
        <f t="shared" si="41"/>
        <v>2.0611259352444398</v>
      </c>
      <c r="H388" s="17">
        <f t="shared" si="42"/>
        <v>18234809.880000055</v>
      </c>
      <c r="I388" s="128">
        <f t="shared" si="52"/>
        <v>29146453.890000001</v>
      </c>
      <c r="J388" s="128">
        <f t="shared" si="52"/>
        <v>254501438.00000003</v>
      </c>
      <c r="K388" s="17">
        <f t="shared" si="43"/>
        <v>2.2197930807850645</v>
      </c>
      <c r="L388" s="17">
        <f t="shared" si="44"/>
        <v>29182709.75000003</v>
      </c>
      <c r="M388" s="131">
        <v>0</v>
      </c>
    </row>
    <row r="389" spans="1:13">
      <c r="A389" s="27">
        <v>99</v>
      </c>
      <c r="B389" s="122" t="s">
        <v>308</v>
      </c>
      <c r="C389" s="118">
        <f t="shared" si="51"/>
        <v>52802000</v>
      </c>
      <c r="D389" s="118">
        <f t="shared" si="51"/>
        <v>59511.789999999106</v>
      </c>
      <c r="E389" s="118">
        <f t="shared" si="51"/>
        <v>0</v>
      </c>
      <c r="F389" s="118">
        <f t="shared" si="51"/>
        <v>0</v>
      </c>
      <c r="G389" s="30">
        <f t="shared" si="41"/>
        <v>0</v>
      </c>
      <c r="H389" s="30">
        <f t="shared" si="42"/>
        <v>59511.789999999106</v>
      </c>
      <c r="I389" s="118">
        <f t="shared" si="52"/>
        <v>0</v>
      </c>
      <c r="J389" s="118">
        <f t="shared" si="52"/>
        <v>0</v>
      </c>
      <c r="K389" s="30">
        <f t="shared" si="43"/>
        <v>0</v>
      </c>
      <c r="L389" s="30">
        <f t="shared" si="44"/>
        <v>59511.789999999106</v>
      </c>
      <c r="M389" s="125">
        <v>16933.069999992847</v>
      </c>
    </row>
    <row r="390" spans="1:13">
      <c r="A390" s="126" t="s">
        <v>309</v>
      </c>
      <c r="B390" s="127" t="s">
        <v>310</v>
      </c>
      <c r="C390" s="128">
        <f t="shared" si="51"/>
        <v>7639000</v>
      </c>
      <c r="D390" s="128">
        <f t="shared" si="51"/>
        <v>0</v>
      </c>
      <c r="E390" s="128">
        <f t="shared" si="51"/>
        <v>0</v>
      </c>
      <c r="F390" s="128">
        <f t="shared" si="51"/>
        <v>0</v>
      </c>
      <c r="G390" s="17">
        <f t="shared" si="41"/>
        <v>0</v>
      </c>
      <c r="H390" s="17">
        <f t="shared" si="42"/>
        <v>0</v>
      </c>
      <c r="I390" s="128">
        <f t="shared" si="52"/>
        <v>0</v>
      </c>
      <c r="J390" s="128">
        <f t="shared" si="52"/>
        <v>0</v>
      </c>
      <c r="K390" s="17">
        <f t="shared" si="43"/>
        <v>0</v>
      </c>
      <c r="L390" s="17">
        <f t="shared" si="44"/>
        <v>0</v>
      </c>
      <c r="M390" s="131">
        <v>0</v>
      </c>
    </row>
    <row r="391" spans="1:13">
      <c r="A391" s="126" t="s">
        <v>311</v>
      </c>
      <c r="B391" s="127" t="s">
        <v>107</v>
      </c>
      <c r="C391" s="128">
        <f t="shared" si="51"/>
        <v>45163000</v>
      </c>
      <c r="D391" s="128">
        <f t="shared" si="51"/>
        <v>59511.789999999106</v>
      </c>
      <c r="E391" s="118">
        <f t="shared" si="51"/>
        <v>0</v>
      </c>
      <c r="F391" s="118">
        <f t="shared" si="51"/>
        <v>0</v>
      </c>
      <c r="G391" s="17">
        <f t="shared" si="41"/>
        <v>0</v>
      </c>
      <c r="H391" s="17">
        <f t="shared" si="42"/>
        <v>59511.789999999106</v>
      </c>
      <c r="I391" s="118">
        <f t="shared" si="52"/>
        <v>0</v>
      </c>
      <c r="J391" s="118">
        <f t="shared" si="52"/>
        <v>0</v>
      </c>
      <c r="K391" s="17">
        <f t="shared" si="43"/>
        <v>0</v>
      </c>
      <c r="L391" s="17">
        <f t="shared" si="44"/>
        <v>59511.789999999106</v>
      </c>
      <c r="M391" s="131">
        <v>10947899.869999975</v>
      </c>
    </row>
    <row r="392" spans="1:13">
      <c r="A392" s="139"/>
      <c r="B392" s="139"/>
      <c r="C392" s="140">
        <f t="shared" si="51"/>
        <v>0</v>
      </c>
      <c r="D392" s="140">
        <f t="shared" si="51"/>
        <v>0</v>
      </c>
      <c r="E392" s="140">
        <f t="shared" si="51"/>
        <v>0</v>
      </c>
      <c r="F392" s="140">
        <f t="shared" si="51"/>
        <v>0</v>
      </c>
      <c r="G392" s="191">
        <f t="shared" si="41"/>
        <v>0</v>
      </c>
      <c r="H392" s="191">
        <f t="shared" si="42"/>
        <v>0</v>
      </c>
      <c r="I392" s="140">
        <f t="shared" si="52"/>
        <v>0</v>
      </c>
      <c r="J392" s="140">
        <f t="shared" si="52"/>
        <v>0</v>
      </c>
      <c r="K392" s="191">
        <f t="shared" si="43"/>
        <v>0</v>
      </c>
      <c r="L392" s="191">
        <f t="shared" si="44"/>
        <v>0</v>
      </c>
      <c r="M392" s="143">
        <v>0</v>
      </c>
    </row>
    <row r="393" spans="1:13">
      <c r="A393" s="192"/>
      <c r="B393" s="99" t="s">
        <v>79</v>
      </c>
      <c r="C393" s="193">
        <f>C389+C384+C378+C371+C369+C357+C353+C350+C340+C332+C328+C317+C314+C323+C306+C299+C297+C286+C282+C280+C367+C338</f>
        <v>11500000000</v>
      </c>
      <c r="D393" s="193">
        <f t="shared" ref="D393:J393" si="53">D389+D384+D378+D371+D369+D357+D353+D350+D340+D332+D328+D317+D314+D323+D306+D299+D297+D286+D282+D280+D367+D338</f>
        <v>14693614405.880001</v>
      </c>
      <c r="E393" s="193">
        <f t="shared" si="53"/>
        <v>2590137431.27</v>
      </c>
      <c r="F393" s="193">
        <f t="shared" si="53"/>
        <v>12878850987.750002</v>
      </c>
      <c r="G393" s="193">
        <v>100</v>
      </c>
      <c r="H393" s="193">
        <f t="shared" si="42"/>
        <v>1814763418.1299992</v>
      </c>
      <c r="I393" s="193">
        <f t="shared" si="53"/>
        <v>2384308319.3000002</v>
      </c>
      <c r="J393" s="193">
        <f t="shared" si="53"/>
        <v>11465097364.389999</v>
      </c>
      <c r="K393" s="193">
        <v>100</v>
      </c>
      <c r="L393" s="193">
        <f t="shared" si="44"/>
        <v>3228517041.4900017</v>
      </c>
      <c r="M393" s="193">
        <v>0</v>
      </c>
    </row>
  </sheetData>
  <mergeCells count="39">
    <mergeCell ref="M8:M9"/>
    <mergeCell ref="B1:M1"/>
    <mergeCell ref="B2:M2"/>
    <mergeCell ref="B3:M3"/>
    <mergeCell ref="B4:M4"/>
    <mergeCell ref="B5:M5"/>
    <mergeCell ref="B6:M6"/>
    <mergeCell ref="A8:B10"/>
    <mergeCell ref="C8:C10"/>
    <mergeCell ref="D8:D9"/>
    <mergeCell ref="E8:G8"/>
    <mergeCell ref="I8:K8"/>
    <mergeCell ref="A135:M135"/>
    <mergeCell ref="A137:B139"/>
    <mergeCell ref="C137:C139"/>
    <mergeCell ref="D137:D138"/>
    <mergeCell ref="E137:G137"/>
    <mergeCell ref="I137:K137"/>
    <mergeCell ref="M137:M138"/>
    <mergeCell ref="A250:M250"/>
    <mergeCell ref="A252:B254"/>
    <mergeCell ref="C252:C254"/>
    <mergeCell ref="D252:D253"/>
    <mergeCell ref="E252:G252"/>
    <mergeCell ref="I252:K252"/>
    <mergeCell ref="M252:M253"/>
    <mergeCell ref="I275:J275"/>
    <mergeCell ref="K275:K276"/>
    <mergeCell ref="M275:M276"/>
    <mergeCell ref="A262:G262"/>
    <mergeCell ref="A263:M263"/>
    <mergeCell ref="A264:M264"/>
    <mergeCell ref="D266:J266"/>
    <mergeCell ref="A273:M273"/>
    <mergeCell ref="A275:B277"/>
    <mergeCell ref="C275:C277"/>
    <mergeCell ref="D275:D276"/>
    <mergeCell ref="E275:F275"/>
    <mergeCell ref="G275:G276"/>
  </mergeCells>
  <conditionalFormatting sqref="C128:F128 H128:J128">
    <cfRule type="expression" dxfId="3" priority="2" stopIfTrue="1">
      <formula>C128&lt;&gt;C140</formula>
    </cfRule>
  </conditionalFormatting>
  <conditionalFormatting sqref="C129:K129">
    <cfRule type="expression" dxfId="2" priority="1" stopIfTrue="1">
      <formula>C129&lt;&gt;C141</formula>
    </cfRule>
  </conditionalFormatting>
  <conditionalFormatting sqref="D266:J266">
    <cfRule type="cellIs" dxfId="1" priority="3" stopIfTrue="1" operator="notEqual">
      <formula>0</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4E63-49B0-4AAA-9E12-0D3408552F29}">
  <sheetPr codeName="Planilha3"/>
  <dimension ref="A1:O58"/>
  <sheetViews>
    <sheetView topLeftCell="C33" zoomScale="115" zoomScaleNormal="115" workbookViewId="0">
      <selection activeCell="P33" sqref="P33"/>
    </sheetView>
  </sheetViews>
  <sheetFormatPr defaultRowHeight="11.25"/>
  <cols>
    <col min="1" max="1" width="45.28515625" style="2" customWidth="1"/>
    <col min="2" max="7" width="15.5703125" style="2" customWidth="1"/>
    <col min="8" max="13" width="15.140625" style="2" customWidth="1"/>
    <col min="14" max="15" width="15.85546875" style="2" customWidth="1"/>
    <col min="16" max="16384" width="9.140625" style="2"/>
  </cols>
  <sheetData>
    <row r="1" spans="1:15">
      <c r="A1" s="925" t="s">
        <v>0</v>
      </c>
      <c r="B1" s="925"/>
      <c r="C1" s="925"/>
      <c r="D1" s="925"/>
      <c r="E1" s="925"/>
      <c r="F1" s="925"/>
      <c r="G1" s="925"/>
      <c r="H1" s="925"/>
      <c r="I1" s="925"/>
      <c r="J1" s="925"/>
      <c r="K1" s="925"/>
      <c r="L1" s="925"/>
      <c r="M1" s="925"/>
      <c r="N1" s="925"/>
      <c r="O1" s="925"/>
    </row>
    <row r="2" spans="1:15">
      <c r="A2" s="926" t="s">
        <v>1</v>
      </c>
      <c r="B2" s="926"/>
      <c r="C2" s="926"/>
      <c r="D2" s="926"/>
      <c r="E2" s="926"/>
      <c r="F2" s="926"/>
      <c r="G2" s="926"/>
      <c r="H2" s="926"/>
      <c r="I2" s="926"/>
      <c r="J2" s="926"/>
      <c r="K2" s="926"/>
      <c r="L2" s="926"/>
      <c r="M2" s="926"/>
      <c r="N2" s="926"/>
      <c r="O2" s="926"/>
    </row>
    <row r="3" spans="1:15">
      <c r="A3" s="925" t="s">
        <v>332</v>
      </c>
      <c r="B3" s="925"/>
      <c r="C3" s="925"/>
      <c r="D3" s="925"/>
      <c r="E3" s="925"/>
      <c r="F3" s="925"/>
      <c r="G3" s="925"/>
      <c r="H3" s="925"/>
      <c r="I3" s="925"/>
      <c r="J3" s="925"/>
      <c r="K3" s="925"/>
      <c r="L3" s="925"/>
      <c r="M3" s="925"/>
      <c r="N3" s="925"/>
      <c r="O3" s="925"/>
    </row>
    <row r="4" spans="1:15">
      <c r="A4" s="926" t="s">
        <v>333</v>
      </c>
      <c r="B4" s="926"/>
      <c r="C4" s="926"/>
      <c r="D4" s="926"/>
      <c r="E4" s="926"/>
      <c r="F4" s="926"/>
      <c r="G4" s="926"/>
      <c r="H4" s="926"/>
      <c r="I4" s="926"/>
      <c r="J4" s="926"/>
      <c r="K4" s="926"/>
      <c r="L4" s="926"/>
      <c r="M4" s="926"/>
      <c r="N4" s="926"/>
      <c r="O4" s="926"/>
    </row>
    <row r="5" spans="1:15">
      <c r="A5" s="926" t="s">
        <v>1114</v>
      </c>
      <c r="B5" s="926"/>
      <c r="C5" s="926"/>
      <c r="D5" s="926"/>
      <c r="E5" s="926"/>
      <c r="F5" s="926"/>
      <c r="G5" s="926"/>
      <c r="H5" s="926"/>
      <c r="I5" s="926"/>
      <c r="J5" s="926"/>
      <c r="K5" s="926"/>
      <c r="L5" s="926"/>
      <c r="M5" s="926"/>
      <c r="N5" s="926"/>
      <c r="O5" s="926"/>
    </row>
    <row r="6" spans="1:15">
      <c r="A6" s="2" t="s">
        <v>334</v>
      </c>
      <c r="B6" s="194"/>
      <c r="C6" s="194"/>
      <c r="D6" s="194"/>
      <c r="E6" s="194"/>
      <c r="F6" s="194"/>
      <c r="G6" s="194"/>
      <c r="O6" s="5">
        <v>1</v>
      </c>
    </row>
    <row r="7" spans="1:15" ht="11.25" customHeight="1">
      <c r="A7" s="948" t="s">
        <v>335</v>
      </c>
      <c r="B7" s="195"/>
      <c r="C7" s="195"/>
      <c r="D7" s="195"/>
      <c r="E7" s="195"/>
      <c r="F7" s="195"/>
      <c r="G7" s="195"/>
      <c r="H7" s="195"/>
      <c r="I7" s="195"/>
      <c r="J7" s="195"/>
      <c r="K7" s="195"/>
      <c r="L7" s="195"/>
      <c r="M7" s="195"/>
      <c r="N7" s="951" t="s">
        <v>363</v>
      </c>
      <c r="O7" s="954" t="s">
        <v>1115</v>
      </c>
    </row>
    <row r="8" spans="1:15">
      <c r="A8" s="949"/>
      <c r="B8" s="196"/>
      <c r="C8" s="196"/>
      <c r="D8" s="196"/>
      <c r="E8" s="196"/>
      <c r="F8" s="196"/>
      <c r="G8" s="196"/>
      <c r="H8" s="196"/>
      <c r="I8" s="196"/>
      <c r="J8" s="196"/>
      <c r="K8" s="196"/>
      <c r="L8" s="196"/>
      <c r="M8" s="196"/>
      <c r="N8" s="952"/>
      <c r="O8" s="955"/>
    </row>
    <row r="9" spans="1:15">
      <c r="A9" s="950"/>
      <c r="B9" s="197" t="s">
        <v>1116</v>
      </c>
      <c r="C9" s="197" t="s">
        <v>1117</v>
      </c>
      <c r="D9" s="197" t="s">
        <v>1118</v>
      </c>
      <c r="E9" s="197" t="s">
        <v>1119</v>
      </c>
      <c r="F9" s="197" t="s">
        <v>1120</v>
      </c>
      <c r="G9" s="197" t="s">
        <v>1121</v>
      </c>
      <c r="H9" s="197" t="s">
        <v>1122</v>
      </c>
      <c r="I9" s="197" t="s">
        <v>1123</v>
      </c>
      <c r="J9" s="197" t="s">
        <v>1124</v>
      </c>
      <c r="K9" s="197" t="s">
        <v>1125</v>
      </c>
      <c r="L9" s="197" t="s">
        <v>1126</v>
      </c>
      <c r="M9" s="197" t="s">
        <v>1127</v>
      </c>
      <c r="N9" s="953"/>
      <c r="O9" s="956"/>
    </row>
    <row r="10" spans="1:15">
      <c r="A10" s="34" t="s">
        <v>336</v>
      </c>
      <c r="B10" s="198">
        <v>1007789154.4499998</v>
      </c>
      <c r="C10" s="198">
        <v>787668355.30999994</v>
      </c>
      <c r="D10" s="198">
        <v>850325809.72000003</v>
      </c>
      <c r="E10" s="198">
        <v>1509978738.7899997</v>
      </c>
      <c r="F10" s="198">
        <v>985360153.58000004</v>
      </c>
      <c r="G10" s="198">
        <v>872751772.12000012</v>
      </c>
      <c r="H10" s="199">
        <v>846634886.17000008</v>
      </c>
      <c r="I10" s="199">
        <v>887154931.69000006</v>
      </c>
      <c r="J10" s="199">
        <v>833895608.6500001</v>
      </c>
      <c r="K10" s="199">
        <v>895204206.33999979</v>
      </c>
      <c r="L10" s="199">
        <v>952296947.16999996</v>
      </c>
      <c r="M10" s="199">
        <v>1218475133.1600001</v>
      </c>
      <c r="N10" s="199">
        <v>11647535697.150002</v>
      </c>
      <c r="O10" s="199">
        <v>10788055941.120001</v>
      </c>
    </row>
    <row r="11" spans="1:15" s="29" customFormat="1">
      <c r="A11" s="200" t="s">
        <v>337</v>
      </c>
      <c r="B11" s="118">
        <v>273654361.49999988</v>
      </c>
      <c r="C11" s="118">
        <v>249925747.96999997</v>
      </c>
      <c r="D11" s="118">
        <v>280576998</v>
      </c>
      <c r="E11" s="118">
        <v>935121400.05999982</v>
      </c>
      <c r="F11" s="118">
        <v>358477418.56</v>
      </c>
      <c r="G11" s="118">
        <v>345263207.06999999</v>
      </c>
      <c r="H11" s="125">
        <v>341705331.56</v>
      </c>
      <c r="I11" s="125">
        <v>356636000.10000008</v>
      </c>
      <c r="J11" s="125">
        <v>351002510.99000001</v>
      </c>
      <c r="K11" s="125">
        <v>369479973.38999993</v>
      </c>
      <c r="L11" s="125">
        <v>393718809.98000014</v>
      </c>
      <c r="M11" s="125">
        <v>395211098.29000008</v>
      </c>
      <c r="N11" s="125">
        <v>4650772857.4700003</v>
      </c>
      <c r="O11" s="125">
        <v>4441805000</v>
      </c>
    </row>
    <row r="12" spans="1:15">
      <c r="A12" s="201" t="s">
        <v>74</v>
      </c>
      <c r="B12" s="128">
        <v>12064684.92</v>
      </c>
      <c r="C12" s="128">
        <v>14657471.51</v>
      </c>
      <c r="D12" s="128">
        <v>17973488.240000002</v>
      </c>
      <c r="E12" s="128">
        <v>574418119.48999989</v>
      </c>
      <c r="F12" s="128">
        <v>81850124.049999997</v>
      </c>
      <c r="G12" s="128">
        <v>68289574.199999988</v>
      </c>
      <c r="H12" s="131">
        <v>69240832.729999989</v>
      </c>
      <c r="I12" s="131">
        <v>67665239.810000002</v>
      </c>
      <c r="J12" s="131">
        <v>62959069.880000003</v>
      </c>
      <c r="K12" s="131">
        <v>82279629.200000003</v>
      </c>
      <c r="L12" s="131">
        <v>66093073.13000001</v>
      </c>
      <c r="M12" s="131">
        <v>73140078.960000008</v>
      </c>
      <c r="N12" s="131">
        <v>1190631386.1199999</v>
      </c>
      <c r="O12" s="131">
        <v>1202418000</v>
      </c>
    </row>
    <row r="13" spans="1:15">
      <c r="A13" s="201" t="s">
        <v>76</v>
      </c>
      <c r="B13" s="128">
        <v>174492753.10999995</v>
      </c>
      <c r="C13" s="128">
        <v>150094889.41000003</v>
      </c>
      <c r="D13" s="128">
        <v>165815425.94999999</v>
      </c>
      <c r="E13" s="128">
        <v>171752840.30000001</v>
      </c>
      <c r="F13" s="128">
        <v>163295270.32000002</v>
      </c>
      <c r="G13" s="128">
        <v>171094131.32000002</v>
      </c>
      <c r="H13" s="131">
        <v>168026997.77999997</v>
      </c>
      <c r="I13" s="131">
        <v>178121817.80000004</v>
      </c>
      <c r="J13" s="131">
        <v>176157939.35000002</v>
      </c>
      <c r="K13" s="131">
        <v>172936393.13</v>
      </c>
      <c r="L13" s="131">
        <v>179762913.59</v>
      </c>
      <c r="M13" s="131">
        <v>185836374.91999999</v>
      </c>
      <c r="N13" s="131">
        <v>2057387746.9800003</v>
      </c>
      <c r="O13" s="131">
        <v>1951068000</v>
      </c>
    </row>
    <row r="14" spans="1:15">
      <c r="A14" s="201" t="s">
        <v>75</v>
      </c>
      <c r="B14" s="128">
        <v>34394798.269999996</v>
      </c>
      <c r="C14" s="128">
        <v>34816000.810000002</v>
      </c>
      <c r="D14" s="128">
        <v>42556043.079999998</v>
      </c>
      <c r="E14" s="128">
        <v>38535850.759999998</v>
      </c>
      <c r="F14" s="128">
        <v>46735035.100000001</v>
      </c>
      <c r="G14" s="128">
        <v>42319128.450000003</v>
      </c>
      <c r="H14" s="131">
        <v>41838876.240000002</v>
      </c>
      <c r="I14" s="131">
        <v>47075912.699999996</v>
      </c>
      <c r="J14" s="131">
        <v>44511746.560000002</v>
      </c>
      <c r="K14" s="131">
        <v>46803892.259999998</v>
      </c>
      <c r="L14" s="131">
        <v>47022945.400000006</v>
      </c>
      <c r="M14" s="131">
        <v>50280331.930000007</v>
      </c>
      <c r="N14" s="131">
        <v>516890561.56</v>
      </c>
      <c r="O14" s="131">
        <v>490631000</v>
      </c>
    </row>
    <row r="15" spans="1:15">
      <c r="A15" s="201" t="s">
        <v>338</v>
      </c>
      <c r="B15" s="128">
        <v>46178789.219999999</v>
      </c>
      <c r="C15" s="128">
        <v>44547663.100000001</v>
      </c>
      <c r="D15" s="128">
        <v>46321852.68</v>
      </c>
      <c r="E15" s="128">
        <v>46355886.329999998</v>
      </c>
      <c r="F15" s="128">
        <v>46594934.050000004</v>
      </c>
      <c r="G15" s="128">
        <v>46693408.199999996</v>
      </c>
      <c r="H15" s="131">
        <v>46409052.880000003</v>
      </c>
      <c r="I15" s="131">
        <v>46963982.899999999</v>
      </c>
      <c r="J15" s="131">
        <v>52190782.010000005</v>
      </c>
      <c r="K15" s="131">
        <v>49950410</v>
      </c>
      <c r="L15" s="131">
        <v>84932116.75999999</v>
      </c>
      <c r="M15" s="131">
        <v>68655469.039999992</v>
      </c>
      <c r="N15" s="131">
        <v>625794347.16999984</v>
      </c>
      <c r="O15" s="131">
        <v>537050000</v>
      </c>
    </row>
    <row r="16" spans="1:15">
      <c r="A16" s="201" t="s">
        <v>339</v>
      </c>
      <c r="B16" s="128">
        <v>6523335.9799999297</v>
      </c>
      <c r="C16" s="128">
        <v>5809723.1399999559</v>
      </c>
      <c r="D16" s="128">
        <v>7910188.0500000119</v>
      </c>
      <c r="E16" s="128">
        <v>104058703.17999983</v>
      </c>
      <c r="F16" s="128">
        <v>20002055.039999962</v>
      </c>
      <c r="G16" s="128">
        <v>16866964.899999976</v>
      </c>
      <c r="H16" s="131">
        <v>16189571.930000067</v>
      </c>
      <c r="I16" s="131">
        <v>16809046.890000045</v>
      </c>
      <c r="J16" s="131">
        <v>15182973.189999998</v>
      </c>
      <c r="K16" s="131">
        <v>17509648.799999952</v>
      </c>
      <c r="L16" s="131">
        <v>15907761.100000143</v>
      </c>
      <c r="M16" s="131">
        <v>17298843.440000057</v>
      </c>
      <c r="N16" s="131">
        <v>260068815.63999993</v>
      </c>
      <c r="O16" s="131">
        <v>260638000</v>
      </c>
    </row>
    <row r="17" spans="1:15">
      <c r="A17" s="200" t="s">
        <v>340</v>
      </c>
      <c r="B17" s="118">
        <v>44378602.079999998</v>
      </c>
      <c r="C17" s="118">
        <v>43894631.579999998</v>
      </c>
      <c r="D17" s="118">
        <v>43480128.979999997</v>
      </c>
      <c r="E17" s="118">
        <v>45068630.149999999</v>
      </c>
      <c r="F17" s="118">
        <v>44934936.710000008</v>
      </c>
      <c r="G17" s="118">
        <v>45667965.549999997</v>
      </c>
      <c r="H17" s="125">
        <v>45125365.400000006</v>
      </c>
      <c r="I17" s="125">
        <v>45323562.469999991</v>
      </c>
      <c r="J17" s="125">
        <v>48016261.120000012</v>
      </c>
      <c r="K17" s="125">
        <v>47842780.560000002</v>
      </c>
      <c r="L17" s="125">
        <v>82898210.310000017</v>
      </c>
      <c r="M17" s="125">
        <v>55148523.899999999</v>
      </c>
      <c r="N17" s="125">
        <v>591779598.81000006</v>
      </c>
      <c r="O17" s="125">
        <v>608310000</v>
      </c>
    </row>
    <row r="18" spans="1:15">
      <c r="A18" s="200" t="s">
        <v>341</v>
      </c>
      <c r="B18" s="118">
        <v>67067847.57</v>
      </c>
      <c r="C18" s="118">
        <v>62062207.540000014</v>
      </c>
      <c r="D18" s="118">
        <v>77113629.450000018</v>
      </c>
      <c r="E18" s="118">
        <v>136543031.07000002</v>
      </c>
      <c r="F18" s="118">
        <v>82617726.599999994</v>
      </c>
      <c r="G18" s="118">
        <v>85224015.100000009</v>
      </c>
      <c r="H18" s="125">
        <v>71143811.00000003</v>
      </c>
      <c r="I18" s="125">
        <v>79644146.210000023</v>
      </c>
      <c r="J18" s="125">
        <v>56381595.930000007</v>
      </c>
      <c r="K18" s="125">
        <v>53033697.999999993</v>
      </c>
      <c r="L18" s="125">
        <v>80688556.61999999</v>
      </c>
      <c r="M18" s="125">
        <v>71804883.850000024</v>
      </c>
      <c r="N18" s="125">
        <v>923325148.94000006</v>
      </c>
      <c r="O18" s="125">
        <v>632532491.54999995</v>
      </c>
    </row>
    <row r="19" spans="1:15">
      <c r="A19" s="35" t="s">
        <v>342</v>
      </c>
      <c r="B19" s="128">
        <v>61320194.619999997</v>
      </c>
      <c r="C19" s="128">
        <v>56923464.470000014</v>
      </c>
      <c r="D19" s="128">
        <v>74074933.780000016</v>
      </c>
      <c r="E19" s="128">
        <v>56214170.889999993</v>
      </c>
      <c r="F19" s="128">
        <v>79333872.959999993</v>
      </c>
      <c r="G19" s="128">
        <v>81853911.920000017</v>
      </c>
      <c r="H19" s="131">
        <v>67868354.010000005</v>
      </c>
      <c r="I19" s="131">
        <v>76237020.020000026</v>
      </c>
      <c r="J19" s="131">
        <v>52781691.640000015</v>
      </c>
      <c r="K19" s="131">
        <v>49526970.499999993</v>
      </c>
      <c r="L19" s="131">
        <v>77198894.75999999</v>
      </c>
      <c r="M19" s="131">
        <v>68689687.950000018</v>
      </c>
      <c r="N19" s="131">
        <v>802023167.51999998</v>
      </c>
      <c r="O19" s="131">
        <v>523931430.40999997</v>
      </c>
    </row>
    <row r="20" spans="1:15">
      <c r="A20" s="35" t="s">
        <v>343</v>
      </c>
      <c r="B20" s="128">
        <v>5747652.950000003</v>
      </c>
      <c r="C20" s="128">
        <v>5138743.07</v>
      </c>
      <c r="D20" s="128">
        <v>3038695.6700000018</v>
      </c>
      <c r="E20" s="128">
        <v>80328860.180000037</v>
      </c>
      <c r="F20" s="128">
        <v>3283853.6400000006</v>
      </c>
      <c r="G20" s="128">
        <v>3370103.1799999923</v>
      </c>
      <c r="H20" s="131">
        <v>3275456.9900000244</v>
      </c>
      <c r="I20" s="131">
        <v>3407126.1899999976</v>
      </c>
      <c r="J20" s="131">
        <v>3599904.2899999917</v>
      </c>
      <c r="K20" s="131">
        <v>3506727.5</v>
      </c>
      <c r="L20" s="131">
        <v>3489661.8599999994</v>
      </c>
      <c r="M20" s="131">
        <v>3115195.900000006</v>
      </c>
      <c r="N20" s="131">
        <v>121301981.42000005</v>
      </c>
      <c r="O20" s="131">
        <v>108601061.13999999</v>
      </c>
    </row>
    <row r="21" spans="1:15">
      <c r="A21" s="200" t="s">
        <v>344</v>
      </c>
      <c r="B21" s="118">
        <v>0</v>
      </c>
      <c r="C21" s="118">
        <v>0</v>
      </c>
      <c r="D21" s="118">
        <v>0</v>
      </c>
      <c r="E21" s="118">
        <v>0</v>
      </c>
      <c r="F21" s="118">
        <v>0</v>
      </c>
      <c r="G21" s="118">
        <v>0</v>
      </c>
      <c r="H21" s="125">
        <v>0</v>
      </c>
      <c r="I21" s="125">
        <v>0</v>
      </c>
      <c r="J21" s="125">
        <v>0</v>
      </c>
      <c r="K21" s="125">
        <v>0</v>
      </c>
      <c r="L21" s="125">
        <v>0</v>
      </c>
      <c r="M21" s="125">
        <v>0</v>
      </c>
      <c r="N21" s="125">
        <v>0</v>
      </c>
      <c r="O21" s="125">
        <v>0</v>
      </c>
    </row>
    <row r="22" spans="1:15">
      <c r="A22" s="200" t="s">
        <v>345</v>
      </c>
      <c r="B22" s="118">
        <v>0</v>
      </c>
      <c r="C22" s="118">
        <v>0</v>
      </c>
      <c r="D22" s="118">
        <v>0</v>
      </c>
      <c r="E22" s="118">
        <v>0</v>
      </c>
      <c r="F22" s="118">
        <v>0</v>
      </c>
      <c r="G22" s="118">
        <v>0</v>
      </c>
      <c r="H22" s="125">
        <v>0</v>
      </c>
      <c r="I22" s="125">
        <v>0</v>
      </c>
      <c r="J22" s="125">
        <v>0</v>
      </c>
      <c r="K22" s="125">
        <v>0</v>
      </c>
      <c r="L22" s="125">
        <v>0</v>
      </c>
      <c r="M22" s="125">
        <v>0</v>
      </c>
      <c r="N22" s="125">
        <v>0</v>
      </c>
      <c r="O22" s="125">
        <v>0</v>
      </c>
    </row>
    <row r="23" spans="1:15">
      <c r="A23" s="200" t="s">
        <v>32</v>
      </c>
      <c r="B23" s="118">
        <v>17873497.340000004</v>
      </c>
      <c r="C23" s="118">
        <v>19325769.100000001</v>
      </c>
      <c r="D23" s="118">
        <v>22850253.139999997</v>
      </c>
      <c r="E23" s="118">
        <v>19335032.579999998</v>
      </c>
      <c r="F23" s="118">
        <v>23158991.959999997</v>
      </c>
      <c r="G23" s="118">
        <v>21442273.720000003</v>
      </c>
      <c r="H23" s="125">
        <v>20718506.630000006</v>
      </c>
      <c r="I23" s="125">
        <v>20195686.009999994</v>
      </c>
      <c r="J23" s="125">
        <v>17988431.939999998</v>
      </c>
      <c r="K23" s="125">
        <v>19505217.899999999</v>
      </c>
      <c r="L23" s="125">
        <v>18185395.270000003</v>
      </c>
      <c r="M23" s="125">
        <v>17343951.719999999</v>
      </c>
      <c r="N23" s="125">
        <v>237923007.31</v>
      </c>
      <c r="O23" s="125">
        <v>253523000</v>
      </c>
    </row>
    <row r="24" spans="1:15">
      <c r="A24" s="200" t="s">
        <v>36</v>
      </c>
      <c r="B24" s="118">
        <v>571822381.02999997</v>
      </c>
      <c r="C24" s="118">
        <v>367297282.09999996</v>
      </c>
      <c r="D24" s="118">
        <v>394069178.44</v>
      </c>
      <c r="E24" s="118">
        <v>344463999.09000009</v>
      </c>
      <c r="F24" s="118">
        <v>443039601.83000016</v>
      </c>
      <c r="G24" s="118">
        <v>351414141.42000008</v>
      </c>
      <c r="H24" s="125">
        <v>344182231.92000008</v>
      </c>
      <c r="I24" s="125">
        <v>363360004.52999997</v>
      </c>
      <c r="J24" s="125">
        <v>329952542.45000005</v>
      </c>
      <c r="K24" s="125">
        <v>377174386.81999987</v>
      </c>
      <c r="L24" s="125">
        <v>348150662.56999993</v>
      </c>
      <c r="M24" s="125">
        <v>642199086.0999999</v>
      </c>
      <c r="N24" s="125">
        <v>4877125498.3000011</v>
      </c>
      <c r="O24" s="125">
        <v>4559465566.2199993</v>
      </c>
    </row>
    <row r="25" spans="1:15">
      <c r="A25" s="201" t="s">
        <v>346</v>
      </c>
      <c r="B25" s="128">
        <v>44274989.780000001</v>
      </c>
      <c r="C25" s="128">
        <v>62142755.460000001</v>
      </c>
      <c r="D25" s="128">
        <v>38015574.269999996</v>
      </c>
      <c r="E25" s="128">
        <v>43463664.950000003</v>
      </c>
      <c r="F25" s="128">
        <v>48316841.370000005</v>
      </c>
      <c r="G25" s="128">
        <v>45127567.590000004</v>
      </c>
      <c r="H25" s="131">
        <v>51297541.340000004</v>
      </c>
      <c r="I25" s="131">
        <v>35334820.43</v>
      </c>
      <c r="J25" s="131">
        <v>35611697.110000007</v>
      </c>
      <c r="K25" s="131">
        <v>33074810.930000007</v>
      </c>
      <c r="L25" s="131">
        <v>42913391.379999995</v>
      </c>
      <c r="M25" s="131">
        <v>68149476.859999999</v>
      </c>
      <c r="N25" s="131">
        <v>547723131.47000003</v>
      </c>
      <c r="O25" s="131">
        <v>587000000</v>
      </c>
    </row>
    <row r="26" spans="1:15">
      <c r="A26" s="201" t="s">
        <v>347</v>
      </c>
      <c r="B26" s="128">
        <v>71515072.439999998</v>
      </c>
      <c r="C26" s="128">
        <v>57818926.770000003</v>
      </c>
      <c r="D26" s="128">
        <v>65006967.069999993</v>
      </c>
      <c r="E26" s="128">
        <v>67987630.570000008</v>
      </c>
      <c r="F26" s="128">
        <v>82820953.319999993</v>
      </c>
      <c r="G26" s="128">
        <v>70159084.939999998</v>
      </c>
      <c r="H26" s="131">
        <v>75772968.659999996</v>
      </c>
      <c r="I26" s="131">
        <v>83016461.379999995</v>
      </c>
      <c r="J26" s="131">
        <v>82451253.390000001</v>
      </c>
      <c r="K26" s="131">
        <v>88602605.620000005</v>
      </c>
      <c r="L26" s="131">
        <v>82179708.560000002</v>
      </c>
      <c r="M26" s="131">
        <v>118030911.94999999</v>
      </c>
      <c r="N26" s="131">
        <v>945362544.67000008</v>
      </c>
      <c r="O26" s="131">
        <v>834000000</v>
      </c>
    </row>
    <row r="27" spans="1:15">
      <c r="A27" s="201" t="s">
        <v>348</v>
      </c>
      <c r="B27" s="128">
        <v>290033734.63999999</v>
      </c>
      <c r="C27" s="128">
        <v>91810897.310000002</v>
      </c>
      <c r="D27" s="128">
        <v>93289085.670000002</v>
      </c>
      <c r="E27" s="128">
        <v>80451445.969999999</v>
      </c>
      <c r="F27" s="128">
        <v>80721699.299999997</v>
      </c>
      <c r="G27" s="128">
        <v>30493308.310000002</v>
      </c>
      <c r="H27" s="131">
        <v>24467285.68</v>
      </c>
      <c r="I27" s="131">
        <v>23605872.52</v>
      </c>
      <c r="J27" s="131">
        <v>19712126.339999996</v>
      </c>
      <c r="K27" s="131">
        <v>18201961.68</v>
      </c>
      <c r="L27" s="131">
        <v>15900241.749999998</v>
      </c>
      <c r="M27" s="131">
        <v>20950362.329999998</v>
      </c>
      <c r="N27" s="131">
        <v>789638021.5</v>
      </c>
      <c r="O27" s="131">
        <v>710000000</v>
      </c>
    </row>
    <row r="28" spans="1:15">
      <c r="A28" s="201" t="s">
        <v>349</v>
      </c>
      <c r="B28" s="128">
        <v>52739.619999999995</v>
      </c>
      <c r="C28" s="128">
        <v>54756.160000000003</v>
      </c>
      <c r="D28" s="128">
        <v>46463.299999999996</v>
      </c>
      <c r="E28" s="128">
        <v>52551.13</v>
      </c>
      <c r="F28" s="128">
        <v>49724.97</v>
      </c>
      <c r="G28" s="128">
        <v>162429.57999999999</v>
      </c>
      <c r="H28" s="131">
        <v>723595.39999999991</v>
      </c>
      <c r="I28" s="131">
        <v>94603.709999999992</v>
      </c>
      <c r="J28" s="131">
        <v>81990.710000000006</v>
      </c>
      <c r="K28" s="131">
        <v>80153.049999999988</v>
      </c>
      <c r="L28" s="131">
        <v>81298.78</v>
      </c>
      <c r="M28" s="131">
        <v>166512.31</v>
      </c>
      <c r="N28" s="131">
        <v>1646818.72</v>
      </c>
      <c r="O28" s="131">
        <v>714000</v>
      </c>
    </row>
    <row r="29" spans="1:15">
      <c r="A29" s="201" t="s">
        <v>350</v>
      </c>
      <c r="B29" s="128">
        <v>807424.02999999991</v>
      </c>
      <c r="C29" s="128">
        <v>575790.48</v>
      </c>
      <c r="D29" s="128">
        <v>713584.64000000001</v>
      </c>
      <c r="E29" s="128">
        <v>760732.63</v>
      </c>
      <c r="F29" s="128">
        <v>684095</v>
      </c>
      <c r="G29" s="128">
        <v>853048.66</v>
      </c>
      <c r="H29" s="131">
        <v>775022.38</v>
      </c>
      <c r="I29" s="131">
        <v>689846.84</v>
      </c>
      <c r="J29" s="131">
        <v>894042.65</v>
      </c>
      <c r="K29" s="131">
        <v>998764.27000000014</v>
      </c>
      <c r="L29" s="131">
        <v>818362.5</v>
      </c>
      <c r="M29" s="131">
        <v>890944.04</v>
      </c>
      <c r="N29" s="131">
        <v>9461658.120000001</v>
      </c>
      <c r="O29" s="131">
        <v>10600000</v>
      </c>
    </row>
    <row r="30" spans="1:15">
      <c r="A30" s="201" t="s">
        <v>351</v>
      </c>
      <c r="B30" s="128">
        <v>80436371.719999999</v>
      </c>
      <c r="C30" s="128">
        <v>68536765.439999998</v>
      </c>
      <c r="D30" s="128">
        <v>70456422.890000001</v>
      </c>
      <c r="E30" s="128">
        <v>66136781.160000004</v>
      </c>
      <c r="F30" s="128">
        <v>76491423.519999996</v>
      </c>
      <c r="G30" s="128">
        <v>63651522.43</v>
      </c>
      <c r="H30" s="131">
        <v>60291283.299999997</v>
      </c>
      <c r="I30" s="131">
        <v>69050233.030000001</v>
      </c>
      <c r="J30" s="131">
        <v>64586279.099999994</v>
      </c>
      <c r="K30" s="131">
        <v>69399446.469999999</v>
      </c>
      <c r="L30" s="131">
        <v>73307947.530000001</v>
      </c>
      <c r="M30" s="131">
        <v>93362441.510000005</v>
      </c>
      <c r="N30" s="131">
        <v>855706918.10000002</v>
      </c>
      <c r="O30" s="131">
        <v>850000000</v>
      </c>
    </row>
    <row r="31" spans="1:15">
      <c r="A31" s="201" t="s">
        <v>352</v>
      </c>
      <c r="B31" s="128">
        <v>84702048.799999952</v>
      </c>
      <c r="C31" s="128">
        <v>86357390.4799999</v>
      </c>
      <c r="D31" s="128">
        <v>126541080.60000002</v>
      </c>
      <c r="E31" s="128">
        <v>85611192.680000097</v>
      </c>
      <c r="F31" s="128">
        <v>153954864.35000014</v>
      </c>
      <c r="G31" s="128">
        <v>140967179.91000006</v>
      </c>
      <c r="H31" s="131">
        <v>130854535.16000009</v>
      </c>
      <c r="I31" s="131">
        <v>151568166.62</v>
      </c>
      <c r="J31" s="131">
        <v>126615153.1500001</v>
      </c>
      <c r="K31" s="131">
        <v>166816644.79999983</v>
      </c>
      <c r="L31" s="131">
        <v>132949712.06999999</v>
      </c>
      <c r="M31" s="131">
        <v>340648437.10000002</v>
      </c>
      <c r="N31" s="131">
        <v>1727586405.7200003</v>
      </c>
      <c r="O31" s="131">
        <v>1567151566.2199993</v>
      </c>
    </row>
    <row r="32" spans="1:15">
      <c r="A32" s="200" t="s">
        <v>43</v>
      </c>
      <c r="B32" s="118">
        <v>32992464.93</v>
      </c>
      <c r="C32" s="118">
        <v>45162717.020000003</v>
      </c>
      <c r="D32" s="118">
        <v>32235621.709999993</v>
      </c>
      <c r="E32" s="118">
        <v>29446645.840000004</v>
      </c>
      <c r="F32" s="118">
        <v>33131477.920000002</v>
      </c>
      <c r="G32" s="118">
        <v>23740169.260000002</v>
      </c>
      <c r="H32" s="118">
        <v>23759639.660000008</v>
      </c>
      <c r="I32" s="118">
        <v>21995532.370000005</v>
      </c>
      <c r="J32" s="118">
        <v>30554266.219999999</v>
      </c>
      <c r="K32" s="118">
        <v>28168149.669999998</v>
      </c>
      <c r="L32" s="118">
        <v>28655312.420000006</v>
      </c>
      <c r="M32" s="118">
        <v>36767589.300000012</v>
      </c>
      <c r="N32" s="118">
        <v>366609586.32000005</v>
      </c>
      <c r="O32" s="118">
        <v>292419883.35000002</v>
      </c>
    </row>
    <row r="33" spans="1:15">
      <c r="B33" s="128"/>
      <c r="C33" s="128"/>
      <c r="D33" s="128"/>
      <c r="E33" s="128"/>
      <c r="F33" s="128"/>
      <c r="G33" s="128"/>
      <c r="H33" s="131"/>
      <c r="I33" s="131"/>
      <c r="J33" s="131"/>
      <c r="K33" s="131"/>
      <c r="L33" s="131"/>
      <c r="M33" s="131"/>
      <c r="N33" s="131"/>
      <c r="O33" s="131"/>
    </row>
    <row r="34" spans="1:15">
      <c r="A34" s="29" t="s">
        <v>353</v>
      </c>
      <c r="B34" s="118">
        <v>134133176.89000002</v>
      </c>
      <c r="C34" s="118">
        <v>116830100.64</v>
      </c>
      <c r="D34" s="118">
        <v>104746282.49999999</v>
      </c>
      <c r="E34" s="118">
        <v>102924419.27000001</v>
      </c>
      <c r="F34" s="118">
        <v>115384266.89000002</v>
      </c>
      <c r="G34" s="118">
        <v>96784453.270000011</v>
      </c>
      <c r="H34" s="118">
        <v>81072508.650000006</v>
      </c>
      <c r="I34" s="118">
        <v>85795868.50999999</v>
      </c>
      <c r="J34" s="118">
        <v>77321634.280000016</v>
      </c>
      <c r="K34" s="118">
        <v>73665737.349999994</v>
      </c>
      <c r="L34" s="118">
        <v>139089827.98000002</v>
      </c>
      <c r="M34" s="118">
        <v>119619736.74000001</v>
      </c>
      <c r="N34" s="118">
        <v>1247368012.97</v>
      </c>
      <c r="O34" s="118">
        <v>1101236000</v>
      </c>
    </row>
    <row r="35" spans="1:15">
      <c r="A35" s="202" t="s">
        <v>354</v>
      </c>
      <c r="B35" s="128">
        <v>34281033.329999998</v>
      </c>
      <c r="C35" s="128">
        <v>34027727.100000001</v>
      </c>
      <c r="D35" s="128">
        <v>34058299.939999998</v>
      </c>
      <c r="E35" s="128">
        <v>34502337.490000002</v>
      </c>
      <c r="F35" s="128">
        <v>34505895.280000009</v>
      </c>
      <c r="G35" s="128">
        <v>34470438.619999997</v>
      </c>
      <c r="H35" s="128">
        <v>34543659.960000001</v>
      </c>
      <c r="I35" s="128">
        <v>34138824.249999993</v>
      </c>
      <c r="J35" s="128">
        <v>36143665.840000011</v>
      </c>
      <c r="K35" s="128">
        <v>36217717.25</v>
      </c>
      <c r="L35" s="128">
        <v>70868076.390000001</v>
      </c>
      <c r="M35" s="128">
        <v>43418167.82</v>
      </c>
      <c r="N35" s="128">
        <v>461175843.27000004</v>
      </c>
      <c r="O35" s="128">
        <v>452360000</v>
      </c>
    </row>
    <row r="36" spans="1:15">
      <c r="A36" s="203" t="s">
        <v>355</v>
      </c>
      <c r="B36" s="128">
        <v>2517294.4500000002</v>
      </c>
      <c r="C36" s="128">
        <v>21183592.670000002</v>
      </c>
      <c r="D36" s="128">
        <v>6016736.4799999995</v>
      </c>
      <c r="E36" s="128">
        <v>12322699.030000001</v>
      </c>
      <c r="F36" s="128">
        <v>13886253.9</v>
      </c>
      <c r="G36" s="128">
        <v>2986650.52</v>
      </c>
      <c r="H36" s="128">
        <v>4758095.33</v>
      </c>
      <c r="I36" s="128">
        <v>142024.32000000001</v>
      </c>
      <c r="J36" s="128">
        <v>6411694.3300000001</v>
      </c>
      <c r="K36" s="128">
        <v>3562655.92</v>
      </c>
      <c r="L36" s="128">
        <v>3189588.01</v>
      </c>
      <c r="M36" s="128">
        <v>8501720.1600000001</v>
      </c>
      <c r="N36" s="128">
        <v>85479005.120000005</v>
      </c>
      <c r="O36" s="128">
        <v>53013000</v>
      </c>
    </row>
    <row r="37" spans="1:15" ht="22.5">
      <c r="A37" s="203" t="s">
        <v>907</v>
      </c>
      <c r="B37" s="128">
        <v>15998057.029999997</v>
      </c>
      <c r="C37" s="128">
        <v>19138155.669999998</v>
      </c>
      <c r="D37" s="128">
        <v>25256911.099999998</v>
      </c>
      <c r="E37" s="128">
        <v>17556177.73</v>
      </c>
      <c r="F37" s="128">
        <v>24473454.940000001</v>
      </c>
      <c r="G37" s="128">
        <v>29968276.329999998</v>
      </c>
      <c r="H37" s="128">
        <v>17886442.030000001</v>
      </c>
      <c r="I37" s="128">
        <v>22966699.010000002</v>
      </c>
      <c r="J37" s="128">
        <v>8055379.7599999998</v>
      </c>
      <c r="K37" s="128">
        <v>5693705.0999999996</v>
      </c>
      <c r="L37" s="128">
        <v>36653563.030000001</v>
      </c>
      <c r="M37" s="128">
        <v>30248901.970000003</v>
      </c>
      <c r="N37" s="128">
        <v>253895723.69999996</v>
      </c>
      <c r="O37" s="128">
        <v>182400000</v>
      </c>
    </row>
    <row r="38" spans="1:15">
      <c r="A38" s="202" t="s">
        <v>356</v>
      </c>
      <c r="B38" s="128">
        <v>81336792.080000013</v>
      </c>
      <c r="C38" s="128">
        <v>42480625.200000003</v>
      </c>
      <c r="D38" s="128">
        <v>39414334.979999997</v>
      </c>
      <c r="E38" s="128">
        <v>38543205.020000003</v>
      </c>
      <c r="F38" s="128">
        <v>42518662.770000003</v>
      </c>
      <c r="G38" s="128">
        <v>29359087.800000004</v>
      </c>
      <c r="H38" s="128">
        <v>23884311.329999998</v>
      </c>
      <c r="I38" s="128">
        <v>28548320.93</v>
      </c>
      <c r="J38" s="128">
        <v>26710894.350000001</v>
      </c>
      <c r="K38" s="128">
        <v>28191659.079999998</v>
      </c>
      <c r="L38" s="128">
        <v>28378600.550000001</v>
      </c>
      <c r="M38" s="128">
        <v>37450946.790000007</v>
      </c>
      <c r="N38" s="128">
        <v>446817440.88</v>
      </c>
      <c r="O38" s="128">
        <v>413463000</v>
      </c>
    </row>
    <row r="39" spans="1:15">
      <c r="A39" s="200"/>
      <c r="B39" s="118"/>
      <c r="C39" s="118"/>
      <c r="D39" s="118"/>
      <c r="E39" s="118"/>
      <c r="F39" s="118"/>
      <c r="G39" s="118"/>
      <c r="H39" s="125"/>
      <c r="I39" s="125"/>
      <c r="J39" s="125"/>
      <c r="K39" s="125"/>
      <c r="L39" s="125"/>
      <c r="M39" s="125"/>
      <c r="N39" s="125"/>
      <c r="O39" s="125"/>
    </row>
    <row r="40" spans="1:15">
      <c r="A40" s="204" t="s">
        <v>357</v>
      </c>
      <c r="B40" s="162">
        <v>873655977.55999982</v>
      </c>
      <c r="C40" s="162">
        <v>670838254.66999996</v>
      </c>
      <c r="D40" s="162">
        <v>745579527.22000003</v>
      </c>
      <c r="E40" s="162">
        <v>1407054319.5199997</v>
      </c>
      <c r="F40" s="162">
        <v>869975886.69000006</v>
      </c>
      <c r="G40" s="162">
        <v>775967318.85000014</v>
      </c>
      <c r="H40" s="162">
        <v>765562377.5200001</v>
      </c>
      <c r="I40" s="162">
        <v>801359063.18000007</v>
      </c>
      <c r="J40" s="162">
        <v>756573974.37000012</v>
      </c>
      <c r="K40" s="162">
        <v>821538468.98999977</v>
      </c>
      <c r="L40" s="162">
        <v>813207119.18999994</v>
      </c>
      <c r="M40" s="162">
        <v>1098855396.4200001</v>
      </c>
      <c r="N40" s="162">
        <v>10400167684.180002</v>
      </c>
      <c r="O40" s="162">
        <v>9686819941.1200008</v>
      </c>
    </row>
    <row r="41" spans="1:15" ht="22.5">
      <c r="A41" s="205" t="s">
        <v>358</v>
      </c>
      <c r="B41" s="206">
        <v>0</v>
      </c>
      <c r="C41" s="206">
        <v>0</v>
      </c>
      <c r="D41" s="206">
        <v>0</v>
      </c>
      <c r="E41" s="206">
        <v>0</v>
      </c>
      <c r="F41" s="206">
        <v>0</v>
      </c>
      <c r="G41" s="206">
        <v>5100000</v>
      </c>
      <c r="H41" s="206">
        <v>2000000</v>
      </c>
      <c r="I41" s="206">
        <v>3070000</v>
      </c>
      <c r="J41" s="206">
        <v>2593464</v>
      </c>
      <c r="K41" s="206">
        <v>11342414</v>
      </c>
      <c r="L41" s="206">
        <v>2852525</v>
      </c>
      <c r="M41" s="206">
        <v>4033021.9999999981</v>
      </c>
      <c r="N41" s="206">
        <v>30991425</v>
      </c>
      <c r="O41" s="206">
        <v>36528593.989999995</v>
      </c>
    </row>
    <row r="42" spans="1:15" ht="22.5">
      <c r="A42" s="207" t="s">
        <v>359</v>
      </c>
      <c r="B42" s="208">
        <v>873655977.55999982</v>
      </c>
      <c r="C42" s="208">
        <v>670838254.66999996</v>
      </c>
      <c r="D42" s="208">
        <v>745579527.22000003</v>
      </c>
      <c r="E42" s="208">
        <v>1407054319.5199997</v>
      </c>
      <c r="F42" s="208">
        <v>869975886.69000006</v>
      </c>
      <c r="G42" s="208">
        <v>770867318.85000014</v>
      </c>
      <c r="H42" s="208">
        <v>763562377.5200001</v>
      </c>
      <c r="I42" s="208">
        <v>798289063.18000007</v>
      </c>
      <c r="J42" s="208">
        <v>753980510.37000012</v>
      </c>
      <c r="K42" s="208">
        <v>810196054.98999977</v>
      </c>
      <c r="L42" s="208">
        <v>810354594.18999994</v>
      </c>
      <c r="M42" s="208">
        <v>1094822374.4200001</v>
      </c>
      <c r="N42" s="208">
        <v>10369176259.180002</v>
      </c>
      <c r="O42" s="208">
        <v>9650291347.1300011</v>
      </c>
    </row>
    <row r="43" spans="1:15" ht="22.5">
      <c r="A43" s="210" t="s">
        <v>360</v>
      </c>
      <c r="B43" s="211">
        <v>0</v>
      </c>
      <c r="C43" s="211">
        <v>0</v>
      </c>
      <c r="D43" s="211">
        <v>0</v>
      </c>
      <c r="E43" s="211">
        <v>0</v>
      </c>
      <c r="F43" s="211">
        <v>0</v>
      </c>
      <c r="G43" s="211">
        <v>0</v>
      </c>
      <c r="H43" s="211">
        <v>0</v>
      </c>
      <c r="I43" s="211">
        <v>0</v>
      </c>
      <c r="J43" s="211">
        <v>0</v>
      </c>
      <c r="K43" s="211">
        <v>0</v>
      </c>
      <c r="L43" s="211">
        <v>0</v>
      </c>
      <c r="M43" s="211">
        <v>0</v>
      </c>
      <c r="N43" s="211">
        <v>0</v>
      </c>
      <c r="O43" s="211">
        <v>0</v>
      </c>
    </row>
    <row r="44" spans="1:15" ht="22.5">
      <c r="A44" s="205" t="s">
        <v>361</v>
      </c>
      <c r="B44" s="213">
        <v>1523340</v>
      </c>
      <c r="C44" s="213">
        <v>1322832</v>
      </c>
      <c r="D44" s="213">
        <v>1705620</v>
      </c>
      <c r="E44" s="213">
        <v>1497300</v>
      </c>
      <c r="F44" s="213">
        <v>1531200</v>
      </c>
      <c r="G44" s="213">
        <v>1523280</v>
      </c>
      <c r="H44" s="213">
        <v>1520640</v>
      </c>
      <c r="I44" s="213">
        <v>2815360</v>
      </c>
      <c r="J44" s="213">
        <v>1507440</v>
      </c>
      <c r="K44" s="213">
        <v>1991600</v>
      </c>
      <c r="L44" s="213">
        <v>1552320</v>
      </c>
      <c r="M44" s="213">
        <v>2965644</v>
      </c>
      <c r="N44" s="213">
        <v>21456576</v>
      </c>
      <c r="O44" s="213">
        <v>0</v>
      </c>
    </row>
    <row r="45" spans="1:15" ht="22.5">
      <c r="A45" s="207" t="s">
        <v>362</v>
      </c>
      <c r="B45" s="209">
        <v>872132637.55999982</v>
      </c>
      <c r="C45" s="209">
        <v>669515422.66999996</v>
      </c>
      <c r="D45" s="209">
        <v>743873907.22000003</v>
      </c>
      <c r="E45" s="209">
        <v>1405557019.5199997</v>
      </c>
      <c r="F45" s="209">
        <v>868444686.69000006</v>
      </c>
      <c r="G45" s="209">
        <v>769344038.85000014</v>
      </c>
      <c r="H45" s="209">
        <v>762041737.5200001</v>
      </c>
      <c r="I45" s="209">
        <v>795473703.18000007</v>
      </c>
      <c r="J45" s="209">
        <v>752473070.37000012</v>
      </c>
      <c r="K45" s="209">
        <v>808204454.98999977</v>
      </c>
      <c r="L45" s="209">
        <v>808802274.18999994</v>
      </c>
      <c r="M45" s="209">
        <v>1091856730.4200001</v>
      </c>
      <c r="N45" s="209">
        <v>10347719683.180002</v>
      </c>
      <c r="O45" s="209">
        <v>9650291347.1300011</v>
      </c>
    </row>
    <row r="46" spans="1:15">
      <c r="A46" s="2" t="s">
        <v>1113</v>
      </c>
    </row>
    <row r="47" spans="1:15" hidden="1">
      <c r="A47" s="2" t="s">
        <v>1128</v>
      </c>
    </row>
    <row r="48" spans="1:15" hidden="1">
      <c r="A48" s="2" t="s">
        <v>1129</v>
      </c>
    </row>
    <row r="49" spans="1:15">
      <c r="A49" s="2" t="s">
        <v>323</v>
      </c>
      <c r="J49" s="58"/>
    </row>
    <row r="50" spans="1:15" ht="23.25" customHeight="1">
      <c r="A50" s="946" t="s">
        <v>1130</v>
      </c>
      <c r="B50" s="946"/>
      <c r="C50" s="946"/>
      <c r="D50" s="946"/>
      <c r="E50" s="946"/>
      <c r="F50" s="946"/>
      <c r="G50" s="946"/>
      <c r="H50" s="946"/>
      <c r="J50" s="58"/>
    </row>
    <row r="51" spans="1:15">
      <c r="A51" s="947">
        <v>0</v>
      </c>
      <c r="B51" s="947"/>
      <c r="C51" s="947"/>
      <c r="D51" s="947"/>
      <c r="E51" s="947"/>
      <c r="F51" s="947"/>
      <c r="G51" s="947"/>
      <c r="H51" s="947"/>
      <c r="I51" s="947"/>
      <c r="J51" s="947"/>
      <c r="K51" s="947"/>
      <c r="L51" s="947"/>
      <c r="M51" s="947"/>
      <c r="N51" s="947"/>
      <c r="O51" s="947"/>
    </row>
    <row r="52" spans="1:15" ht="11.25" customHeight="1">
      <c r="A52" s="947">
        <v>0</v>
      </c>
      <c r="B52" s="947"/>
      <c r="C52" s="947"/>
      <c r="D52" s="947"/>
      <c r="E52" s="947"/>
      <c r="F52" s="947"/>
      <c r="G52" s="947"/>
      <c r="H52" s="947"/>
      <c r="I52" s="947"/>
      <c r="J52" s="947"/>
      <c r="K52" s="947"/>
      <c r="L52" s="947"/>
      <c r="M52" s="947"/>
      <c r="N52" s="947"/>
      <c r="O52" s="947"/>
    </row>
    <row r="53" spans="1:15">
      <c r="A53" s="947">
        <v>0</v>
      </c>
      <c r="B53" s="947"/>
      <c r="C53" s="947"/>
      <c r="D53" s="947"/>
      <c r="E53" s="947"/>
      <c r="F53" s="947"/>
      <c r="G53" s="947"/>
      <c r="H53" s="947"/>
      <c r="I53" s="947"/>
      <c r="J53" s="947"/>
      <c r="K53" s="947"/>
      <c r="L53" s="947"/>
      <c r="M53" s="947"/>
      <c r="N53" s="947"/>
      <c r="O53" s="947"/>
    </row>
    <row r="55" spans="1:15">
      <c r="A55" s="2">
        <v>0</v>
      </c>
    </row>
    <row r="56" spans="1:15">
      <c r="A56" s="2" t="e">
        <v>#REF!</v>
      </c>
    </row>
    <row r="57" spans="1:15">
      <c r="A57" s="2" t="e">
        <v>#REF!</v>
      </c>
    </row>
    <row r="58" spans="1:15">
      <c r="A58" s="2" t="e">
        <v>#REF!</v>
      </c>
    </row>
  </sheetData>
  <mergeCells count="12">
    <mergeCell ref="A1:O1"/>
    <mergeCell ref="A2:O2"/>
    <mergeCell ref="A3:O3"/>
    <mergeCell ref="A4:O4"/>
    <mergeCell ref="A5:O5"/>
    <mergeCell ref="A50:H50"/>
    <mergeCell ref="A51:O51"/>
    <mergeCell ref="A53:O53"/>
    <mergeCell ref="A52:O52"/>
    <mergeCell ref="A7:A9"/>
    <mergeCell ref="N7:N9"/>
    <mergeCell ref="O7:O9"/>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2D09-D5C5-4B9A-A3CB-E09AB140CD4A}">
  <sheetPr codeName="Planilha4"/>
  <dimension ref="A1:I162"/>
  <sheetViews>
    <sheetView workbookViewId="0">
      <selection sqref="A1:F1"/>
    </sheetView>
  </sheetViews>
  <sheetFormatPr defaultRowHeight="12"/>
  <cols>
    <col min="1" max="1" width="67.140625" style="215" customWidth="1"/>
    <col min="2" max="4" width="16" style="215" customWidth="1"/>
    <col min="5" max="5" width="16.7109375" style="215" customWidth="1"/>
    <col min="6" max="9" width="16" style="215" customWidth="1"/>
    <col min="10" max="202" width="9.140625" style="215"/>
    <col min="203" max="203" width="79.85546875" style="215" customWidth="1"/>
    <col min="204" max="204" width="24" style="215" customWidth="1"/>
    <col min="205" max="205" width="25.28515625" style="215" customWidth="1"/>
    <col min="206" max="209" width="23.7109375" style="215" customWidth="1"/>
    <col min="210" max="211" width="26.5703125" style="215" customWidth="1"/>
    <col min="212" max="458" width="9.140625" style="215"/>
    <col min="459" max="459" width="79.85546875" style="215" customWidth="1"/>
    <col min="460" max="460" width="24" style="215" customWidth="1"/>
    <col min="461" max="461" width="25.28515625" style="215" customWidth="1"/>
    <col min="462" max="465" width="23.7109375" style="215" customWidth="1"/>
    <col min="466" max="467" width="26.5703125" style="215" customWidth="1"/>
    <col min="468" max="714" width="9.140625" style="215"/>
    <col min="715" max="715" width="79.85546875" style="215" customWidth="1"/>
    <col min="716" max="716" width="24" style="215" customWidth="1"/>
    <col min="717" max="717" width="25.28515625" style="215" customWidth="1"/>
    <col min="718" max="721" width="23.7109375" style="215" customWidth="1"/>
    <col min="722" max="723" width="26.5703125" style="215" customWidth="1"/>
    <col min="724" max="970" width="9.140625" style="215"/>
    <col min="971" max="971" width="79.85546875" style="215" customWidth="1"/>
    <col min="972" max="972" width="24" style="215" customWidth="1"/>
    <col min="973" max="973" width="25.28515625" style="215" customWidth="1"/>
    <col min="974" max="977" width="23.7109375" style="215" customWidth="1"/>
    <col min="978" max="979" width="26.5703125" style="215" customWidth="1"/>
    <col min="980" max="1226" width="9.140625" style="215"/>
    <col min="1227" max="1227" width="79.85546875" style="215" customWidth="1"/>
    <col min="1228" max="1228" width="24" style="215" customWidth="1"/>
    <col min="1229" max="1229" width="25.28515625" style="215" customWidth="1"/>
    <col min="1230" max="1233" width="23.7109375" style="215" customWidth="1"/>
    <col min="1234" max="1235" width="26.5703125" style="215" customWidth="1"/>
    <col min="1236" max="1482" width="9.140625" style="215"/>
    <col min="1483" max="1483" width="79.85546875" style="215" customWidth="1"/>
    <col min="1484" max="1484" width="24" style="215" customWidth="1"/>
    <col min="1485" max="1485" width="25.28515625" style="215" customWidth="1"/>
    <col min="1486" max="1489" width="23.7109375" style="215" customWidth="1"/>
    <col min="1490" max="1491" width="26.5703125" style="215" customWidth="1"/>
    <col min="1492" max="1738" width="9.140625" style="215"/>
    <col min="1739" max="1739" width="79.85546875" style="215" customWidth="1"/>
    <col min="1740" max="1740" width="24" style="215" customWidth="1"/>
    <col min="1741" max="1741" width="25.28515625" style="215" customWidth="1"/>
    <col min="1742" max="1745" width="23.7109375" style="215" customWidth="1"/>
    <col min="1746" max="1747" width="26.5703125" style="215" customWidth="1"/>
    <col min="1748" max="1994" width="9.140625" style="215"/>
    <col min="1995" max="1995" width="79.85546875" style="215" customWidth="1"/>
    <col min="1996" max="1996" width="24" style="215" customWidth="1"/>
    <col min="1997" max="1997" width="25.28515625" style="215" customWidth="1"/>
    <col min="1998" max="2001" width="23.7109375" style="215" customWidth="1"/>
    <col min="2002" max="2003" width="26.5703125" style="215" customWidth="1"/>
    <col min="2004" max="2250" width="9.140625" style="215"/>
    <col min="2251" max="2251" width="79.85546875" style="215" customWidth="1"/>
    <col min="2252" max="2252" width="24" style="215" customWidth="1"/>
    <col min="2253" max="2253" width="25.28515625" style="215" customWidth="1"/>
    <col min="2254" max="2257" width="23.7109375" style="215" customWidth="1"/>
    <col min="2258" max="2259" width="26.5703125" style="215" customWidth="1"/>
    <col min="2260" max="2506" width="9.140625" style="215"/>
    <col min="2507" max="2507" width="79.85546875" style="215" customWidth="1"/>
    <col min="2508" max="2508" width="24" style="215" customWidth="1"/>
    <col min="2509" max="2509" width="25.28515625" style="215" customWidth="1"/>
    <col min="2510" max="2513" width="23.7109375" style="215" customWidth="1"/>
    <col min="2514" max="2515" width="26.5703125" style="215" customWidth="1"/>
    <col min="2516" max="2762" width="9.140625" style="215"/>
    <col min="2763" max="2763" width="79.85546875" style="215" customWidth="1"/>
    <col min="2764" max="2764" width="24" style="215" customWidth="1"/>
    <col min="2765" max="2765" width="25.28515625" style="215" customWidth="1"/>
    <col min="2766" max="2769" width="23.7109375" style="215" customWidth="1"/>
    <col min="2770" max="2771" width="26.5703125" style="215" customWidth="1"/>
    <col min="2772" max="3018" width="9.140625" style="215"/>
    <col min="3019" max="3019" width="79.85546875" style="215" customWidth="1"/>
    <col min="3020" max="3020" width="24" style="215" customWidth="1"/>
    <col min="3021" max="3021" width="25.28515625" style="215" customWidth="1"/>
    <col min="3022" max="3025" width="23.7109375" style="215" customWidth="1"/>
    <col min="3026" max="3027" width="26.5703125" style="215" customWidth="1"/>
    <col min="3028" max="3274" width="9.140625" style="215"/>
    <col min="3275" max="3275" width="79.85546875" style="215" customWidth="1"/>
    <col min="3276" max="3276" width="24" style="215" customWidth="1"/>
    <col min="3277" max="3277" width="25.28515625" style="215" customWidth="1"/>
    <col min="3278" max="3281" width="23.7109375" style="215" customWidth="1"/>
    <col min="3282" max="3283" width="26.5703125" style="215" customWidth="1"/>
    <col min="3284" max="3530" width="9.140625" style="215"/>
    <col min="3531" max="3531" width="79.85546875" style="215" customWidth="1"/>
    <col min="3532" max="3532" width="24" style="215" customWidth="1"/>
    <col min="3533" max="3533" width="25.28515625" style="215" customWidth="1"/>
    <col min="3534" max="3537" width="23.7109375" style="215" customWidth="1"/>
    <col min="3538" max="3539" width="26.5703125" style="215" customWidth="1"/>
    <col min="3540" max="3786" width="9.140625" style="215"/>
    <col min="3787" max="3787" width="79.85546875" style="215" customWidth="1"/>
    <col min="3788" max="3788" width="24" style="215" customWidth="1"/>
    <col min="3789" max="3789" width="25.28515625" style="215" customWidth="1"/>
    <col min="3790" max="3793" width="23.7109375" style="215" customWidth="1"/>
    <col min="3794" max="3795" width="26.5703125" style="215" customWidth="1"/>
    <col min="3796" max="4042" width="9.140625" style="215"/>
    <col min="4043" max="4043" width="79.85546875" style="215" customWidth="1"/>
    <col min="4044" max="4044" width="24" style="215" customWidth="1"/>
    <col min="4045" max="4045" width="25.28515625" style="215" customWidth="1"/>
    <col min="4046" max="4049" width="23.7109375" style="215" customWidth="1"/>
    <col min="4050" max="4051" width="26.5703125" style="215" customWidth="1"/>
    <col min="4052" max="4298" width="9.140625" style="215"/>
    <col min="4299" max="4299" width="79.85546875" style="215" customWidth="1"/>
    <col min="4300" max="4300" width="24" style="215" customWidth="1"/>
    <col min="4301" max="4301" width="25.28515625" style="215" customWidth="1"/>
    <col min="4302" max="4305" width="23.7109375" style="215" customWidth="1"/>
    <col min="4306" max="4307" width="26.5703125" style="215" customWidth="1"/>
    <col min="4308" max="4554" width="9.140625" style="215"/>
    <col min="4555" max="4555" width="79.85546875" style="215" customWidth="1"/>
    <col min="4556" max="4556" width="24" style="215" customWidth="1"/>
    <col min="4557" max="4557" width="25.28515625" style="215" customWidth="1"/>
    <col min="4558" max="4561" width="23.7109375" style="215" customWidth="1"/>
    <col min="4562" max="4563" width="26.5703125" style="215" customWidth="1"/>
    <col min="4564" max="4810" width="9.140625" style="215"/>
    <col min="4811" max="4811" width="79.85546875" style="215" customWidth="1"/>
    <col min="4812" max="4812" width="24" style="215" customWidth="1"/>
    <col min="4813" max="4813" width="25.28515625" style="215" customWidth="1"/>
    <col min="4814" max="4817" width="23.7109375" style="215" customWidth="1"/>
    <col min="4818" max="4819" width="26.5703125" style="215" customWidth="1"/>
    <col min="4820" max="5066" width="9.140625" style="215"/>
    <col min="5067" max="5067" width="79.85546875" style="215" customWidth="1"/>
    <col min="5068" max="5068" width="24" style="215" customWidth="1"/>
    <col min="5069" max="5069" width="25.28515625" style="215" customWidth="1"/>
    <col min="5070" max="5073" width="23.7109375" style="215" customWidth="1"/>
    <col min="5074" max="5075" width="26.5703125" style="215" customWidth="1"/>
    <col min="5076" max="5322" width="9.140625" style="215"/>
    <col min="5323" max="5323" width="79.85546875" style="215" customWidth="1"/>
    <col min="5324" max="5324" width="24" style="215" customWidth="1"/>
    <col min="5325" max="5325" width="25.28515625" style="215" customWidth="1"/>
    <col min="5326" max="5329" width="23.7109375" style="215" customWidth="1"/>
    <col min="5330" max="5331" width="26.5703125" style="215" customWidth="1"/>
    <col min="5332" max="5578" width="9.140625" style="215"/>
    <col min="5579" max="5579" width="79.85546875" style="215" customWidth="1"/>
    <col min="5580" max="5580" width="24" style="215" customWidth="1"/>
    <col min="5581" max="5581" width="25.28515625" style="215" customWidth="1"/>
    <col min="5582" max="5585" width="23.7109375" style="215" customWidth="1"/>
    <col min="5586" max="5587" width="26.5703125" style="215" customWidth="1"/>
    <col min="5588" max="5834" width="9.140625" style="215"/>
    <col min="5835" max="5835" width="79.85546875" style="215" customWidth="1"/>
    <col min="5836" max="5836" width="24" style="215" customWidth="1"/>
    <col min="5837" max="5837" width="25.28515625" style="215" customWidth="1"/>
    <col min="5838" max="5841" width="23.7109375" style="215" customWidth="1"/>
    <col min="5842" max="5843" width="26.5703125" style="215" customWidth="1"/>
    <col min="5844" max="6090" width="9.140625" style="215"/>
    <col min="6091" max="6091" width="79.85546875" style="215" customWidth="1"/>
    <col min="6092" max="6092" width="24" style="215" customWidth="1"/>
    <col min="6093" max="6093" width="25.28515625" style="215" customWidth="1"/>
    <col min="6094" max="6097" width="23.7109375" style="215" customWidth="1"/>
    <col min="6098" max="6099" width="26.5703125" style="215" customWidth="1"/>
    <col min="6100" max="6346" width="9.140625" style="215"/>
    <col min="6347" max="6347" width="79.85546875" style="215" customWidth="1"/>
    <col min="6348" max="6348" width="24" style="215" customWidth="1"/>
    <col min="6349" max="6349" width="25.28515625" style="215" customWidth="1"/>
    <col min="6350" max="6353" width="23.7109375" style="215" customWidth="1"/>
    <col min="6354" max="6355" width="26.5703125" style="215" customWidth="1"/>
    <col min="6356" max="6602" width="9.140625" style="215"/>
    <col min="6603" max="6603" width="79.85546875" style="215" customWidth="1"/>
    <col min="6604" max="6604" width="24" style="215" customWidth="1"/>
    <col min="6605" max="6605" width="25.28515625" style="215" customWidth="1"/>
    <col min="6606" max="6609" width="23.7109375" style="215" customWidth="1"/>
    <col min="6610" max="6611" width="26.5703125" style="215" customWidth="1"/>
    <col min="6612" max="6858" width="9.140625" style="215"/>
    <col min="6859" max="6859" width="79.85546875" style="215" customWidth="1"/>
    <col min="6860" max="6860" width="24" style="215" customWidth="1"/>
    <col min="6861" max="6861" width="25.28515625" style="215" customWidth="1"/>
    <col min="6862" max="6865" width="23.7109375" style="215" customWidth="1"/>
    <col min="6866" max="6867" width="26.5703125" style="215" customWidth="1"/>
    <col min="6868" max="7114" width="9.140625" style="215"/>
    <col min="7115" max="7115" width="79.85546875" style="215" customWidth="1"/>
    <col min="7116" max="7116" width="24" style="215" customWidth="1"/>
    <col min="7117" max="7117" width="25.28515625" style="215" customWidth="1"/>
    <col min="7118" max="7121" width="23.7109375" style="215" customWidth="1"/>
    <col min="7122" max="7123" width="26.5703125" style="215" customWidth="1"/>
    <col min="7124" max="7370" width="9.140625" style="215"/>
    <col min="7371" max="7371" width="79.85546875" style="215" customWidth="1"/>
    <col min="7372" max="7372" width="24" style="215" customWidth="1"/>
    <col min="7373" max="7373" width="25.28515625" style="215" customWidth="1"/>
    <col min="7374" max="7377" width="23.7109375" style="215" customWidth="1"/>
    <col min="7378" max="7379" width="26.5703125" style="215" customWidth="1"/>
    <col min="7380" max="7626" width="9.140625" style="215"/>
    <col min="7627" max="7627" width="79.85546875" style="215" customWidth="1"/>
    <col min="7628" max="7628" width="24" style="215" customWidth="1"/>
    <col min="7629" max="7629" width="25.28515625" style="215" customWidth="1"/>
    <col min="7630" max="7633" width="23.7109375" style="215" customWidth="1"/>
    <col min="7634" max="7635" width="26.5703125" style="215" customWidth="1"/>
    <col min="7636" max="7882" width="9.140625" style="215"/>
    <col min="7883" max="7883" width="79.85546875" style="215" customWidth="1"/>
    <col min="7884" max="7884" width="24" style="215" customWidth="1"/>
    <col min="7885" max="7885" width="25.28515625" style="215" customWidth="1"/>
    <col min="7886" max="7889" width="23.7109375" style="215" customWidth="1"/>
    <col min="7890" max="7891" width="26.5703125" style="215" customWidth="1"/>
    <col min="7892" max="8138" width="9.140625" style="215"/>
    <col min="8139" max="8139" width="79.85546875" style="215" customWidth="1"/>
    <col min="8140" max="8140" width="24" style="215" customWidth="1"/>
    <col min="8141" max="8141" width="25.28515625" style="215" customWidth="1"/>
    <col min="8142" max="8145" width="23.7109375" style="215" customWidth="1"/>
    <col min="8146" max="8147" width="26.5703125" style="215" customWidth="1"/>
    <col min="8148" max="8394" width="9.140625" style="215"/>
    <col min="8395" max="8395" width="79.85546875" style="215" customWidth="1"/>
    <col min="8396" max="8396" width="24" style="215" customWidth="1"/>
    <col min="8397" max="8397" width="25.28515625" style="215" customWidth="1"/>
    <col min="8398" max="8401" width="23.7109375" style="215" customWidth="1"/>
    <col min="8402" max="8403" width="26.5703125" style="215" customWidth="1"/>
    <col min="8404" max="8650" width="9.140625" style="215"/>
    <col min="8651" max="8651" width="79.85546875" style="215" customWidth="1"/>
    <col min="8652" max="8652" width="24" style="215" customWidth="1"/>
    <col min="8653" max="8653" width="25.28515625" style="215" customWidth="1"/>
    <col min="8654" max="8657" width="23.7109375" style="215" customWidth="1"/>
    <col min="8658" max="8659" width="26.5703125" style="215" customWidth="1"/>
    <col min="8660" max="8906" width="9.140625" style="215"/>
    <col min="8907" max="8907" width="79.85546875" style="215" customWidth="1"/>
    <col min="8908" max="8908" width="24" style="215" customWidth="1"/>
    <col min="8909" max="8909" width="25.28515625" style="215" customWidth="1"/>
    <col min="8910" max="8913" width="23.7109375" style="215" customWidth="1"/>
    <col min="8914" max="8915" width="26.5703125" style="215" customWidth="1"/>
    <col min="8916" max="9162" width="9.140625" style="215"/>
    <col min="9163" max="9163" width="79.85546875" style="215" customWidth="1"/>
    <col min="9164" max="9164" width="24" style="215" customWidth="1"/>
    <col min="9165" max="9165" width="25.28515625" style="215" customWidth="1"/>
    <col min="9166" max="9169" width="23.7109375" style="215" customWidth="1"/>
    <col min="9170" max="9171" width="26.5703125" style="215" customWidth="1"/>
    <col min="9172" max="9418" width="9.140625" style="215"/>
    <col min="9419" max="9419" width="79.85546875" style="215" customWidth="1"/>
    <col min="9420" max="9420" width="24" style="215" customWidth="1"/>
    <col min="9421" max="9421" width="25.28515625" style="215" customWidth="1"/>
    <col min="9422" max="9425" width="23.7109375" style="215" customWidth="1"/>
    <col min="9426" max="9427" width="26.5703125" style="215" customWidth="1"/>
    <col min="9428" max="9674" width="9.140625" style="215"/>
    <col min="9675" max="9675" width="79.85546875" style="215" customWidth="1"/>
    <col min="9676" max="9676" width="24" style="215" customWidth="1"/>
    <col min="9677" max="9677" width="25.28515625" style="215" customWidth="1"/>
    <col min="9678" max="9681" width="23.7109375" style="215" customWidth="1"/>
    <col min="9682" max="9683" width="26.5703125" style="215" customWidth="1"/>
    <col min="9684" max="9930" width="9.140625" style="215"/>
    <col min="9931" max="9931" width="79.85546875" style="215" customWidth="1"/>
    <col min="9932" max="9932" width="24" style="215" customWidth="1"/>
    <col min="9933" max="9933" width="25.28515625" style="215" customWidth="1"/>
    <col min="9934" max="9937" width="23.7109375" style="215" customWidth="1"/>
    <col min="9938" max="9939" width="26.5703125" style="215" customWidth="1"/>
    <col min="9940" max="10186" width="9.140625" style="215"/>
    <col min="10187" max="10187" width="79.85546875" style="215" customWidth="1"/>
    <col min="10188" max="10188" width="24" style="215" customWidth="1"/>
    <col min="10189" max="10189" width="25.28515625" style="215" customWidth="1"/>
    <col min="10190" max="10193" width="23.7109375" style="215" customWidth="1"/>
    <col min="10194" max="10195" width="26.5703125" style="215" customWidth="1"/>
    <col min="10196" max="10442" width="9.140625" style="215"/>
    <col min="10443" max="10443" width="79.85546875" style="215" customWidth="1"/>
    <col min="10444" max="10444" width="24" style="215" customWidth="1"/>
    <col min="10445" max="10445" width="25.28515625" style="215" customWidth="1"/>
    <col min="10446" max="10449" width="23.7109375" style="215" customWidth="1"/>
    <col min="10450" max="10451" width="26.5703125" style="215" customWidth="1"/>
    <col min="10452" max="10698" width="9.140625" style="215"/>
    <col min="10699" max="10699" width="79.85546875" style="215" customWidth="1"/>
    <col min="10700" max="10700" width="24" style="215" customWidth="1"/>
    <col min="10701" max="10701" width="25.28515625" style="215" customWidth="1"/>
    <col min="10702" max="10705" width="23.7109375" style="215" customWidth="1"/>
    <col min="10706" max="10707" width="26.5703125" style="215" customWidth="1"/>
    <col min="10708" max="10954" width="9.140625" style="215"/>
    <col min="10955" max="10955" width="79.85546875" style="215" customWidth="1"/>
    <col min="10956" max="10956" width="24" style="215" customWidth="1"/>
    <col min="10957" max="10957" width="25.28515625" style="215" customWidth="1"/>
    <col min="10958" max="10961" width="23.7109375" style="215" customWidth="1"/>
    <col min="10962" max="10963" width="26.5703125" style="215" customWidth="1"/>
    <col min="10964" max="11210" width="9.140625" style="215"/>
    <col min="11211" max="11211" width="79.85546875" style="215" customWidth="1"/>
    <col min="11212" max="11212" width="24" style="215" customWidth="1"/>
    <col min="11213" max="11213" width="25.28515625" style="215" customWidth="1"/>
    <col min="11214" max="11217" width="23.7109375" style="215" customWidth="1"/>
    <col min="11218" max="11219" width="26.5703125" style="215" customWidth="1"/>
    <col min="11220" max="11466" width="9.140625" style="215"/>
    <col min="11467" max="11467" width="79.85546875" style="215" customWidth="1"/>
    <col min="11468" max="11468" width="24" style="215" customWidth="1"/>
    <col min="11469" max="11469" width="25.28515625" style="215" customWidth="1"/>
    <col min="11470" max="11473" width="23.7109375" style="215" customWidth="1"/>
    <col min="11474" max="11475" width="26.5703125" style="215" customWidth="1"/>
    <col min="11476" max="11722" width="9.140625" style="215"/>
    <col min="11723" max="11723" width="79.85546875" style="215" customWidth="1"/>
    <col min="11724" max="11724" width="24" style="215" customWidth="1"/>
    <col min="11725" max="11725" width="25.28515625" style="215" customWidth="1"/>
    <col min="11726" max="11729" width="23.7109375" style="215" customWidth="1"/>
    <col min="11730" max="11731" width="26.5703125" style="215" customWidth="1"/>
    <col min="11732" max="11978" width="9.140625" style="215"/>
    <col min="11979" max="11979" width="79.85546875" style="215" customWidth="1"/>
    <col min="11980" max="11980" width="24" style="215" customWidth="1"/>
    <col min="11981" max="11981" width="25.28515625" style="215" customWidth="1"/>
    <col min="11982" max="11985" width="23.7109375" style="215" customWidth="1"/>
    <col min="11986" max="11987" width="26.5703125" style="215" customWidth="1"/>
    <col min="11988" max="12234" width="9.140625" style="215"/>
    <col min="12235" max="12235" width="79.85546875" style="215" customWidth="1"/>
    <col min="12236" max="12236" width="24" style="215" customWidth="1"/>
    <col min="12237" max="12237" width="25.28515625" style="215" customWidth="1"/>
    <col min="12238" max="12241" width="23.7109375" style="215" customWidth="1"/>
    <col min="12242" max="12243" width="26.5703125" style="215" customWidth="1"/>
    <col min="12244" max="12490" width="9.140625" style="215"/>
    <col min="12491" max="12491" width="79.85546875" style="215" customWidth="1"/>
    <col min="12492" max="12492" width="24" style="215" customWidth="1"/>
    <col min="12493" max="12493" width="25.28515625" style="215" customWidth="1"/>
    <col min="12494" max="12497" width="23.7109375" style="215" customWidth="1"/>
    <col min="12498" max="12499" width="26.5703125" style="215" customWidth="1"/>
    <col min="12500" max="12746" width="9.140625" style="215"/>
    <col min="12747" max="12747" width="79.85546875" style="215" customWidth="1"/>
    <col min="12748" max="12748" width="24" style="215" customWidth="1"/>
    <col min="12749" max="12749" width="25.28515625" style="215" customWidth="1"/>
    <col min="12750" max="12753" width="23.7109375" style="215" customWidth="1"/>
    <col min="12754" max="12755" width="26.5703125" style="215" customWidth="1"/>
    <col min="12756" max="13002" width="9.140625" style="215"/>
    <col min="13003" max="13003" width="79.85546875" style="215" customWidth="1"/>
    <col min="13004" max="13004" width="24" style="215" customWidth="1"/>
    <col min="13005" max="13005" width="25.28515625" style="215" customWidth="1"/>
    <col min="13006" max="13009" width="23.7109375" style="215" customWidth="1"/>
    <col min="13010" max="13011" width="26.5703125" style="215" customWidth="1"/>
    <col min="13012" max="13258" width="9.140625" style="215"/>
    <col min="13259" max="13259" width="79.85546875" style="215" customWidth="1"/>
    <col min="13260" max="13260" width="24" style="215" customWidth="1"/>
    <col min="13261" max="13261" width="25.28515625" style="215" customWidth="1"/>
    <col min="13262" max="13265" width="23.7109375" style="215" customWidth="1"/>
    <col min="13266" max="13267" width="26.5703125" style="215" customWidth="1"/>
    <col min="13268" max="13514" width="9.140625" style="215"/>
    <col min="13515" max="13515" width="79.85546875" style="215" customWidth="1"/>
    <col min="13516" max="13516" width="24" style="215" customWidth="1"/>
    <col min="13517" max="13517" width="25.28515625" style="215" customWidth="1"/>
    <col min="13518" max="13521" width="23.7109375" style="215" customWidth="1"/>
    <col min="13522" max="13523" width="26.5703125" style="215" customWidth="1"/>
    <col min="13524" max="13770" width="9.140625" style="215"/>
    <col min="13771" max="13771" width="79.85546875" style="215" customWidth="1"/>
    <col min="13772" max="13772" width="24" style="215" customWidth="1"/>
    <col min="13773" max="13773" width="25.28515625" style="215" customWidth="1"/>
    <col min="13774" max="13777" width="23.7109375" style="215" customWidth="1"/>
    <col min="13778" max="13779" width="26.5703125" style="215" customWidth="1"/>
    <col min="13780" max="14026" width="9.140625" style="215"/>
    <col min="14027" max="14027" width="79.85546875" style="215" customWidth="1"/>
    <col min="14028" max="14028" width="24" style="215" customWidth="1"/>
    <col min="14029" max="14029" width="25.28515625" style="215" customWidth="1"/>
    <col min="14030" max="14033" width="23.7109375" style="215" customWidth="1"/>
    <col min="14034" max="14035" width="26.5703125" style="215" customWidth="1"/>
    <col min="14036" max="14282" width="9.140625" style="215"/>
    <col min="14283" max="14283" width="79.85546875" style="215" customWidth="1"/>
    <col min="14284" max="14284" width="24" style="215" customWidth="1"/>
    <col min="14285" max="14285" width="25.28515625" style="215" customWidth="1"/>
    <col min="14286" max="14289" width="23.7109375" style="215" customWidth="1"/>
    <col min="14290" max="14291" width="26.5703125" style="215" customWidth="1"/>
    <col min="14292" max="14538" width="9.140625" style="215"/>
    <col min="14539" max="14539" width="79.85546875" style="215" customWidth="1"/>
    <col min="14540" max="14540" width="24" style="215" customWidth="1"/>
    <col min="14541" max="14541" width="25.28515625" style="215" customWidth="1"/>
    <col min="14542" max="14545" width="23.7109375" style="215" customWidth="1"/>
    <col min="14546" max="14547" width="26.5703125" style="215" customWidth="1"/>
    <col min="14548" max="14794" width="9.140625" style="215"/>
    <col min="14795" max="14795" width="79.85546875" style="215" customWidth="1"/>
    <col min="14796" max="14796" width="24" style="215" customWidth="1"/>
    <col min="14797" max="14797" width="25.28515625" style="215" customWidth="1"/>
    <col min="14798" max="14801" width="23.7109375" style="215" customWidth="1"/>
    <col min="14802" max="14803" width="26.5703125" style="215" customWidth="1"/>
    <col min="14804" max="15050" width="9.140625" style="215"/>
    <col min="15051" max="15051" width="79.85546875" style="215" customWidth="1"/>
    <col min="15052" max="15052" width="24" style="215" customWidth="1"/>
    <col min="15053" max="15053" width="25.28515625" style="215" customWidth="1"/>
    <col min="15054" max="15057" width="23.7109375" style="215" customWidth="1"/>
    <col min="15058" max="15059" width="26.5703125" style="215" customWidth="1"/>
    <col min="15060" max="15306" width="9.140625" style="215"/>
    <col min="15307" max="15307" width="79.85546875" style="215" customWidth="1"/>
    <col min="15308" max="15308" width="24" style="215" customWidth="1"/>
    <col min="15309" max="15309" width="25.28515625" style="215" customWidth="1"/>
    <col min="15310" max="15313" width="23.7109375" style="215" customWidth="1"/>
    <col min="15314" max="15315" width="26.5703125" style="215" customWidth="1"/>
    <col min="15316" max="15562" width="9.140625" style="215"/>
    <col min="15563" max="15563" width="79.85546875" style="215" customWidth="1"/>
    <col min="15564" max="15564" width="24" style="215" customWidth="1"/>
    <col min="15565" max="15565" width="25.28515625" style="215" customWidth="1"/>
    <col min="15566" max="15569" width="23.7109375" style="215" customWidth="1"/>
    <col min="15570" max="15571" width="26.5703125" style="215" customWidth="1"/>
    <col min="15572" max="15818" width="9.140625" style="215"/>
    <col min="15819" max="15819" width="79.85546875" style="215" customWidth="1"/>
    <col min="15820" max="15820" width="24" style="215" customWidth="1"/>
    <col min="15821" max="15821" width="25.28515625" style="215" customWidth="1"/>
    <col min="15822" max="15825" width="23.7109375" style="215" customWidth="1"/>
    <col min="15826" max="15827" width="26.5703125" style="215" customWidth="1"/>
    <col min="15828" max="16074" width="9.140625" style="215"/>
    <col min="16075" max="16075" width="79.85546875" style="215" customWidth="1"/>
    <col min="16076" max="16076" width="24" style="215" customWidth="1"/>
    <col min="16077" max="16077" width="25.28515625" style="215" customWidth="1"/>
    <col min="16078" max="16081" width="23.7109375" style="215" customWidth="1"/>
    <col min="16082" max="16083" width="26.5703125" style="215" customWidth="1"/>
    <col min="16084" max="16384" width="9.140625" style="215"/>
  </cols>
  <sheetData>
    <row r="1" spans="1:9">
      <c r="A1" s="977" t="s">
        <v>0</v>
      </c>
      <c r="B1" s="977"/>
      <c r="C1" s="977"/>
      <c r="D1" s="977"/>
      <c r="E1" s="977"/>
      <c r="F1" s="977"/>
      <c r="G1" s="214"/>
      <c r="H1" s="214"/>
      <c r="I1" s="214"/>
    </row>
    <row r="2" spans="1:9">
      <c r="A2" s="977" t="s">
        <v>1</v>
      </c>
      <c r="B2" s="977"/>
      <c r="C2" s="977"/>
      <c r="D2" s="977"/>
      <c r="E2" s="977"/>
      <c r="F2" s="977"/>
      <c r="G2" s="214"/>
      <c r="H2" s="214"/>
      <c r="I2" s="214"/>
    </row>
    <row r="3" spans="1:9">
      <c r="A3" s="978" t="s">
        <v>364</v>
      </c>
      <c r="B3" s="978"/>
      <c r="C3" s="978"/>
      <c r="D3" s="978"/>
      <c r="E3" s="978"/>
      <c r="F3" s="978"/>
      <c r="G3" s="597"/>
      <c r="H3" s="597"/>
      <c r="I3" s="597"/>
    </row>
    <row r="4" spans="1:9">
      <c r="A4" s="977" t="s">
        <v>365</v>
      </c>
      <c r="B4" s="977"/>
      <c r="C4" s="977"/>
      <c r="D4" s="977"/>
      <c r="E4" s="977"/>
      <c r="F4" s="977"/>
      <c r="G4" s="214"/>
      <c r="H4" s="214"/>
      <c r="I4" s="214"/>
    </row>
    <row r="5" spans="1:9">
      <c r="A5" s="977" t="s">
        <v>1107</v>
      </c>
      <c r="B5" s="977"/>
      <c r="C5" s="977"/>
      <c r="D5" s="977"/>
      <c r="E5" s="977"/>
      <c r="F5" s="977"/>
      <c r="G5" s="214"/>
      <c r="H5" s="214"/>
      <c r="I5" s="214"/>
    </row>
    <row r="7" spans="1:9">
      <c r="A7" s="215" t="s">
        <v>366</v>
      </c>
      <c r="C7" s="214"/>
      <c r="F7" s="216">
        <v>1</v>
      </c>
      <c r="H7" s="598"/>
      <c r="I7" s="216"/>
    </row>
    <row r="8" spans="1:9">
      <c r="A8" s="960" t="s">
        <v>780</v>
      </c>
      <c r="B8" s="960"/>
      <c r="C8" s="960"/>
      <c r="D8" s="960"/>
      <c r="E8" s="960"/>
      <c r="F8" s="960"/>
      <c r="G8" s="600"/>
      <c r="H8" s="600"/>
      <c r="I8" s="600"/>
    </row>
    <row r="9" spans="1:9" ht="18.75" customHeight="1">
      <c r="A9" s="960" t="s">
        <v>781</v>
      </c>
      <c r="B9" s="960"/>
      <c r="C9" s="960"/>
      <c r="D9" s="960"/>
      <c r="E9" s="960"/>
      <c r="F9" s="960"/>
      <c r="G9" s="599"/>
      <c r="H9" s="599"/>
      <c r="I9" s="599"/>
    </row>
    <row r="10" spans="1:9" ht="30" customHeight="1">
      <c r="A10" s="961" t="s">
        <v>782</v>
      </c>
      <c r="B10" s="957"/>
      <c r="C10" s="963" t="s">
        <v>7</v>
      </c>
      <c r="D10" s="957"/>
      <c r="E10" s="965" t="s">
        <v>367</v>
      </c>
      <c r="F10" s="966"/>
      <c r="G10" s="599"/>
      <c r="H10" s="599"/>
      <c r="I10" s="599"/>
    </row>
    <row r="11" spans="1:9" s="600" customFormat="1" ht="12.75" customHeight="1">
      <c r="A11" s="962"/>
      <c r="B11" s="958"/>
      <c r="C11" s="964" t="s">
        <v>439</v>
      </c>
      <c r="D11" s="958"/>
      <c r="E11" s="965" t="s">
        <v>440</v>
      </c>
      <c r="F11" s="966"/>
      <c r="G11" s="597"/>
      <c r="H11" s="597"/>
      <c r="I11" s="597"/>
    </row>
    <row r="12" spans="1:9" s="600" customFormat="1" ht="12.75" customHeight="1">
      <c r="A12" s="606" t="s">
        <v>368</v>
      </c>
      <c r="B12" s="218"/>
      <c r="C12" s="217"/>
      <c r="D12" s="218">
        <v>1984671000</v>
      </c>
      <c r="E12" s="217"/>
      <c r="F12" s="607">
        <v>2109985283.8399997</v>
      </c>
      <c r="G12" s="601"/>
      <c r="H12" s="601"/>
      <c r="I12" s="601"/>
    </row>
    <row r="13" spans="1:9" ht="12.75" customHeight="1">
      <c r="A13" s="608" t="s">
        <v>369</v>
      </c>
      <c r="B13" s="221"/>
      <c r="C13" s="220"/>
      <c r="D13" s="221">
        <v>452360000</v>
      </c>
      <c r="E13" s="220"/>
      <c r="F13" s="609">
        <v>461175843.27000004</v>
      </c>
      <c r="G13" s="602"/>
      <c r="H13" s="602"/>
      <c r="I13" s="602"/>
    </row>
    <row r="14" spans="1:9" ht="12.75" customHeight="1">
      <c r="A14" s="610" t="s">
        <v>783</v>
      </c>
      <c r="B14" s="221"/>
      <c r="C14" s="220"/>
      <c r="D14" s="221">
        <v>288551000</v>
      </c>
      <c r="E14" s="220"/>
      <c r="F14" s="609">
        <v>295357494.28000003</v>
      </c>
      <c r="G14" s="602"/>
      <c r="H14" s="602"/>
      <c r="I14" s="602"/>
    </row>
    <row r="15" spans="1:9" ht="12.75" customHeight="1">
      <c r="A15" s="610" t="s">
        <v>784</v>
      </c>
      <c r="B15" s="221"/>
      <c r="C15" s="220"/>
      <c r="D15" s="221">
        <v>151492000</v>
      </c>
      <c r="E15" s="220"/>
      <c r="F15" s="609">
        <v>153525192.98000002</v>
      </c>
      <c r="G15" s="602"/>
      <c r="H15" s="602"/>
      <c r="I15" s="602"/>
    </row>
    <row r="16" spans="1:9" ht="12.75" customHeight="1">
      <c r="A16" s="610" t="s">
        <v>785</v>
      </c>
      <c r="B16" s="221"/>
      <c r="C16" s="220"/>
      <c r="D16" s="221">
        <v>12317000</v>
      </c>
      <c r="E16" s="220"/>
      <c r="F16" s="609">
        <v>12293156.010000002</v>
      </c>
      <c r="G16" s="602"/>
      <c r="H16" s="602"/>
      <c r="I16" s="602"/>
    </row>
    <row r="17" spans="1:9" ht="12.75" customHeight="1">
      <c r="A17" s="608" t="s">
        <v>370</v>
      </c>
      <c r="B17" s="221"/>
      <c r="C17" s="220"/>
      <c r="D17" s="221">
        <v>584841000</v>
      </c>
      <c r="E17" s="220"/>
      <c r="F17" s="609">
        <v>614464628.81999993</v>
      </c>
      <c r="G17" s="602"/>
      <c r="H17" s="602"/>
      <c r="I17" s="602"/>
    </row>
    <row r="18" spans="1:9" ht="12.75" customHeight="1">
      <c r="A18" s="610" t="s">
        <v>783</v>
      </c>
      <c r="B18" s="221"/>
      <c r="C18" s="220"/>
      <c r="D18" s="221">
        <v>584841000</v>
      </c>
      <c r="E18" s="220"/>
      <c r="F18" s="609">
        <v>614464628.81999993</v>
      </c>
      <c r="G18" s="602"/>
      <c r="H18" s="602"/>
      <c r="I18" s="602"/>
    </row>
    <row r="19" spans="1:9" ht="12.75" customHeight="1">
      <c r="A19" s="610" t="s">
        <v>784</v>
      </c>
      <c r="B19" s="221"/>
      <c r="C19" s="220"/>
      <c r="D19" s="221">
        <v>0</v>
      </c>
      <c r="E19" s="220"/>
      <c r="F19" s="609">
        <v>0</v>
      </c>
      <c r="G19" s="602"/>
      <c r="H19" s="602"/>
      <c r="I19" s="602"/>
    </row>
    <row r="20" spans="1:9" ht="12.75" customHeight="1">
      <c r="A20" s="610" t="s">
        <v>785</v>
      </c>
      <c r="B20" s="221"/>
      <c r="C20" s="220"/>
      <c r="D20" s="221">
        <v>0</v>
      </c>
      <c r="E20" s="220"/>
      <c r="F20" s="609">
        <v>0</v>
      </c>
      <c r="G20" s="602"/>
      <c r="H20" s="602"/>
      <c r="I20" s="602"/>
    </row>
    <row r="21" spans="1:9" ht="12.75" customHeight="1">
      <c r="A21" s="608" t="s">
        <v>371</v>
      </c>
      <c r="B21" s="221"/>
      <c r="C21" s="220"/>
      <c r="D21" s="221">
        <v>190224000</v>
      </c>
      <c r="E21" s="220"/>
      <c r="F21" s="609">
        <v>259382227.5399999</v>
      </c>
      <c r="G21" s="602"/>
      <c r="H21" s="602"/>
      <c r="I21" s="602"/>
    </row>
    <row r="22" spans="1:9" ht="12.75" customHeight="1">
      <c r="A22" s="610" t="s">
        <v>786</v>
      </c>
      <c r="B22" s="221"/>
      <c r="C22" s="220"/>
      <c r="D22" s="221">
        <v>8064000</v>
      </c>
      <c r="E22" s="220"/>
      <c r="F22" s="609">
        <v>8557618.6400000006</v>
      </c>
      <c r="G22" s="602"/>
      <c r="H22" s="602"/>
      <c r="I22" s="602"/>
    </row>
    <row r="23" spans="1:9" ht="12.75" customHeight="1">
      <c r="A23" s="610" t="s">
        <v>787</v>
      </c>
      <c r="B23" s="221"/>
      <c r="C23" s="220"/>
      <c r="D23" s="221">
        <v>182160000</v>
      </c>
      <c r="E23" s="220"/>
      <c r="F23" s="609">
        <v>250824608.89999992</v>
      </c>
      <c r="G23" s="602"/>
      <c r="H23" s="602"/>
      <c r="I23" s="602"/>
    </row>
    <row r="24" spans="1:9" ht="12.75" customHeight="1">
      <c r="A24" s="610" t="s">
        <v>788</v>
      </c>
      <c r="B24" s="221"/>
      <c r="C24" s="220"/>
      <c r="D24" s="221">
        <v>0</v>
      </c>
      <c r="E24" s="220"/>
      <c r="F24" s="609">
        <v>0</v>
      </c>
      <c r="G24" s="602"/>
      <c r="H24" s="602"/>
      <c r="I24" s="602"/>
    </row>
    <row r="25" spans="1:9" ht="12.75" customHeight="1">
      <c r="A25" s="608" t="s">
        <v>372</v>
      </c>
      <c r="B25" s="221"/>
      <c r="C25" s="220"/>
      <c r="D25" s="221">
        <v>0</v>
      </c>
      <c r="E25" s="220"/>
      <c r="F25" s="609">
        <v>0</v>
      </c>
      <c r="G25" s="602"/>
      <c r="H25" s="602"/>
      <c r="I25" s="602"/>
    </row>
    <row r="26" spans="1:9" ht="12.75" customHeight="1">
      <c r="A26" s="608" t="s">
        <v>373</v>
      </c>
      <c r="B26" s="221"/>
      <c r="C26" s="220"/>
      <c r="D26" s="221">
        <v>757246000</v>
      </c>
      <c r="E26" s="220"/>
      <c r="F26" s="609">
        <v>774962584.20999992</v>
      </c>
      <c r="G26" s="602"/>
      <c r="H26" s="602"/>
      <c r="I26" s="602"/>
    </row>
    <row r="27" spans="1:9" ht="12.75" customHeight="1">
      <c r="A27" s="610" t="s">
        <v>789</v>
      </c>
      <c r="B27" s="221"/>
      <c r="C27" s="220"/>
      <c r="D27" s="221">
        <v>53013000</v>
      </c>
      <c r="E27" s="220"/>
      <c r="F27" s="609">
        <v>85479005.120000005</v>
      </c>
      <c r="G27" s="602"/>
      <c r="H27" s="602"/>
      <c r="I27" s="602"/>
    </row>
    <row r="28" spans="1:9" ht="12.75" customHeight="1">
      <c r="A28" s="610" t="s">
        <v>790</v>
      </c>
      <c r="B28" s="221"/>
      <c r="C28" s="220"/>
      <c r="D28" s="221">
        <v>684914000</v>
      </c>
      <c r="E28" s="220"/>
      <c r="F28" s="609">
        <v>684914129.03999996</v>
      </c>
      <c r="G28" s="602"/>
      <c r="H28" s="602"/>
      <c r="I28" s="602"/>
    </row>
    <row r="29" spans="1:9" ht="12.75" customHeight="1">
      <c r="A29" s="610" t="s">
        <v>791</v>
      </c>
      <c r="B29" s="221"/>
      <c r="C29" s="220"/>
      <c r="D29" s="221">
        <v>19319000</v>
      </c>
      <c r="E29" s="220"/>
      <c r="F29" s="609">
        <v>4569450.0499999523</v>
      </c>
      <c r="G29" s="602"/>
      <c r="H29" s="602"/>
      <c r="I29" s="602"/>
    </row>
    <row r="30" spans="1:9" ht="12.75" customHeight="1">
      <c r="A30" s="606" t="s">
        <v>374</v>
      </c>
      <c r="B30" s="218"/>
      <c r="C30" s="217"/>
      <c r="D30" s="218">
        <v>0</v>
      </c>
      <c r="E30" s="217"/>
      <c r="F30" s="607">
        <v>3662178.09</v>
      </c>
      <c r="G30" s="602"/>
      <c r="H30" s="602"/>
      <c r="I30" s="602"/>
    </row>
    <row r="31" spans="1:9" ht="12.75" customHeight="1">
      <c r="A31" s="611" t="s">
        <v>792</v>
      </c>
      <c r="B31" s="221"/>
      <c r="C31" s="220"/>
      <c r="D31" s="221">
        <v>0</v>
      </c>
      <c r="E31" s="220"/>
      <c r="F31" s="609">
        <v>3662178.09</v>
      </c>
      <c r="G31" s="602"/>
      <c r="H31" s="602"/>
      <c r="I31" s="602"/>
    </row>
    <row r="32" spans="1:9" ht="12.75" customHeight="1">
      <c r="A32" s="611" t="s">
        <v>793</v>
      </c>
      <c r="B32" s="221"/>
      <c r="C32" s="220"/>
      <c r="D32" s="221">
        <v>0</v>
      </c>
      <c r="E32" s="220"/>
      <c r="F32" s="609">
        <v>0</v>
      </c>
      <c r="G32" s="602"/>
      <c r="H32" s="602"/>
      <c r="I32" s="602"/>
    </row>
    <row r="33" spans="1:9" ht="12.75" customHeight="1">
      <c r="A33" s="612" t="s">
        <v>794</v>
      </c>
      <c r="B33" s="223"/>
      <c r="C33" s="222"/>
      <c r="D33" s="223">
        <v>0</v>
      </c>
      <c r="E33" s="222"/>
      <c r="F33" s="613">
        <v>0</v>
      </c>
      <c r="G33" s="602"/>
      <c r="H33" s="602"/>
      <c r="I33" s="602"/>
    </row>
    <row r="34" spans="1:9" ht="12.75" customHeight="1">
      <c r="A34" s="614" t="s">
        <v>795</v>
      </c>
      <c r="B34" s="225"/>
      <c r="C34" s="224"/>
      <c r="D34" s="225">
        <v>1299757000</v>
      </c>
      <c r="E34" s="224"/>
      <c r="F34" s="615">
        <v>1428733332.8899996</v>
      </c>
      <c r="G34" s="602"/>
      <c r="H34" s="602"/>
      <c r="I34" s="602"/>
    </row>
    <row r="35" spans="1:9" ht="12.75" customHeight="1">
      <c r="G35" s="602"/>
      <c r="H35" s="602"/>
      <c r="I35" s="602"/>
    </row>
    <row r="36" spans="1:9" ht="20.25" customHeight="1">
      <c r="A36" s="969" t="s">
        <v>796</v>
      </c>
      <c r="B36" s="972" t="s">
        <v>375</v>
      </c>
      <c r="C36" s="616" t="s">
        <v>376</v>
      </c>
      <c r="D36" s="616" t="s">
        <v>377</v>
      </c>
      <c r="E36" s="616" t="s">
        <v>797</v>
      </c>
      <c r="F36" s="617" t="s">
        <v>378</v>
      </c>
      <c r="G36" s="602"/>
      <c r="H36" s="602"/>
      <c r="I36" s="602"/>
    </row>
    <row r="37" spans="1:9" ht="12.75" customHeight="1">
      <c r="A37" s="970"/>
      <c r="B37" s="973"/>
      <c r="C37" s="618" t="s">
        <v>478</v>
      </c>
      <c r="D37" s="618" t="s">
        <v>478</v>
      </c>
      <c r="E37" s="618" t="s">
        <v>478</v>
      </c>
      <c r="F37" s="619" t="s">
        <v>798</v>
      </c>
      <c r="G37" s="602"/>
      <c r="H37" s="602"/>
      <c r="I37" s="602"/>
    </row>
    <row r="38" spans="1:9" ht="12.75" customHeight="1">
      <c r="A38" s="971"/>
      <c r="B38" s="620" t="s">
        <v>593</v>
      </c>
      <c r="C38" s="620" t="s">
        <v>490</v>
      </c>
      <c r="D38" s="620" t="s">
        <v>491</v>
      </c>
      <c r="E38" s="620" t="s">
        <v>556</v>
      </c>
      <c r="F38" s="621" t="s">
        <v>492</v>
      </c>
      <c r="G38" s="602"/>
      <c r="H38" s="602"/>
      <c r="I38" s="602"/>
    </row>
    <row r="39" spans="1:9" ht="12.75" customHeight="1">
      <c r="A39" s="257" t="s">
        <v>799</v>
      </c>
      <c r="B39" s="226">
        <v>1973603000</v>
      </c>
      <c r="C39" s="226">
        <v>1848574524.99</v>
      </c>
      <c r="D39" s="226">
        <v>1848574524.9899998</v>
      </c>
      <c r="E39" s="226">
        <v>1848574524.9899998</v>
      </c>
      <c r="F39" s="622">
        <v>2.6822090148925781E-7</v>
      </c>
      <c r="G39" s="602"/>
      <c r="H39" s="602"/>
      <c r="I39" s="602"/>
    </row>
    <row r="40" spans="1:9" s="600" customFormat="1" ht="12.75" customHeight="1">
      <c r="A40" s="257" t="s">
        <v>379</v>
      </c>
      <c r="B40" s="226">
        <v>1743283000</v>
      </c>
      <c r="C40" s="226">
        <v>1674091702.4400001</v>
      </c>
      <c r="D40" s="226">
        <v>1674091702.4399998</v>
      </c>
      <c r="E40" s="226">
        <v>1674091702.4399998</v>
      </c>
      <c r="F40" s="622">
        <v>2.384185791015625E-7</v>
      </c>
      <c r="G40" s="601"/>
      <c r="H40" s="601"/>
      <c r="I40" s="601"/>
    </row>
    <row r="41" spans="1:9" ht="12.75" customHeight="1">
      <c r="A41" s="257" t="s">
        <v>800</v>
      </c>
      <c r="B41" s="226">
        <v>230320000</v>
      </c>
      <c r="C41" s="226">
        <v>174482822.55000001</v>
      </c>
      <c r="D41" s="226">
        <v>174482822.54999998</v>
      </c>
      <c r="E41" s="226">
        <v>174482822.55000001</v>
      </c>
      <c r="F41" s="622">
        <v>2.9802322387695313E-8</v>
      </c>
      <c r="G41" s="602"/>
      <c r="H41" s="602"/>
      <c r="I41" s="602"/>
    </row>
    <row r="42" spans="1:9" ht="12.75" customHeight="1">
      <c r="A42" s="257" t="s">
        <v>380</v>
      </c>
      <c r="B42" s="226">
        <v>11068000</v>
      </c>
      <c r="C42" s="226">
        <v>8047679.7699994445</v>
      </c>
      <c r="D42" s="226">
        <v>8018338.3499996364</v>
      </c>
      <c r="E42" s="226">
        <v>8018338.349999845</v>
      </c>
      <c r="F42" s="622">
        <v>29341.419999808073</v>
      </c>
      <c r="G42" s="602"/>
      <c r="H42" s="602"/>
      <c r="I42" s="602"/>
    </row>
    <row r="43" spans="1:9" ht="12.75" customHeight="1">
      <c r="A43" s="257" t="s">
        <v>381</v>
      </c>
      <c r="B43" s="226">
        <v>1492000</v>
      </c>
      <c r="C43" s="226">
        <v>1069370.78</v>
      </c>
      <c r="D43" s="226">
        <v>1069370.78</v>
      </c>
      <c r="E43" s="226">
        <v>1069370.78</v>
      </c>
      <c r="F43" s="622">
        <v>0</v>
      </c>
      <c r="G43" s="602"/>
      <c r="H43" s="602"/>
      <c r="I43" s="602"/>
    </row>
    <row r="44" spans="1:9" s="600" customFormat="1" ht="12.75" customHeight="1">
      <c r="A44" s="257" t="s">
        <v>382</v>
      </c>
      <c r="B44" s="226">
        <v>9576000</v>
      </c>
      <c r="C44" s="226">
        <v>6978308.9899994442</v>
      </c>
      <c r="D44" s="226">
        <v>6948967.5699996362</v>
      </c>
      <c r="E44" s="226">
        <v>6948967.5699998448</v>
      </c>
      <c r="F44" s="622">
        <v>29341.419999808073</v>
      </c>
      <c r="G44" s="601"/>
      <c r="H44" s="601"/>
      <c r="I44" s="601"/>
    </row>
    <row r="45" spans="1:9">
      <c r="A45" s="227" t="s">
        <v>801</v>
      </c>
      <c r="B45" s="623">
        <v>1984671000</v>
      </c>
      <c r="C45" s="623">
        <v>1856622204.7599995</v>
      </c>
      <c r="D45" s="623">
        <v>1856592863.3399994</v>
      </c>
      <c r="E45" s="623">
        <v>1856592863.3399997</v>
      </c>
      <c r="F45" s="248">
        <v>29341.420000076294</v>
      </c>
    </row>
    <row r="46" spans="1:9">
      <c r="A46" s="624"/>
      <c r="B46" s="625"/>
      <c r="C46" s="625"/>
      <c r="D46" s="625"/>
      <c r="E46" s="625"/>
      <c r="F46" s="626"/>
    </row>
    <row r="47" spans="1:9" ht="30" customHeight="1">
      <c r="A47" s="627" t="s">
        <v>802</v>
      </c>
      <c r="B47" s="746">
        <v>-684914000</v>
      </c>
      <c r="C47" s="746">
        <v>-427888871.86999989</v>
      </c>
      <c r="D47" s="746">
        <v>-427859530.44999981</v>
      </c>
      <c r="E47" s="746">
        <v>-427859530.45000005</v>
      </c>
      <c r="F47" s="747">
        <v>0</v>
      </c>
      <c r="G47" s="599"/>
      <c r="H47" s="599"/>
      <c r="I47" s="599"/>
    </row>
    <row r="48" spans="1:9" ht="30" customHeight="1">
      <c r="G48" s="605"/>
      <c r="H48" s="605"/>
      <c r="I48" s="605"/>
    </row>
    <row r="49" spans="1:9" ht="12.75" customHeight="1">
      <c r="A49" s="235" t="s">
        <v>803</v>
      </c>
      <c r="B49" s="236"/>
      <c r="C49" s="236"/>
      <c r="D49" s="236"/>
      <c r="E49" s="965" t="s">
        <v>383</v>
      </c>
      <c r="F49" s="974"/>
    </row>
    <row r="50" spans="1:9" ht="12.75" customHeight="1">
      <c r="A50" s="628" t="s">
        <v>384</v>
      </c>
      <c r="B50" s="229"/>
      <c r="C50" s="229"/>
      <c r="D50" s="229"/>
      <c r="E50" s="231"/>
      <c r="F50" s="232">
        <v>0</v>
      </c>
      <c r="G50" s="602"/>
      <c r="H50" s="602"/>
      <c r="I50" s="602"/>
    </row>
    <row r="51" spans="1:9" ht="12.75" customHeight="1">
      <c r="A51" s="233"/>
      <c r="B51" s="234"/>
      <c r="G51" s="602"/>
      <c r="H51" s="602"/>
      <c r="I51" s="602"/>
    </row>
    <row r="52" spans="1:9" ht="12.75" customHeight="1">
      <c r="A52" s="235" t="s">
        <v>804</v>
      </c>
      <c r="B52" s="236"/>
      <c r="C52" s="236"/>
      <c r="D52" s="237"/>
      <c r="E52" s="965" t="s">
        <v>383</v>
      </c>
      <c r="F52" s="974"/>
      <c r="G52" s="602"/>
      <c r="H52" s="602"/>
      <c r="I52" s="602"/>
    </row>
    <row r="53" spans="1:9" ht="12.75" customHeight="1">
      <c r="A53" s="628" t="s">
        <v>385</v>
      </c>
      <c r="B53" s="229"/>
      <c r="C53" s="229"/>
      <c r="D53" s="230"/>
      <c r="E53" s="231"/>
      <c r="F53" s="232">
        <v>0</v>
      </c>
      <c r="G53" s="602"/>
      <c r="H53" s="602"/>
      <c r="I53" s="602"/>
    </row>
    <row r="54" spans="1:9" ht="12.75" customHeight="1">
      <c r="A54" s="233"/>
      <c r="B54" s="234"/>
      <c r="G54" s="602"/>
      <c r="H54" s="602"/>
      <c r="I54" s="602"/>
    </row>
    <row r="55" spans="1:9" ht="12.75" customHeight="1">
      <c r="A55" s="236" t="s">
        <v>805</v>
      </c>
      <c r="B55" s="236"/>
      <c r="C55" s="236"/>
      <c r="D55" s="237"/>
      <c r="E55" s="965" t="s">
        <v>386</v>
      </c>
      <c r="F55" s="974"/>
      <c r="G55" s="602"/>
      <c r="H55" s="602"/>
      <c r="I55" s="602"/>
    </row>
    <row r="56" spans="1:9" ht="12.75" customHeight="1">
      <c r="A56" s="238" t="s">
        <v>387</v>
      </c>
      <c r="B56" s="238"/>
      <c r="C56" s="238"/>
      <c r="D56" s="239"/>
      <c r="F56" s="240">
        <v>0</v>
      </c>
      <c r="G56" s="602"/>
      <c r="H56" s="602"/>
      <c r="I56" s="602"/>
    </row>
    <row r="57" spans="1:9" ht="12.75" customHeight="1">
      <c r="A57" s="238" t="s">
        <v>388</v>
      </c>
      <c r="B57" s="238"/>
      <c r="C57" s="238"/>
      <c r="D57" s="239"/>
      <c r="F57" s="240">
        <v>0</v>
      </c>
      <c r="G57" s="602"/>
      <c r="H57" s="602"/>
      <c r="I57" s="602"/>
    </row>
    <row r="58" spans="1:9" ht="12.75" customHeight="1">
      <c r="A58" s="238" t="s">
        <v>389</v>
      </c>
      <c r="B58" s="238"/>
      <c r="C58" s="238"/>
      <c r="D58" s="239"/>
      <c r="F58" s="240">
        <v>0</v>
      </c>
      <c r="G58" s="602"/>
      <c r="H58" s="602"/>
      <c r="I58" s="602"/>
    </row>
    <row r="59" spans="1:9" ht="12.75" customHeight="1">
      <c r="A59" s="241" t="s">
        <v>390</v>
      </c>
      <c r="B59" s="241"/>
      <c r="C59" s="241"/>
      <c r="D59" s="629"/>
      <c r="E59" s="242"/>
      <c r="F59" s="630">
        <v>0</v>
      </c>
      <c r="G59" s="602"/>
      <c r="H59" s="602"/>
      <c r="I59" s="602"/>
    </row>
    <row r="60" spans="1:9" ht="12.75" customHeight="1">
      <c r="G60" s="602"/>
      <c r="H60" s="602"/>
      <c r="I60" s="602"/>
    </row>
    <row r="61" spans="1:9" ht="12.75" customHeight="1">
      <c r="A61" s="596" t="s">
        <v>391</v>
      </c>
      <c r="B61" s="596"/>
      <c r="C61" s="596"/>
      <c r="D61" s="596"/>
      <c r="E61" s="975" t="s">
        <v>568</v>
      </c>
      <c r="F61" s="976"/>
      <c r="G61" s="602"/>
      <c r="H61" s="602"/>
      <c r="I61" s="602"/>
    </row>
    <row r="62" spans="1:9" ht="12.75" customHeight="1">
      <c r="A62" s="243" t="s">
        <v>806</v>
      </c>
      <c r="B62" s="238"/>
      <c r="C62" s="238"/>
      <c r="D62" s="238"/>
      <c r="E62" s="631"/>
      <c r="F62" s="602">
        <v>532731432.07000005</v>
      </c>
      <c r="G62" s="602"/>
      <c r="H62" s="602"/>
      <c r="I62" s="602"/>
    </row>
    <row r="63" spans="1:9" ht="12.75" customHeight="1">
      <c r="A63" s="243" t="s">
        <v>807</v>
      </c>
      <c r="B63" s="238"/>
      <c r="C63" s="238"/>
      <c r="D63" s="238"/>
      <c r="E63" s="631"/>
      <c r="F63" s="602">
        <v>1113753536.7900004</v>
      </c>
      <c r="G63" s="602"/>
      <c r="H63" s="602"/>
      <c r="I63" s="602"/>
    </row>
    <row r="64" spans="1:9" ht="12.75" customHeight="1">
      <c r="A64" s="244" t="s">
        <v>808</v>
      </c>
      <c r="B64" s="241"/>
      <c r="C64" s="241"/>
      <c r="D64" s="241"/>
      <c r="E64" s="632"/>
      <c r="F64" s="633">
        <v>0</v>
      </c>
      <c r="G64" s="602"/>
      <c r="H64" s="602"/>
      <c r="I64" s="602"/>
    </row>
    <row r="65" spans="1:9" ht="12.75" customHeight="1">
      <c r="F65" s="246" t="s">
        <v>392</v>
      </c>
      <c r="G65" s="602"/>
      <c r="H65" s="602"/>
      <c r="I65" s="602"/>
    </row>
    <row r="66" spans="1:9" ht="12.75" customHeight="1">
      <c r="F66" s="246" t="s">
        <v>393</v>
      </c>
      <c r="G66" s="602"/>
      <c r="H66" s="602"/>
      <c r="I66" s="602"/>
    </row>
    <row r="67" spans="1:9">
      <c r="A67" s="960" t="s">
        <v>809</v>
      </c>
      <c r="B67" s="960"/>
      <c r="C67" s="960"/>
      <c r="D67" s="960"/>
      <c r="E67" s="960"/>
      <c r="F67" s="960"/>
    </row>
    <row r="68" spans="1:9">
      <c r="A68" s="961" t="s">
        <v>810</v>
      </c>
      <c r="B68" s="957"/>
      <c r="C68" s="963" t="s">
        <v>7</v>
      </c>
      <c r="D68" s="957"/>
      <c r="E68" s="965" t="s">
        <v>367</v>
      </c>
      <c r="F68" s="966"/>
    </row>
    <row r="69" spans="1:9" ht="30" customHeight="1">
      <c r="A69" s="962"/>
      <c r="B69" s="958"/>
      <c r="C69" s="964" t="s">
        <v>439</v>
      </c>
      <c r="D69" s="958"/>
      <c r="E69" s="965" t="s">
        <v>440</v>
      </c>
      <c r="F69" s="966"/>
      <c r="G69" s="599"/>
      <c r="H69" s="599"/>
      <c r="I69" s="599"/>
    </row>
    <row r="70" spans="1:9" ht="12.75" customHeight="1">
      <c r="A70" s="634" t="s">
        <v>394</v>
      </c>
      <c r="B70" s="635"/>
      <c r="C70" s="636"/>
      <c r="D70" s="635">
        <v>0</v>
      </c>
      <c r="E70" s="636"/>
      <c r="F70" s="637">
        <v>0</v>
      </c>
      <c r="G70" s="238"/>
      <c r="I70" s="603"/>
    </row>
    <row r="71" spans="1:9" ht="12.75" customHeight="1">
      <c r="A71" s="608" t="s">
        <v>369</v>
      </c>
      <c r="B71" s="221"/>
      <c r="C71" s="220"/>
      <c r="D71" s="221">
        <v>0</v>
      </c>
      <c r="E71" s="220"/>
      <c r="F71" s="609">
        <v>0</v>
      </c>
    </row>
    <row r="72" spans="1:9" ht="30" customHeight="1">
      <c r="A72" s="610" t="s">
        <v>783</v>
      </c>
      <c r="B72" s="221"/>
      <c r="C72" s="220"/>
      <c r="D72" s="221">
        <v>0</v>
      </c>
      <c r="E72" s="220"/>
      <c r="F72" s="609">
        <v>0</v>
      </c>
      <c r="G72" s="599"/>
      <c r="H72" s="599"/>
      <c r="I72" s="599"/>
    </row>
    <row r="73" spans="1:9" ht="12.75" customHeight="1">
      <c r="A73" s="610" t="s">
        <v>784</v>
      </c>
      <c r="B73" s="221"/>
      <c r="C73" s="220"/>
      <c r="D73" s="221">
        <v>0</v>
      </c>
      <c r="E73" s="220"/>
      <c r="F73" s="609">
        <v>0</v>
      </c>
      <c r="G73" s="238"/>
      <c r="I73" s="603"/>
    </row>
    <row r="74" spans="1:9" ht="12.75" customHeight="1">
      <c r="A74" s="610" t="s">
        <v>785</v>
      </c>
      <c r="B74" s="221"/>
      <c r="C74" s="220"/>
      <c r="D74" s="221">
        <v>0</v>
      </c>
      <c r="E74" s="220"/>
      <c r="F74" s="609">
        <v>0</v>
      </c>
    </row>
    <row r="75" spans="1:9" ht="30" customHeight="1">
      <c r="A75" s="608" t="s">
        <v>370</v>
      </c>
      <c r="B75" s="221"/>
      <c r="C75" s="220"/>
      <c r="D75" s="221">
        <v>0</v>
      </c>
      <c r="E75" s="220"/>
      <c r="F75" s="609">
        <v>0</v>
      </c>
      <c r="G75" s="599"/>
      <c r="H75" s="599"/>
      <c r="I75" s="599"/>
    </row>
    <row r="76" spans="1:9" ht="12.75" customHeight="1">
      <c r="A76" s="610" t="s">
        <v>783</v>
      </c>
      <c r="B76" s="221"/>
      <c r="C76" s="220"/>
      <c r="D76" s="221">
        <v>0</v>
      </c>
      <c r="E76" s="220"/>
      <c r="F76" s="609">
        <v>0</v>
      </c>
      <c r="G76" s="238"/>
      <c r="I76" s="602"/>
    </row>
    <row r="77" spans="1:9" ht="12.75" customHeight="1">
      <c r="A77" s="610" t="s">
        <v>784</v>
      </c>
      <c r="B77" s="221"/>
      <c r="C77" s="220"/>
      <c r="D77" s="221">
        <v>0</v>
      </c>
      <c r="E77" s="220"/>
      <c r="F77" s="609">
        <v>0</v>
      </c>
      <c r="G77" s="238"/>
      <c r="I77" s="602"/>
    </row>
    <row r="78" spans="1:9" ht="12.75" customHeight="1">
      <c r="A78" s="610" t="s">
        <v>785</v>
      </c>
      <c r="B78" s="221"/>
      <c r="C78" s="220"/>
      <c r="D78" s="221">
        <v>0</v>
      </c>
      <c r="E78" s="220"/>
      <c r="F78" s="609">
        <v>0</v>
      </c>
      <c r="G78" s="238"/>
      <c r="I78" s="602"/>
    </row>
    <row r="79" spans="1:9" ht="12.75" customHeight="1">
      <c r="A79" s="608" t="s">
        <v>371</v>
      </c>
      <c r="B79" s="221"/>
      <c r="C79" s="220"/>
      <c r="D79" s="221">
        <v>0</v>
      </c>
      <c r="E79" s="220"/>
      <c r="F79" s="609">
        <v>0</v>
      </c>
      <c r="G79" s="238"/>
      <c r="I79" s="602"/>
    </row>
    <row r="80" spans="1:9" ht="12.75" customHeight="1">
      <c r="A80" s="610" t="s">
        <v>786</v>
      </c>
      <c r="B80" s="221"/>
      <c r="C80" s="220"/>
      <c r="D80" s="221">
        <v>0</v>
      </c>
      <c r="E80" s="220"/>
      <c r="F80" s="609">
        <v>0</v>
      </c>
      <c r="G80" s="238"/>
      <c r="I80" s="602"/>
    </row>
    <row r="81" spans="1:9">
      <c r="A81" s="610" t="s">
        <v>787</v>
      </c>
      <c r="B81" s="221"/>
      <c r="C81" s="220"/>
      <c r="D81" s="221">
        <v>0</v>
      </c>
      <c r="E81" s="220"/>
      <c r="F81" s="609">
        <v>0</v>
      </c>
    </row>
    <row r="82" spans="1:9" ht="30" customHeight="1">
      <c r="A82" s="610" t="s">
        <v>788</v>
      </c>
      <c r="B82" s="221"/>
      <c r="C82" s="220"/>
      <c r="D82" s="221">
        <v>0</v>
      </c>
      <c r="E82" s="220"/>
      <c r="F82" s="609">
        <v>0</v>
      </c>
      <c r="G82" s="599"/>
      <c r="H82" s="599"/>
      <c r="I82" s="599"/>
    </row>
    <row r="83" spans="1:9" ht="30" customHeight="1">
      <c r="A83" s="608" t="s">
        <v>372</v>
      </c>
      <c r="B83" s="221"/>
      <c r="C83" s="220"/>
      <c r="D83" s="221">
        <v>0</v>
      </c>
      <c r="E83" s="220"/>
      <c r="F83" s="609">
        <v>0</v>
      </c>
      <c r="G83" s="599"/>
      <c r="H83" s="605"/>
      <c r="I83" s="605"/>
    </row>
    <row r="84" spans="1:9" ht="12.75" customHeight="1">
      <c r="A84" s="608"/>
      <c r="B84" s="221"/>
      <c r="C84" s="220"/>
      <c r="D84" s="221">
        <v>0</v>
      </c>
      <c r="E84" s="220"/>
      <c r="F84" s="609">
        <v>0</v>
      </c>
      <c r="G84" s="238"/>
      <c r="H84" s="602"/>
      <c r="I84" s="602"/>
    </row>
    <row r="85" spans="1:9" ht="12.75" customHeight="1">
      <c r="A85" s="608" t="s">
        <v>373</v>
      </c>
      <c r="B85" s="221"/>
      <c r="C85" s="220"/>
      <c r="D85" s="221">
        <v>0</v>
      </c>
      <c r="E85" s="220"/>
      <c r="F85" s="609">
        <v>0</v>
      </c>
      <c r="G85" s="238"/>
      <c r="H85" s="602"/>
      <c r="I85" s="602"/>
    </row>
    <row r="86" spans="1:9" ht="12.75" customHeight="1">
      <c r="A86" s="610" t="s">
        <v>789</v>
      </c>
      <c r="B86" s="221"/>
      <c r="C86" s="220"/>
      <c r="D86" s="221">
        <v>0</v>
      </c>
      <c r="E86" s="220"/>
      <c r="F86" s="609">
        <v>0</v>
      </c>
      <c r="G86" s="238"/>
      <c r="H86" s="602"/>
      <c r="I86" s="602"/>
    </row>
    <row r="87" spans="1:9" ht="12.75" customHeight="1">
      <c r="A87" s="610" t="s">
        <v>791</v>
      </c>
      <c r="B87" s="221"/>
      <c r="C87" s="220"/>
      <c r="D87" s="221">
        <v>0</v>
      </c>
      <c r="E87" s="220"/>
      <c r="F87" s="609">
        <v>0</v>
      </c>
      <c r="G87" s="238"/>
      <c r="H87" s="602"/>
      <c r="I87" s="602"/>
    </row>
    <row r="88" spans="1:9">
      <c r="A88" s="606" t="s">
        <v>811</v>
      </c>
      <c r="B88" s="218"/>
      <c r="C88" s="217"/>
      <c r="D88" s="218">
        <v>0</v>
      </c>
      <c r="E88" s="217"/>
      <c r="F88" s="607">
        <v>0</v>
      </c>
      <c r="I88" s="246"/>
    </row>
    <row r="89" spans="1:9">
      <c r="A89" s="611" t="s">
        <v>792</v>
      </c>
      <c r="B89" s="221"/>
      <c r="C89" s="220"/>
      <c r="D89" s="221">
        <v>0</v>
      </c>
      <c r="E89" s="220"/>
      <c r="F89" s="609">
        <v>0</v>
      </c>
      <c r="I89" s="246"/>
    </row>
    <row r="90" spans="1:9">
      <c r="A90" s="611" t="s">
        <v>793</v>
      </c>
      <c r="B90" s="221"/>
      <c r="C90" s="220"/>
      <c r="D90" s="221">
        <v>0</v>
      </c>
      <c r="E90" s="220"/>
      <c r="F90" s="609">
        <v>0</v>
      </c>
      <c r="G90" s="600"/>
      <c r="H90" s="600"/>
      <c r="I90" s="600"/>
    </row>
    <row r="91" spans="1:9" ht="30" customHeight="1">
      <c r="A91" s="612" t="s">
        <v>794</v>
      </c>
      <c r="B91" s="223"/>
      <c r="C91" s="222"/>
      <c r="D91" s="223">
        <v>0</v>
      </c>
      <c r="E91" s="222"/>
      <c r="F91" s="613">
        <v>0</v>
      </c>
      <c r="G91" s="599"/>
      <c r="H91" s="599"/>
      <c r="I91" s="599"/>
    </row>
    <row r="92" spans="1:9" ht="30" customHeight="1">
      <c r="A92" s="614" t="s">
        <v>812</v>
      </c>
      <c r="B92" s="225"/>
      <c r="C92" s="224"/>
      <c r="D92" s="225">
        <v>0</v>
      </c>
      <c r="E92" s="224"/>
      <c r="F92" s="615">
        <v>0</v>
      </c>
      <c r="G92" s="599"/>
      <c r="H92" s="599"/>
      <c r="I92" s="599"/>
    </row>
    <row r="93" spans="1:9" ht="12.75" customHeight="1">
      <c r="G93" s="602"/>
      <c r="I93" s="602"/>
    </row>
    <row r="94" spans="1:9" ht="36" customHeight="1">
      <c r="A94" s="969" t="s">
        <v>813</v>
      </c>
      <c r="B94" s="972" t="s">
        <v>375</v>
      </c>
      <c r="C94" s="616" t="s">
        <v>376</v>
      </c>
      <c r="D94" s="616" t="s">
        <v>377</v>
      </c>
      <c r="E94" s="616" t="s">
        <v>797</v>
      </c>
      <c r="F94" s="617" t="s">
        <v>378</v>
      </c>
      <c r="G94" s="602"/>
      <c r="I94" s="602"/>
    </row>
    <row r="95" spans="1:9" ht="12.75" customHeight="1">
      <c r="A95" s="970"/>
      <c r="B95" s="973"/>
      <c r="C95" s="618" t="s">
        <v>478</v>
      </c>
      <c r="D95" s="618" t="s">
        <v>478</v>
      </c>
      <c r="E95" s="618" t="s">
        <v>478</v>
      </c>
      <c r="F95" s="619" t="s">
        <v>798</v>
      </c>
      <c r="G95" s="602"/>
      <c r="I95" s="602"/>
    </row>
    <row r="96" spans="1:9" ht="12.75" customHeight="1">
      <c r="A96" s="971"/>
      <c r="B96" s="620" t="s">
        <v>593</v>
      </c>
      <c r="C96" s="620" t="s">
        <v>490</v>
      </c>
      <c r="D96" s="620" t="s">
        <v>491</v>
      </c>
      <c r="E96" s="620" t="s">
        <v>556</v>
      </c>
      <c r="F96" s="621" t="s">
        <v>492</v>
      </c>
      <c r="G96" s="602"/>
      <c r="I96" s="602"/>
    </row>
    <row r="97" spans="1:9" ht="12.75" customHeight="1">
      <c r="A97" s="257" t="s">
        <v>799</v>
      </c>
      <c r="B97" s="226">
        <v>0</v>
      </c>
      <c r="C97" s="226">
        <v>0</v>
      </c>
      <c r="D97" s="226">
        <v>0</v>
      </c>
      <c r="E97" s="226">
        <v>0</v>
      </c>
      <c r="F97" s="622">
        <v>0</v>
      </c>
      <c r="G97" s="602"/>
      <c r="I97" s="602"/>
    </row>
    <row r="98" spans="1:9" ht="12.75" customHeight="1">
      <c r="A98" s="257" t="s">
        <v>379</v>
      </c>
      <c r="B98" s="226">
        <v>0</v>
      </c>
      <c r="C98" s="226">
        <v>0</v>
      </c>
      <c r="D98" s="226">
        <v>0</v>
      </c>
      <c r="E98" s="226">
        <v>0</v>
      </c>
      <c r="F98" s="622">
        <v>0</v>
      </c>
      <c r="G98" s="602"/>
      <c r="I98" s="602"/>
    </row>
    <row r="99" spans="1:9" ht="12.75" customHeight="1">
      <c r="A99" s="257" t="s">
        <v>800</v>
      </c>
      <c r="B99" s="226">
        <v>0</v>
      </c>
      <c r="C99" s="226">
        <v>0</v>
      </c>
      <c r="D99" s="226">
        <v>0</v>
      </c>
      <c r="E99" s="226">
        <v>0</v>
      </c>
      <c r="F99" s="622">
        <v>0</v>
      </c>
      <c r="G99" s="602"/>
      <c r="I99" s="602"/>
    </row>
    <row r="100" spans="1:9" ht="12.75" customHeight="1">
      <c r="A100" s="257" t="s">
        <v>380</v>
      </c>
      <c r="B100" s="226">
        <v>0</v>
      </c>
      <c r="C100" s="226">
        <v>0</v>
      </c>
      <c r="D100" s="226">
        <v>0</v>
      </c>
      <c r="E100" s="226">
        <v>0</v>
      </c>
      <c r="F100" s="622">
        <v>0</v>
      </c>
      <c r="G100" s="602"/>
      <c r="I100" s="602"/>
    </row>
    <row r="101" spans="1:9" ht="12.75" customHeight="1">
      <c r="A101" s="638" t="s">
        <v>814</v>
      </c>
      <c r="B101" s="226">
        <v>0</v>
      </c>
      <c r="C101" s="226">
        <v>0</v>
      </c>
      <c r="D101" s="226">
        <v>0</v>
      </c>
      <c r="E101" s="226">
        <v>0</v>
      </c>
      <c r="F101" s="622">
        <v>0</v>
      </c>
      <c r="G101" s="602"/>
      <c r="I101" s="602"/>
    </row>
    <row r="102" spans="1:9" ht="12.75" customHeight="1">
      <c r="A102" s="638" t="s">
        <v>815</v>
      </c>
      <c r="B102" s="226">
        <v>0</v>
      </c>
      <c r="C102" s="226">
        <v>0</v>
      </c>
      <c r="D102" s="226">
        <v>0</v>
      </c>
      <c r="E102" s="226">
        <v>0</v>
      </c>
      <c r="F102" s="622">
        <v>0</v>
      </c>
      <c r="G102" s="602"/>
      <c r="I102" s="602"/>
    </row>
    <row r="103" spans="1:9" ht="12.75" customHeight="1">
      <c r="A103" s="227" t="s">
        <v>816</v>
      </c>
      <c r="B103" s="623">
        <v>0</v>
      </c>
      <c r="C103" s="623">
        <v>0</v>
      </c>
      <c r="D103" s="623">
        <v>0</v>
      </c>
      <c r="E103" s="623">
        <v>0</v>
      </c>
      <c r="F103" s="248">
        <v>0</v>
      </c>
      <c r="G103" s="602"/>
      <c r="I103" s="602"/>
    </row>
    <row r="104" spans="1:9" ht="12.75" customHeight="1">
      <c r="A104" s="624"/>
      <c r="B104" s="625"/>
      <c r="C104" s="625"/>
      <c r="D104" s="625"/>
      <c r="E104" s="625"/>
      <c r="F104" s="626"/>
      <c r="G104" s="602"/>
      <c r="I104" s="602"/>
    </row>
    <row r="105" spans="1:9" ht="12.75" customHeight="1">
      <c r="A105" s="627" t="s">
        <v>817</v>
      </c>
      <c r="B105" s="228">
        <v>0</v>
      </c>
      <c r="C105" s="228">
        <v>0</v>
      </c>
      <c r="D105" s="228">
        <v>0</v>
      </c>
      <c r="E105" s="228">
        <v>0</v>
      </c>
      <c r="F105" s="745"/>
      <c r="G105" s="602"/>
      <c r="I105" s="602"/>
    </row>
    <row r="106" spans="1:9" ht="12.75" customHeight="1">
      <c r="G106" s="602"/>
      <c r="I106" s="602"/>
    </row>
    <row r="107" spans="1:9" ht="12.75" customHeight="1">
      <c r="A107" s="235" t="s">
        <v>818</v>
      </c>
      <c r="B107" s="236"/>
      <c r="C107" s="236"/>
      <c r="D107" s="236"/>
      <c r="E107" s="966" t="s">
        <v>386</v>
      </c>
      <c r="F107" s="974"/>
      <c r="G107" s="602"/>
      <c r="I107" s="602"/>
    </row>
    <row r="108" spans="1:9" ht="12.75" customHeight="1">
      <c r="A108" s="251" t="s">
        <v>395</v>
      </c>
      <c r="B108" s="238"/>
      <c r="C108" s="238"/>
      <c r="D108" s="238"/>
      <c r="F108" s="240">
        <v>0</v>
      </c>
      <c r="G108" s="602"/>
      <c r="I108" s="602"/>
    </row>
    <row r="109" spans="1:9" ht="12.75" customHeight="1">
      <c r="A109" s="252" t="s">
        <v>396</v>
      </c>
      <c r="B109" s="253"/>
      <c r="C109" s="253"/>
      <c r="D109" s="253"/>
      <c r="E109" s="242"/>
      <c r="F109" s="630">
        <v>0</v>
      </c>
      <c r="G109" s="602"/>
      <c r="I109" s="602"/>
    </row>
    <row r="110" spans="1:9" ht="12.75" customHeight="1">
      <c r="A110" s="238"/>
      <c r="B110" s="238"/>
      <c r="C110" s="238"/>
      <c r="D110" s="238"/>
      <c r="E110" s="238"/>
      <c r="F110" s="238"/>
      <c r="G110" s="602"/>
      <c r="I110" s="602"/>
    </row>
    <row r="111" spans="1:9" ht="12.75" customHeight="1">
      <c r="A111" s="960" t="s">
        <v>819</v>
      </c>
      <c r="B111" s="960"/>
      <c r="C111" s="960"/>
      <c r="D111" s="960"/>
      <c r="E111" s="960"/>
      <c r="F111" s="960"/>
      <c r="G111" s="602"/>
      <c r="I111" s="602"/>
    </row>
    <row r="112" spans="1:9" ht="12.75" customHeight="1">
      <c r="A112" s="961" t="s">
        <v>397</v>
      </c>
      <c r="B112" s="957"/>
      <c r="C112" s="963" t="s">
        <v>7</v>
      </c>
      <c r="D112" s="957"/>
      <c r="E112" s="965" t="s">
        <v>367</v>
      </c>
      <c r="F112" s="966"/>
      <c r="G112" s="602"/>
      <c r="I112" s="602"/>
    </row>
    <row r="113" spans="1:9" ht="12.75" customHeight="1">
      <c r="A113" s="962"/>
      <c r="B113" s="958"/>
      <c r="C113" s="964"/>
      <c r="D113" s="958"/>
      <c r="E113" s="965" t="s">
        <v>440</v>
      </c>
      <c r="F113" s="966"/>
      <c r="G113" s="602"/>
      <c r="I113" s="602"/>
    </row>
    <row r="114" spans="1:9" ht="12.75" customHeight="1">
      <c r="A114" s="639" t="s">
        <v>19</v>
      </c>
      <c r="B114" s="640"/>
      <c r="C114" s="254"/>
      <c r="D114" s="255">
        <v>19181000</v>
      </c>
      <c r="E114" s="254"/>
      <c r="F114" s="256">
        <v>22921807.040000003</v>
      </c>
      <c r="G114" s="602"/>
      <c r="I114" s="602"/>
    </row>
    <row r="115" spans="1:9" ht="12.75" customHeight="1">
      <c r="A115" s="233" t="s">
        <v>398</v>
      </c>
      <c r="B115" s="641"/>
      <c r="C115" s="254"/>
      <c r="D115" s="255">
        <v>0</v>
      </c>
      <c r="E115" s="254"/>
      <c r="F115" s="256">
        <v>0</v>
      </c>
      <c r="G115" s="602"/>
      <c r="I115" s="602"/>
    </row>
    <row r="116" spans="1:9" ht="12.75" customHeight="1">
      <c r="A116" s="642" t="s">
        <v>399</v>
      </c>
      <c r="B116" s="588"/>
      <c r="C116" s="258"/>
      <c r="D116" s="259">
        <v>19181000</v>
      </c>
      <c r="E116" s="258"/>
      <c r="F116" s="643">
        <v>22921807.040000003</v>
      </c>
      <c r="G116" s="602"/>
      <c r="I116" s="602"/>
    </row>
    <row r="117" spans="1:9" ht="12.75" customHeight="1">
      <c r="A117" s="238"/>
      <c r="B117" s="238"/>
      <c r="C117" s="238"/>
      <c r="D117" s="238"/>
      <c r="E117" s="238"/>
      <c r="F117" s="238"/>
      <c r="G117" s="602"/>
      <c r="I117" s="602"/>
    </row>
    <row r="118" spans="1:9" ht="22.5" customHeight="1">
      <c r="A118" s="957" t="s">
        <v>400</v>
      </c>
      <c r="B118" s="616" t="s">
        <v>375</v>
      </c>
      <c r="C118" s="616" t="s">
        <v>376</v>
      </c>
      <c r="D118" s="616" t="s">
        <v>377</v>
      </c>
      <c r="E118" s="616" t="s">
        <v>87</v>
      </c>
      <c r="F118" s="617" t="s">
        <v>378</v>
      </c>
      <c r="G118" s="602"/>
      <c r="I118" s="602"/>
    </row>
    <row r="119" spans="1:9" ht="12.75" customHeight="1">
      <c r="A119" s="958"/>
      <c r="B119" s="620" t="s">
        <v>593</v>
      </c>
      <c r="C119" s="620" t="s">
        <v>490</v>
      </c>
      <c r="D119" s="620" t="s">
        <v>491</v>
      </c>
      <c r="E119" s="620" t="s">
        <v>556</v>
      </c>
      <c r="F119" s="621" t="s">
        <v>492</v>
      </c>
      <c r="G119" s="602"/>
      <c r="I119" s="602"/>
    </row>
    <row r="120" spans="1:9" ht="12.75" customHeight="1">
      <c r="A120" s="257" t="s">
        <v>401</v>
      </c>
      <c r="B120" s="226">
        <v>24293000</v>
      </c>
      <c r="C120" s="226">
        <v>21744270.590000004</v>
      </c>
      <c r="D120" s="226">
        <v>18552527.170000006</v>
      </c>
      <c r="E120" s="226">
        <v>18515163.080000002</v>
      </c>
      <c r="F120" s="622">
        <v>3191743.4199999981</v>
      </c>
      <c r="G120" s="602"/>
      <c r="I120" s="602"/>
    </row>
    <row r="121" spans="1:9" ht="12.75" customHeight="1">
      <c r="A121" s="644" t="s">
        <v>820</v>
      </c>
      <c r="B121" s="226">
        <v>6778000</v>
      </c>
      <c r="C121" s="226">
        <v>6283199.6800000044</v>
      </c>
      <c r="D121" s="226">
        <v>6261189.8900000034</v>
      </c>
      <c r="E121" s="226">
        <v>6244375.9800000032</v>
      </c>
      <c r="F121" s="622">
        <v>22009.790000000969</v>
      </c>
      <c r="G121" s="602"/>
      <c r="I121" s="602"/>
    </row>
    <row r="122" spans="1:9" ht="12.75" customHeight="1">
      <c r="A122" s="645" t="s">
        <v>821</v>
      </c>
      <c r="B122" s="260">
        <v>17515000</v>
      </c>
      <c r="C122" s="260">
        <v>15461070.91</v>
      </c>
      <c r="D122" s="260">
        <v>12291337.280000001</v>
      </c>
      <c r="E122" s="260">
        <v>12270787.1</v>
      </c>
      <c r="F122" s="646">
        <v>3169733.629999999</v>
      </c>
      <c r="G122" s="602"/>
      <c r="I122" s="602"/>
    </row>
    <row r="123" spans="1:9" ht="12.75" customHeight="1">
      <c r="A123" s="647" t="s">
        <v>402</v>
      </c>
      <c r="B123" s="245">
        <v>18088000</v>
      </c>
      <c r="C123" s="661">
        <v>16944095.32</v>
      </c>
      <c r="D123" s="661">
        <v>16851971.32</v>
      </c>
      <c r="E123" s="661">
        <v>16851971.32</v>
      </c>
      <c r="F123" s="648">
        <v>92124</v>
      </c>
      <c r="G123" s="602"/>
      <c r="I123" s="602"/>
    </row>
    <row r="124" spans="1:9" ht="12.75" customHeight="1">
      <c r="A124" s="250" t="s">
        <v>403</v>
      </c>
      <c r="B124" s="649">
        <v>42381000</v>
      </c>
      <c r="C124" s="660">
        <v>38688365.910000004</v>
      </c>
      <c r="D124" s="660">
        <v>35404498.49000001</v>
      </c>
      <c r="E124" s="660">
        <v>35367134.400000006</v>
      </c>
      <c r="F124" s="258">
        <v>6475610.839999998</v>
      </c>
      <c r="G124" s="602"/>
      <c r="I124" s="602"/>
    </row>
    <row r="125" spans="1:9" ht="12.75" customHeight="1">
      <c r="A125" s="229"/>
      <c r="B125" s="650"/>
      <c r="C125" s="650"/>
      <c r="D125" s="650"/>
      <c r="E125" s="650"/>
      <c r="F125" s="650"/>
      <c r="G125" s="602"/>
      <c r="H125" s="602"/>
      <c r="I125" s="602"/>
    </row>
    <row r="126" spans="1:9">
      <c r="A126" s="250" t="s">
        <v>404</v>
      </c>
      <c r="B126" s="748">
        <v>-23200000</v>
      </c>
      <c r="C126" s="748">
        <v>-15766558.870000001</v>
      </c>
      <c r="D126" s="748">
        <v>-12482691.450000007</v>
      </c>
      <c r="E126" s="748">
        <v>-12445327.360000003</v>
      </c>
      <c r="F126" s="749">
        <v>0</v>
      </c>
    </row>
    <row r="127" spans="1:9">
      <c r="A127" s="238"/>
      <c r="B127" s="602"/>
      <c r="C127" s="602"/>
      <c r="D127" s="602"/>
      <c r="E127" s="602"/>
      <c r="F127" s="602"/>
    </row>
    <row r="128" spans="1:9">
      <c r="A128" s="596" t="s">
        <v>908</v>
      </c>
      <c r="B128" s="596"/>
      <c r="C128" s="596"/>
      <c r="D128" s="596"/>
      <c r="E128" s="967" t="s">
        <v>568</v>
      </c>
      <c r="F128" s="968"/>
    </row>
    <row r="129" spans="1:9">
      <c r="A129" s="243" t="s">
        <v>806</v>
      </c>
      <c r="B129" s="238"/>
      <c r="C129" s="238"/>
      <c r="D129" s="238"/>
      <c r="E129" s="750"/>
      <c r="F129" s="602">
        <v>10958266.690000001</v>
      </c>
    </row>
    <row r="130" spans="1:9">
      <c r="A130" s="243" t="s">
        <v>807</v>
      </c>
      <c r="B130" s="238"/>
      <c r="C130" s="238"/>
      <c r="D130" s="238"/>
      <c r="E130" s="750"/>
      <c r="F130" s="602">
        <v>0</v>
      </c>
    </row>
    <row r="131" spans="1:9">
      <c r="A131" s="751" t="s">
        <v>808</v>
      </c>
      <c r="B131" s="752"/>
      <c r="C131" s="752"/>
      <c r="D131" s="752"/>
      <c r="E131" s="632"/>
      <c r="F131" s="753">
        <v>0</v>
      </c>
    </row>
    <row r="132" spans="1:9">
      <c r="A132" s="238"/>
      <c r="B132" s="602"/>
      <c r="C132" s="602"/>
      <c r="D132" s="602"/>
      <c r="E132" s="602"/>
      <c r="F132" s="602"/>
    </row>
    <row r="133" spans="1:9" ht="30" customHeight="1">
      <c r="A133" s="960" t="s">
        <v>822</v>
      </c>
      <c r="B133" s="960"/>
      <c r="C133" s="960"/>
      <c r="D133" s="960"/>
      <c r="E133" s="960"/>
      <c r="F133" s="960"/>
      <c r="G133" s="599"/>
      <c r="H133" s="599"/>
      <c r="I133" s="599"/>
    </row>
    <row r="134" spans="1:9" ht="30" customHeight="1">
      <c r="A134" s="961" t="s">
        <v>397</v>
      </c>
      <c r="B134" s="957"/>
      <c r="C134" s="963" t="s">
        <v>7</v>
      </c>
      <c r="D134" s="957"/>
      <c r="E134" s="965" t="s">
        <v>367</v>
      </c>
      <c r="F134" s="966"/>
      <c r="G134" s="599"/>
      <c r="H134" s="599"/>
      <c r="I134" s="599"/>
    </row>
    <row r="135" spans="1:9" ht="30" customHeight="1">
      <c r="A135" s="962"/>
      <c r="B135" s="958"/>
      <c r="C135" s="964"/>
      <c r="D135" s="958"/>
      <c r="E135" s="965" t="s">
        <v>440</v>
      </c>
      <c r="F135" s="966"/>
      <c r="G135" s="605"/>
      <c r="H135" s="605"/>
      <c r="I135" s="605"/>
    </row>
    <row r="136" spans="1:9" ht="12.75" customHeight="1">
      <c r="A136" s="639" t="s">
        <v>823</v>
      </c>
      <c r="B136" s="651"/>
      <c r="C136" s="652"/>
      <c r="D136" s="653">
        <v>0</v>
      </c>
      <c r="E136" s="652"/>
      <c r="F136" s="654">
        <v>0</v>
      </c>
      <c r="G136" s="602"/>
      <c r="H136" s="602"/>
      <c r="I136" s="602"/>
    </row>
    <row r="137" spans="1:9" ht="12.75" customHeight="1">
      <c r="A137" s="655" t="s">
        <v>824</v>
      </c>
      <c r="B137" s="656"/>
      <c r="C137" s="657"/>
      <c r="D137" s="658">
        <v>0</v>
      </c>
      <c r="E137" s="657"/>
      <c r="F137" s="659">
        <v>0</v>
      </c>
      <c r="G137" s="602"/>
      <c r="H137" s="602"/>
      <c r="I137" s="602"/>
    </row>
    <row r="138" spans="1:9" ht="12.75" customHeight="1">
      <c r="A138" s="642" t="s">
        <v>399</v>
      </c>
      <c r="B138" s="588"/>
      <c r="C138" s="258"/>
      <c r="D138" s="259">
        <v>0</v>
      </c>
      <c r="E138" s="258"/>
      <c r="F138" s="643">
        <v>0</v>
      </c>
      <c r="G138" s="602"/>
      <c r="H138" s="602"/>
      <c r="I138" s="602"/>
    </row>
    <row r="139" spans="1:9" ht="12.75" customHeight="1">
      <c r="A139" s="238"/>
      <c r="B139" s="238"/>
      <c r="C139" s="238"/>
      <c r="D139" s="238"/>
      <c r="E139" s="238"/>
      <c r="F139" s="238"/>
      <c r="G139" s="602"/>
      <c r="H139" s="602"/>
      <c r="I139" s="602"/>
    </row>
    <row r="140" spans="1:9" ht="21.75" customHeight="1">
      <c r="A140" s="957" t="s">
        <v>400</v>
      </c>
      <c r="B140" s="616" t="s">
        <v>375</v>
      </c>
      <c r="C140" s="616" t="s">
        <v>376</v>
      </c>
      <c r="D140" s="616" t="s">
        <v>377</v>
      </c>
      <c r="E140" s="616" t="s">
        <v>87</v>
      </c>
      <c r="F140" s="617" t="s">
        <v>378</v>
      </c>
      <c r="G140" s="602"/>
      <c r="H140" s="602"/>
      <c r="I140" s="602"/>
    </row>
    <row r="141" spans="1:9" ht="12.75" customHeight="1">
      <c r="A141" s="958"/>
      <c r="B141" s="620" t="s">
        <v>593</v>
      </c>
      <c r="C141" s="620" t="s">
        <v>490</v>
      </c>
      <c r="D141" s="620" t="s">
        <v>491</v>
      </c>
      <c r="E141" s="620" t="s">
        <v>556</v>
      </c>
      <c r="F141" s="621" t="s">
        <v>492</v>
      </c>
      <c r="G141" s="602"/>
      <c r="H141" s="602"/>
      <c r="I141" s="602"/>
    </row>
    <row r="142" spans="1:9" ht="12.75" customHeight="1">
      <c r="A142" s="247" t="s">
        <v>825</v>
      </c>
      <c r="B142" s="260">
        <v>0</v>
      </c>
      <c r="C142" s="260">
        <v>0</v>
      </c>
      <c r="D142" s="260">
        <v>0</v>
      </c>
      <c r="E142" s="260">
        <v>0</v>
      </c>
      <c r="F142" s="646">
        <v>0</v>
      </c>
      <c r="G142" s="602"/>
      <c r="H142" s="602"/>
      <c r="I142" s="602"/>
    </row>
    <row r="143" spans="1:9" ht="12.75" customHeight="1">
      <c r="A143" s="219" t="s">
        <v>826</v>
      </c>
      <c r="B143" s="249">
        <v>0</v>
      </c>
      <c r="C143" s="249">
        <v>0</v>
      </c>
      <c r="D143" s="249">
        <v>0</v>
      </c>
      <c r="E143" s="249">
        <v>0</v>
      </c>
      <c r="F143" s="220">
        <v>0</v>
      </c>
      <c r="G143" s="602"/>
      <c r="H143" s="602"/>
      <c r="I143" s="602"/>
    </row>
    <row r="144" spans="1:9" ht="12.75" customHeight="1">
      <c r="A144" s="647" t="s">
        <v>827</v>
      </c>
      <c r="B144" s="245">
        <v>0</v>
      </c>
      <c r="C144" s="260">
        <v>0</v>
      </c>
      <c r="D144" s="260">
        <v>0</v>
      </c>
      <c r="E144" s="260">
        <v>0</v>
      </c>
      <c r="F144" s="648">
        <v>0</v>
      </c>
      <c r="G144" s="602"/>
      <c r="H144" s="602"/>
      <c r="I144" s="602"/>
    </row>
    <row r="145" spans="1:9" ht="12.75" customHeight="1">
      <c r="A145" s="250" t="s">
        <v>403</v>
      </c>
      <c r="B145" s="649">
        <v>0</v>
      </c>
      <c r="C145" s="649">
        <v>0</v>
      </c>
      <c r="D145" s="649">
        <v>0</v>
      </c>
      <c r="E145" s="649">
        <v>0</v>
      </c>
      <c r="F145" s="258">
        <v>0</v>
      </c>
      <c r="G145" s="602"/>
      <c r="H145" s="602"/>
      <c r="I145" s="602"/>
    </row>
    <row r="146" spans="1:9" ht="12.75" customHeight="1">
      <c r="A146" s="229"/>
      <c r="B146" s="650"/>
      <c r="C146" s="650"/>
      <c r="D146" s="650"/>
      <c r="E146" s="650"/>
      <c r="F146" s="650"/>
      <c r="G146" s="602"/>
      <c r="H146" s="602"/>
      <c r="I146" s="602"/>
    </row>
    <row r="147" spans="1:9" ht="12.75" customHeight="1">
      <c r="A147" s="250" t="s">
        <v>404</v>
      </c>
      <c r="B147" s="649">
        <v>0</v>
      </c>
      <c r="C147" s="649">
        <v>0</v>
      </c>
      <c r="D147" s="649">
        <v>0</v>
      </c>
      <c r="E147" s="649">
        <v>0</v>
      </c>
      <c r="F147" s="258">
        <v>0</v>
      </c>
      <c r="G147" s="602"/>
      <c r="H147" s="602"/>
      <c r="I147" s="602"/>
    </row>
    <row r="148" spans="1:9" ht="12.75" customHeight="1">
      <c r="G148" s="602"/>
      <c r="H148" s="602"/>
      <c r="I148" s="602"/>
    </row>
    <row r="149" spans="1:9">
      <c r="A149" s="215" t="s">
        <v>323</v>
      </c>
    </row>
    <row r="150" spans="1:9" ht="30" customHeight="1">
      <c r="A150" s="959" t="s">
        <v>1131</v>
      </c>
      <c r="B150" s="959"/>
      <c r="C150" s="959"/>
      <c r="D150" s="959"/>
      <c r="E150" s="959"/>
      <c r="F150" s="959"/>
      <c r="G150" s="599"/>
      <c r="H150" s="599"/>
      <c r="I150" s="599"/>
    </row>
    <row r="151" spans="1:9" ht="24" customHeight="1">
      <c r="A151" s="959" t="s">
        <v>1132</v>
      </c>
      <c r="B151" s="959"/>
      <c r="C151" s="959"/>
      <c r="D151" s="959"/>
      <c r="E151" s="959"/>
      <c r="F151" s="959"/>
      <c r="G151" s="238"/>
      <c r="I151" s="602"/>
    </row>
    <row r="152" spans="1:9" ht="12.75" customHeight="1">
      <c r="A152" s="959" t="s">
        <v>1133</v>
      </c>
      <c r="B152" s="959"/>
      <c r="C152" s="959"/>
      <c r="D152" s="959"/>
      <c r="E152" s="959"/>
      <c r="F152" s="959"/>
      <c r="G152" s="238"/>
      <c r="I152" s="602"/>
    </row>
    <row r="153" spans="1:9" ht="12.75" customHeight="1">
      <c r="G153" s="238"/>
      <c r="I153" s="602"/>
    </row>
    <row r="154" spans="1:9" ht="12.75" customHeight="1">
      <c r="G154" s="238"/>
      <c r="I154" s="604"/>
    </row>
    <row r="155" spans="1:9" ht="12.75" customHeight="1">
      <c r="A155" s="215" t="s">
        <v>1110</v>
      </c>
      <c r="G155" s="599"/>
      <c r="H155" s="599"/>
      <c r="I155" s="599"/>
    </row>
    <row r="156" spans="1:9">
      <c r="A156" s="215" t="s">
        <v>1111</v>
      </c>
      <c r="G156" s="599"/>
      <c r="H156" s="599"/>
      <c r="I156" s="599"/>
    </row>
    <row r="157" spans="1:9" ht="12.75" customHeight="1">
      <c r="A157" s="215" t="s">
        <v>1112</v>
      </c>
      <c r="G157" s="256"/>
      <c r="H157" s="256"/>
      <c r="I157" s="256"/>
    </row>
    <row r="158" spans="1:9" ht="12.75" customHeight="1">
      <c r="A158" s="215" t="s">
        <v>1113</v>
      </c>
      <c r="G158" s="256"/>
      <c r="H158" s="256"/>
      <c r="I158" s="256"/>
    </row>
    <row r="159" spans="1:9" ht="12.75" customHeight="1">
      <c r="G159" s="602"/>
      <c r="H159" s="602"/>
      <c r="I159" s="602"/>
    </row>
    <row r="160" spans="1:9" ht="12.75" customHeight="1">
      <c r="G160" s="238"/>
      <c r="I160" s="604"/>
    </row>
    <row r="161" spans="5:9" ht="12.75" customHeight="1">
      <c r="G161" s="599"/>
      <c r="H161" s="599"/>
      <c r="I161" s="599"/>
    </row>
    <row r="162" spans="5:9">
      <c r="E162" s="153"/>
      <c r="F162" s="603"/>
    </row>
  </sheetData>
  <mergeCells count="43">
    <mergeCell ref="A8:F8"/>
    <mergeCell ref="A1:F1"/>
    <mergeCell ref="A2:F2"/>
    <mergeCell ref="A3:F3"/>
    <mergeCell ref="A4:F4"/>
    <mergeCell ref="A5:F5"/>
    <mergeCell ref="E61:F61"/>
    <mergeCell ref="A67:F67"/>
    <mergeCell ref="A9:F9"/>
    <mergeCell ref="A10:B11"/>
    <mergeCell ref="C10:D10"/>
    <mergeCell ref="E10:F10"/>
    <mergeCell ref="C11:D11"/>
    <mergeCell ref="E11:F11"/>
    <mergeCell ref="A36:A38"/>
    <mergeCell ref="B36:B37"/>
    <mergeCell ref="E49:F49"/>
    <mergeCell ref="E52:F52"/>
    <mergeCell ref="E55:F55"/>
    <mergeCell ref="A68:B69"/>
    <mergeCell ref="C68:D68"/>
    <mergeCell ref="E68:F68"/>
    <mergeCell ref="C69:D69"/>
    <mergeCell ref="E69:F69"/>
    <mergeCell ref="A94:A96"/>
    <mergeCell ref="B94:B95"/>
    <mergeCell ref="E107:F107"/>
    <mergeCell ref="A111:F111"/>
    <mergeCell ref="A112:B113"/>
    <mergeCell ref="C112:D113"/>
    <mergeCell ref="E112:F112"/>
    <mergeCell ref="E113:F113"/>
    <mergeCell ref="A140:A141"/>
    <mergeCell ref="A150:F150"/>
    <mergeCell ref="A151:F151"/>
    <mergeCell ref="A152:F152"/>
    <mergeCell ref="A118:A119"/>
    <mergeCell ref="A133:F133"/>
    <mergeCell ref="A134:B135"/>
    <mergeCell ref="C134:D135"/>
    <mergeCell ref="E134:F134"/>
    <mergeCell ref="E135:F135"/>
    <mergeCell ref="E128:F128"/>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9334-9027-4976-847B-8BB5ACDDF25F}">
  <sheetPr codeName="Planilha5"/>
  <dimension ref="A1:I160"/>
  <sheetViews>
    <sheetView topLeftCell="A110" workbookViewId="0">
      <selection activeCell="E110" sqref="E110"/>
    </sheetView>
  </sheetViews>
  <sheetFormatPr defaultRowHeight="11.25"/>
  <cols>
    <col min="1" max="1" width="61.5703125" style="2" customWidth="1"/>
    <col min="2" max="6" width="15.7109375" style="2" customWidth="1"/>
    <col min="7" max="7" width="16.5703125" style="2" customWidth="1"/>
    <col min="8" max="8" width="15.7109375" style="2" customWidth="1"/>
    <col min="9" max="9" width="19.7109375" style="26" customWidth="1"/>
    <col min="10" max="16384" width="9.140625" style="2"/>
  </cols>
  <sheetData>
    <row r="1" spans="1:9">
      <c r="A1" s="925" t="s">
        <v>0</v>
      </c>
      <c r="B1" s="925"/>
      <c r="C1" s="925"/>
      <c r="D1" s="925"/>
      <c r="E1" s="925"/>
      <c r="F1" s="925"/>
      <c r="G1" s="925"/>
      <c r="H1" s="925"/>
    </row>
    <row r="2" spans="1:9">
      <c r="A2" s="926" t="s">
        <v>1</v>
      </c>
      <c r="B2" s="926"/>
      <c r="C2" s="926"/>
      <c r="D2" s="926"/>
      <c r="E2" s="926"/>
      <c r="F2" s="926"/>
      <c r="G2" s="926"/>
      <c r="H2" s="926"/>
    </row>
    <row r="3" spans="1:9">
      <c r="A3" s="925" t="s">
        <v>405</v>
      </c>
      <c r="B3" s="925"/>
      <c r="C3" s="925"/>
      <c r="D3" s="925"/>
      <c r="E3" s="925"/>
      <c r="F3" s="925"/>
      <c r="G3" s="925"/>
      <c r="H3" s="925"/>
    </row>
    <row r="4" spans="1:9">
      <c r="A4" s="926" t="s">
        <v>406</v>
      </c>
      <c r="B4" s="926"/>
      <c r="C4" s="926"/>
      <c r="D4" s="926"/>
      <c r="E4" s="926"/>
      <c r="F4" s="926"/>
      <c r="G4" s="926"/>
      <c r="H4" s="926"/>
      <c r="I4" s="2"/>
    </row>
    <row r="5" spans="1:9">
      <c r="A5" s="926" t="s">
        <v>1107</v>
      </c>
      <c r="B5" s="926"/>
      <c r="C5" s="926"/>
      <c r="D5" s="926"/>
      <c r="E5" s="926"/>
      <c r="F5" s="926"/>
      <c r="G5" s="926"/>
      <c r="H5" s="926"/>
      <c r="I5" s="2"/>
    </row>
    <row r="6" spans="1:9">
      <c r="A6" s="9"/>
      <c r="B6" s="9"/>
      <c r="C6" s="261"/>
      <c r="D6" s="9"/>
      <c r="E6" s="9"/>
      <c r="F6" s="9"/>
      <c r="G6" s="9"/>
      <c r="H6" s="9"/>
      <c r="I6" s="2"/>
    </row>
    <row r="7" spans="1:9" ht="19.5" customHeight="1">
      <c r="A7" s="2" t="s">
        <v>407</v>
      </c>
      <c r="C7" s="62"/>
      <c r="E7" s="62"/>
      <c r="H7" s="769">
        <v>0</v>
      </c>
      <c r="I7" s="2"/>
    </row>
    <row r="8" spans="1:9" ht="19.5" customHeight="1">
      <c r="A8" s="1002" t="s">
        <v>408</v>
      </c>
      <c r="B8" s="1002"/>
      <c r="C8" s="1002"/>
      <c r="D8" s="1002"/>
      <c r="E8" s="1002"/>
      <c r="F8" s="1002"/>
      <c r="G8" s="1002"/>
      <c r="H8" s="1002"/>
      <c r="I8" s="2"/>
    </row>
    <row r="9" spans="1:9" ht="30.75" customHeight="1">
      <c r="A9" s="987" t="s">
        <v>409</v>
      </c>
      <c r="B9" s="262"/>
      <c r="C9" s="988" t="s">
        <v>410</v>
      </c>
      <c r="D9" s="989"/>
      <c r="E9" s="990"/>
      <c r="F9" s="994" t="s">
        <v>1134</v>
      </c>
      <c r="G9" s="940"/>
      <c r="H9" s="940"/>
      <c r="I9" s="2"/>
    </row>
    <row r="10" spans="1:9" ht="25.5" customHeight="1">
      <c r="A10" s="987"/>
      <c r="B10" s="770"/>
      <c r="C10" s="991"/>
      <c r="D10" s="992"/>
      <c r="E10" s="993"/>
      <c r="F10" s="995" t="s">
        <v>8</v>
      </c>
      <c r="G10" s="996"/>
      <c r="H10" s="996"/>
      <c r="I10" s="2"/>
    </row>
    <row r="11" spans="1:9">
      <c r="A11" s="10" t="s">
        <v>914</v>
      </c>
      <c r="C11" s="264"/>
      <c r="E11" s="265">
        <v>9670971941.1200008</v>
      </c>
      <c r="H11" s="59">
        <v>10422483215.850006</v>
      </c>
      <c r="I11" s="2"/>
    </row>
    <row r="12" spans="1:9">
      <c r="A12" s="200" t="s">
        <v>411</v>
      </c>
      <c r="C12" s="392"/>
      <c r="E12" s="667">
        <v>4441805000</v>
      </c>
      <c r="H12" s="59">
        <v>4650772857.4700069</v>
      </c>
      <c r="I12" s="2"/>
    </row>
    <row r="13" spans="1:9">
      <c r="A13" s="266" t="s">
        <v>74</v>
      </c>
      <c r="C13" s="392"/>
      <c r="E13" s="666">
        <v>1202418000</v>
      </c>
      <c r="H13" s="3">
        <v>1190631386.1200008</v>
      </c>
      <c r="I13" s="2"/>
    </row>
    <row r="14" spans="1:9">
      <c r="A14" s="266" t="s">
        <v>76</v>
      </c>
      <c r="C14" s="392"/>
      <c r="E14" s="666">
        <v>1951068000</v>
      </c>
      <c r="H14" s="3">
        <v>2057387746.98</v>
      </c>
      <c r="I14" s="2"/>
    </row>
    <row r="15" spans="1:9">
      <c r="A15" s="266" t="s">
        <v>75</v>
      </c>
      <c r="C15" s="392"/>
      <c r="E15" s="666">
        <v>490631000</v>
      </c>
      <c r="H15" s="3">
        <v>516890561.55999994</v>
      </c>
      <c r="I15" s="2"/>
    </row>
    <row r="16" spans="1:9">
      <c r="A16" s="266" t="s">
        <v>338</v>
      </c>
      <c r="C16" s="392"/>
      <c r="E16" s="666">
        <v>537050000</v>
      </c>
      <c r="H16" s="3">
        <v>625794347.16999996</v>
      </c>
      <c r="I16" s="2"/>
    </row>
    <row r="17" spans="1:9">
      <c r="A17" s="266" t="s">
        <v>412</v>
      </c>
      <c r="C17" s="392"/>
      <c r="E17" s="666">
        <v>260638000</v>
      </c>
      <c r="H17" s="3">
        <v>260068815.64000607</v>
      </c>
      <c r="I17" s="2"/>
    </row>
    <row r="18" spans="1:9">
      <c r="A18" s="200" t="s">
        <v>340</v>
      </c>
      <c r="C18" s="392"/>
      <c r="E18" s="667">
        <v>155950000</v>
      </c>
      <c r="H18" s="59">
        <v>130603755.53999996</v>
      </c>
      <c r="I18" s="2"/>
    </row>
    <row r="19" spans="1:9">
      <c r="A19" s="200" t="s">
        <v>341</v>
      </c>
      <c r="C19" s="392"/>
      <c r="E19" s="667">
        <v>449268491.54999983</v>
      </c>
      <c r="H19" s="59">
        <v>668556826.00999999</v>
      </c>
      <c r="I19" s="2"/>
    </row>
    <row r="20" spans="1:9">
      <c r="A20" s="267" t="s">
        <v>413</v>
      </c>
      <c r="C20" s="392"/>
      <c r="E20" s="666">
        <v>341531430.40999991</v>
      </c>
      <c r="H20" s="26">
        <v>548127443.82000005</v>
      </c>
      <c r="I20" s="2"/>
    </row>
    <row r="21" spans="1:9">
      <c r="A21" s="267" t="s">
        <v>31</v>
      </c>
      <c r="C21" s="392"/>
      <c r="E21" s="666">
        <v>107737061.13999993</v>
      </c>
      <c r="H21" s="26">
        <v>120429382.18999991</v>
      </c>
      <c r="I21" s="2"/>
    </row>
    <row r="22" spans="1:9">
      <c r="A22" s="200" t="s">
        <v>36</v>
      </c>
      <c r="C22" s="392"/>
      <c r="E22" s="667">
        <v>4146002566.2199993</v>
      </c>
      <c r="H22" s="59">
        <v>4430308057.4199982</v>
      </c>
      <c r="I22" s="2"/>
    </row>
    <row r="23" spans="1:9">
      <c r="A23" s="266" t="s">
        <v>414</v>
      </c>
      <c r="C23" s="392"/>
      <c r="E23" s="670">
        <v>454600000</v>
      </c>
      <c r="F23" s="152"/>
      <c r="G23" s="152"/>
      <c r="H23" s="3">
        <v>450127499.12</v>
      </c>
      <c r="I23" s="2"/>
    </row>
    <row r="24" spans="1:9">
      <c r="A24" s="266" t="s">
        <v>415</v>
      </c>
      <c r="C24" s="392"/>
      <c r="E24" s="666">
        <v>667200000</v>
      </c>
      <c r="H24" s="3">
        <v>756290035.98000002</v>
      </c>
      <c r="I24" s="2"/>
    </row>
    <row r="25" spans="1:9">
      <c r="A25" s="266" t="s">
        <v>416</v>
      </c>
      <c r="C25" s="392"/>
      <c r="E25" s="666">
        <v>568000000</v>
      </c>
      <c r="H25" s="3">
        <v>631710416.90999997</v>
      </c>
      <c r="I25" s="2"/>
    </row>
    <row r="26" spans="1:9">
      <c r="A26" s="266" t="s">
        <v>417</v>
      </c>
      <c r="C26" s="392"/>
      <c r="E26" s="666">
        <v>571000</v>
      </c>
      <c r="H26" s="3">
        <v>1317455.1200000001</v>
      </c>
      <c r="I26" s="2"/>
    </row>
    <row r="27" spans="1:9">
      <c r="A27" s="266" t="s">
        <v>418</v>
      </c>
      <c r="C27" s="392"/>
      <c r="E27" s="666">
        <v>8480000</v>
      </c>
      <c r="H27" s="3">
        <v>7569326.4700000007</v>
      </c>
      <c r="I27" s="2"/>
    </row>
    <row r="28" spans="1:9">
      <c r="A28" s="266" t="s">
        <v>419</v>
      </c>
      <c r="C28" s="392"/>
      <c r="E28" s="666">
        <v>850000000</v>
      </c>
      <c r="H28" s="3">
        <v>855706918.10000002</v>
      </c>
      <c r="I28" s="2"/>
    </row>
    <row r="29" spans="1:9">
      <c r="A29" s="266" t="s">
        <v>420</v>
      </c>
      <c r="C29" s="392"/>
      <c r="E29" s="670">
        <v>1597151566.2199993</v>
      </c>
      <c r="F29" s="152"/>
      <c r="G29" s="152"/>
      <c r="H29" s="3">
        <v>1727586405.7199984</v>
      </c>
      <c r="I29" s="2"/>
    </row>
    <row r="30" spans="1:9">
      <c r="A30" s="200" t="s">
        <v>46</v>
      </c>
      <c r="C30" s="392"/>
      <c r="E30" s="667">
        <v>477945883.3499999</v>
      </c>
      <c r="H30" s="59">
        <v>542241719.40999997</v>
      </c>
      <c r="I30" s="2"/>
    </row>
    <row r="31" spans="1:9">
      <c r="A31" s="267" t="s">
        <v>421</v>
      </c>
      <c r="B31" s="152"/>
      <c r="C31" s="773"/>
      <c r="D31" s="152"/>
      <c r="E31" s="670">
        <v>0</v>
      </c>
      <c r="F31" s="152"/>
      <c r="G31" s="152"/>
      <c r="H31" s="153">
        <v>0</v>
      </c>
      <c r="I31" s="2"/>
    </row>
    <row r="32" spans="1:9">
      <c r="A32" s="266" t="s">
        <v>422</v>
      </c>
      <c r="C32" s="392"/>
      <c r="E32" s="666">
        <v>477945883.3499999</v>
      </c>
      <c r="H32" s="26">
        <v>542241719.40999997</v>
      </c>
      <c r="I32" s="2"/>
    </row>
    <row r="33" spans="1:9">
      <c r="A33" s="29"/>
      <c r="C33" s="392"/>
      <c r="E33" s="666">
        <v>0</v>
      </c>
      <c r="H33" s="26">
        <v>0</v>
      </c>
      <c r="I33" s="2"/>
    </row>
    <row r="34" spans="1:9">
      <c r="A34" s="29" t="s">
        <v>915</v>
      </c>
      <c r="C34" s="392"/>
      <c r="E34" s="667">
        <v>9329440510.710001</v>
      </c>
      <c r="G34" s="29"/>
      <c r="H34" s="59">
        <v>9874355772.0300064</v>
      </c>
      <c r="I34" s="2"/>
    </row>
    <row r="35" spans="1:9">
      <c r="A35" s="29" t="s">
        <v>916</v>
      </c>
      <c r="C35" s="392"/>
      <c r="E35" s="667">
        <v>1821452000</v>
      </c>
      <c r="G35" s="29"/>
      <c r="H35" s="59">
        <v>1879011367.1800001</v>
      </c>
      <c r="I35" s="2"/>
    </row>
    <row r="36" spans="1:9">
      <c r="A36" s="29" t="s">
        <v>917</v>
      </c>
      <c r="C36" s="392"/>
      <c r="E36" s="667">
        <v>182400000</v>
      </c>
      <c r="G36" s="29"/>
      <c r="H36" s="59">
        <v>253895723.69999996</v>
      </c>
      <c r="I36" s="2"/>
    </row>
    <row r="37" spans="1:9">
      <c r="A37" s="29"/>
      <c r="C37" s="392"/>
      <c r="E37" s="666">
        <v>0</v>
      </c>
      <c r="H37" s="26">
        <v>0</v>
      </c>
      <c r="I37" s="2"/>
    </row>
    <row r="38" spans="1:9">
      <c r="A38" s="34" t="s">
        <v>918</v>
      </c>
      <c r="C38" s="392"/>
      <c r="E38" s="667">
        <v>583171019.91999996</v>
      </c>
      <c r="H38" s="59">
        <v>316050736.03000009</v>
      </c>
      <c r="I38" s="2"/>
    </row>
    <row r="39" spans="1:9">
      <c r="A39" s="202" t="s">
        <v>919</v>
      </c>
      <c r="C39" s="392"/>
      <c r="E39" s="666">
        <v>401068308.03999996</v>
      </c>
      <c r="H39" s="26">
        <v>191630889.12</v>
      </c>
      <c r="I39" s="2"/>
    </row>
    <row r="40" spans="1:9">
      <c r="A40" s="202" t="s">
        <v>920</v>
      </c>
      <c r="C40" s="392"/>
      <c r="E40" s="666">
        <v>0</v>
      </c>
      <c r="H40" s="26">
        <v>0</v>
      </c>
      <c r="I40" s="2"/>
    </row>
    <row r="41" spans="1:9">
      <c r="A41" s="202" t="s">
        <v>51</v>
      </c>
      <c r="C41" s="392"/>
      <c r="E41" s="666">
        <v>0</v>
      </c>
      <c r="H41" s="26">
        <v>1621850</v>
      </c>
      <c r="I41" s="2"/>
    </row>
    <row r="42" spans="1:9">
      <c r="A42" s="268" t="s">
        <v>921</v>
      </c>
      <c r="B42" s="152"/>
      <c r="C42" s="773"/>
      <c r="D42" s="152"/>
      <c r="E42" s="670">
        <v>0</v>
      </c>
      <c r="F42" s="152"/>
      <c r="G42" s="152"/>
      <c r="H42" s="153">
        <v>0</v>
      </c>
      <c r="I42" s="2"/>
    </row>
    <row r="43" spans="1:9">
      <c r="A43" s="268" t="s">
        <v>922</v>
      </c>
      <c r="B43" s="152"/>
      <c r="C43" s="773"/>
      <c r="D43" s="152"/>
      <c r="E43" s="670">
        <v>0</v>
      </c>
      <c r="F43" s="152"/>
      <c r="G43" s="152"/>
      <c r="H43" s="153">
        <v>0</v>
      </c>
      <c r="I43" s="2"/>
    </row>
    <row r="44" spans="1:9">
      <c r="A44" s="268" t="s">
        <v>423</v>
      </c>
      <c r="B44" s="152"/>
      <c r="C44" s="773"/>
      <c r="D44" s="152"/>
      <c r="E44" s="670">
        <v>0</v>
      </c>
      <c r="F44" s="152"/>
      <c r="G44" s="152"/>
      <c r="H44" s="153">
        <v>1621850</v>
      </c>
      <c r="I44" s="2"/>
    </row>
    <row r="45" spans="1:9">
      <c r="A45" s="200" t="s">
        <v>56</v>
      </c>
      <c r="C45" s="392"/>
      <c r="E45" s="667">
        <v>125642476.95000002</v>
      </c>
      <c r="H45" s="59">
        <v>41862398.390000001</v>
      </c>
      <c r="I45" s="2"/>
    </row>
    <row r="46" spans="1:9">
      <c r="A46" s="266" t="s">
        <v>424</v>
      </c>
      <c r="C46" s="392"/>
      <c r="E46" s="670">
        <v>60003391.350000001</v>
      </c>
      <c r="F46" s="152"/>
      <c r="G46" s="152"/>
      <c r="H46" s="153">
        <v>2729959.62</v>
      </c>
      <c r="I46" s="2"/>
    </row>
    <row r="47" spans="1:9" s="29" customFormat="1">
      <c r="A47" s="266" t="s">
        <v>425</v>
      </c>
      <c r="B47" s="2"/>
      <c r="C47" s="392"/>
      <c r="D47" s="2"/>
      <c r="E47" s="666">
        <v>65639085.600000016</v>
      </c>
      <c r="F47" s="2"/>
      <c r="G47" s="2"/>
      <c r="H47" s="26">
        <v>39132438.770000003</v>
      </c>
    </row>
    <row r="48" spans="1:9">
      <c r="A48" s="200" t="s">
        <v>426</v>
      </c>
      <c r="B48" s="29"/>
      <c r="C48" s="774"/>
      <c r="D48" s="29"/>
      <c r="E48" s="667">
        <v>56460234.929999948</v>
      </c>
      <c r="F48" s="29"/>
      <c r="G48" s="29"/>
      <c r="H48" s="59">
        <v>80935598.52000007</v>
      </c>
      <c r="I48" s="2"/>
    </row>
    <row r="49" spans="1:9">
      <c r="A49" s="267" t="s">
        <v>923</v>
      </c>
      <c r="B49" s="152"/>
      <c r="C49" s="773"/>
      <c r="D49" s="152"/>
      <c r="E49" s="670">
        <v>0</v>
      </c>
      <c r="F49" s="152"/>
      <c r="G49" s="152"/>
      <c r="H49" s="153">
        <v>0</v>
      </c>
      <c r="I49" s="2"/>
    </row>
    <row r="50" spans="1:9">
      <c r="A50" s="267" t="s">
        <v>427</v>
      </c>
      <c r="B50" s="152"/>
      <c r="C50" s="773"/>
      <c r="D50" s="152"/>
      <c r="E50" s="670">
        <v>56460234.929999948</v>
      </c>
      <c r="F50" s="152"/>
      <c r="G50" s="152"/>
      <c r="H50" s="153">
        <v>80935598.52000007</v>
      </c>
      <c r="I50" s="2"/>
    </row>
    <row r="51" spans="1:9">
      <c r="A51" s="202"/>
      <c r="C51" s="392"/>
      <c r="E51" s="666">
        <v>0</v>
      </c>
      <c r="H51" s="26">
        <v>0</v>
      </c>
      <c r="I51" s="2"/>
    </row>
    <row r="52" spans="1:9">
      <c r="A52" s="29" t="s">
        <v>924</v>
      </c>
      <c r="B52" s="754"/>
      <c r="C52" s="392"/>
      <c r="E52" s="667">
        <v>182102711.88</v>
      </c>
      <c r="H52" s="59">
        <v>124419846.91000009</v>
      </c>
      <c r="I52" s="2"/>
    </row>
    <row r="53" spans="1:9" ht="25.5" customHeight="1">
      <c r="A53" s="29" t="s">
        <v>925</v>
      </c>
      <c r="C53" s="392"/>
      <c r="E53" s="667">
        <v>0</v>
      </c>
      <c r="F53" s="29"/>
      <c r="G53" s="29"/>
      <c r="H53" s="59">
        <v>3662178.09</v>
      </c>
      <c r="I53" s="2"/>
    </row>
    <row r="54" spans="1:9" s="276" customFormat="1" ht="9" customHeight="1">
      <c r="A54" s="29" t="s">
        <v>926</v>
      </c>
      <c r="B54" s="775"/>
      <c r="C54" s="776"/>
      <c r="D54" s="775"/>
      <c r="E54" s="675">
        <v>0</v>
      </c>
      <c r="F54" s="777"/>
      <c r="G54" s="777"/>
      <c r="H54" s="778">
        <v>0</v>
      </c>
    </row>
    <row r="55" spans="1:9" ht="21" customHeight="1">
      <c r="A55" s="270"/>
      <c r="C55" s="392"/>
      <c r="E55" s="666">
        <v>0</v>
      </c>
      <c r="H55" s="26">
        <v>0</v>
      </c>
      <c r="I55" s="2"/>
    </row>
    <row r="56" spans="1:9" ht="21" customHeight="1">
      <c r="A56" s="271" t="s">
        <v>927</v>
      </c>
      <c r="B56" s="272"/>
      <c r="C56" s="779"/>
      <c r="D56" s="272"/>
      <c r="E56" s="273">
        <v>11332995222.59</v>
      </c>
      <c r="F56" s="779"/>
      <c r="G56" s="272"/>
      <c r="H56" s="274">
        <v>11881449164.210007</v>
      </c>
      <c r="I56" s="2"/>
    </row>
    <row r="57" spans="1:9" ht="27.75" customHeight="1">
      <c r="A57" s="271" t="s">
        <v>928</v>
      </c>
      <c r="B57" s="272"/>
      <c r="C57" s="779"/>
      <c r="D57" s="272"/>
      <c r="E57" s="273">
        <v>9511543222.5900002</v>
      </c>
      <c r="F57" s="779"/>
      <c r="G57" s="272"/>
      <c r="H57" s="274">
        <v>9998775618.9400063</v>
      </c>
      <c r="I57" s="2"/>
    </row>
    <row r="58" spans="1:9" ht="12.75">
      <c r="A58" s="275"/>
      <c r="B58" s="276"/>
      <c r="C58" s="277"/>
      <c r="D58" s="276"/>
      <c r="E58" s="278"/>
      <c r="F58" s="279"/>
      <c r="G58" s="278"/>
      <c r="H58" s="279"/>
      <c r="I58" s="2"/>
    </row>
    <row r="59" spans="1:9">
      <c r="A59" s="934" t="s">
        <v>428</v>
      </c>
      <c r="B59" s="997" t="s">
        <v>82</v>
      </c>
      <c r="C59" s="998" t="str">
        <f>F9</f>
        <v>Até o Bimestre / 2023</v>
      </c>
      <c r="D59" s="999"/>
      <c r="E59" s="999"/>
      <c r="F59" s="999"/>
      <c r="G59" s="999"/>
      <c r="H59" s="999"/>
      <c r="I59" s="2"/>
    </row>
    <row r="60" spans="1:9" ht="18">
      <c r="A60" s="934"/>
      <c r="B60" s="997"/>
      <c r="C60" s="1000" t="s">
        <v>83</v>
      </c>
      <c r="D60" s="1000" t="s">
        <v>85</v>
      </c>
      <c r="E60" s="764" t="s">
        <v>87</v>
      </c>
      <c r="F60" s="764" t="s">
        <v>929</v>
      </c>
      <c r="G60" s="999" t="s">
        <v>429</v>
      </c>
      <c r="H60" s="999"/>
      <c r="I60" s="2"/>
    </row>
    <row r="61" spans="1:9" ht="18">
      <c r="A61" s="934"/>
      <c r="B61" s="997"/>
      <c r="C61" s="1001"/>
      <c r="D61" s="1001"/>
      <c r="E61" s="765" t="s">
        <v>930</v>
      </c>
      <c r="F61" s="765" t="s">
        <v>440</v>
      </c>
      <c r="G61" s="280" t="s">
        <v>430</v>
      </c>
      <c r="H61" s="780" t="s">
        <v>931</v>
      </c>
      <c r="I61" s="2"/>
    </row>
    <row r="62" spans="1:9">
      <c r="A62" s="11" t="s">
        <v>932</v>
      </c>
      <c r="B62" s="198">
        <v>9782778127.1900005</v>
      </c>
      <c r="C62" s="198">
        <v>9356346059.8199997</v>
      </c>
      <c r="D62" s="198">
        <v>8565585782.0499992</v>
      </c>
      <c r="E62" s="198">
        <v>8532709242.3499975</v>
      </c>
      <c r="F62" s="180">
        <v>39242551.359999985</v>
      </c>
      <c r="G62" s="180">
        <v>573552321.9599998</v>
      </c>
      <c r="H62" s="781">
        <v>572914646.19999993</v>
      </c>
      <c r="I62" s="2"/>
    </row>
    <row r="63" spans="1:9">
      <c r="A63" s="782" t="s">
        <v>100</v>
      </c>
      <c r="B63" s="128">
        <v>3860637484.3200002</v>
      </c>
      <c r="C63" s="128">
        <v>3835558647.2499995</v>
      </c>
      <c r="D63" s="128">
        <v>3833111772.3899994</v>
      </c>
      <c r="E63" s="128">
        <v>3827003775.0199986</v>
      </c>
      <c r="F63" s="281">
        <v>5207383.05</v>
      </c>
      <c r="G63" s="281">
        <v>2124570.11</v>
      </c>
      <c r="H63" s="726">
        <v>2124570.11</v>
      </c>
      <c r="I63" s="2"/>
    </row>
    <row r="64" spans="1:9">
      <c r="A64" s="782" t="s">
        <v>933</v>
      </c>
      <c r="B64" s="128">
        <v>100602000</v>
      </c>
      <c r="C64" s="128">
        <v>99368819.190000042</v>
      </c>
      <c r="D64" s="128">
        <v>99368819.190000027</v>
      </c>
      <c r="E64" s="128">
        <v>99120172.450000048</v>
      </c>
      <c r="F64" s="281">
        <v>318397.39</v>
      </c>
      <c r="G64" s="281">
        <v>0</v>
      </c>
      <c r="H64" s="726">
        <v>0</v>
      </c>
      <c r="I64" s="2"/>
    </row>
    <row r="65" spans="1:9">
      <c r="A65" s="782" t="s">
        <v>102</v>
      </c>
      <c r="B65" s="128">
        <v>5821538642.8699999</v>
      </c>
      <c r="C65" s="128">
        <v>5421418593.3800011</v>
      </c>
      <c r="D65" s="128">
        <v>4633105190.4700003</v>
      </c>
      <c r="E65" s="128">
        <v>4606585294.8799992</v>
      </c>
      <c r="F65" s="281">
        <v>33716770.919999987</v>
      </c>
      <c r="G65" s="281">
        <v>571427751.84999979</v>
      </c>
      <c r="H65" s="726">
        <v>570790076.08999991</v>
      </c>
      <c r="I65" s="2"/>
    </row>
    <row r="66" spans="1:9">
      <c r="A66" s="783"/>
      <c r="B66" s="128">
        <v>0</v>
      </c>
      <c r="C66" s="128">
        <v>0</v>
      </c>
      <c r="D66" s="128">
        <v>0</v>
      </c>
      <c r="E66" s="128">
        <v>0</v>
      </c>
      <c r="F66" s="281">
        <v>0</v>
      </c>
      <c r="G66" s="281">
        <v>0</v>
      </c>
      <c r="H66" s="726">
        <v>0</v>
      </c>
      <c r="I66" s="2"/>
    </row>
    <row r="67" spans="1:9">
      <c r="A67" s="784" t="s">
        <v>934</v>
      </c>
      <c r="B67" s="118">
        <v>9682176127.1900005</v>
      </c>
      <c r="C67" s="118">
        <v>9256977240.6299992</v>
      </c>
      <c r="D67" s="118">
        <v>8466216962.8599997</v>
      </c>
      <c r="E67" s="118">
        <v>8433589069.8999977</v>
      </c>
      <c r="F67" s="145">
        <v>38924153.969999984</v>
      </c>
      <c r="G67" s="145">
        <v>573552321.9599998</v>
      </c>
      <c r="H67" s="785">
        <v>572914646.19999993</v>
      </c>
      <c r="I67" s="2"/>
    </row>
    <row r="68" spans="1:9">
      <c r="A68" s="784" t="s">
        <v>935</v>
      </c>
      <c r="B68" s="118">
        <v>2008964000</v>
      </c>
      <c r="C68" s="118">
        <v>1878366475.349999</v>
      </c>
      <c r="D68" s="118">
        <v>1875145390.5099995</v>
      </c>
      <c r="E68" s="118">
        <v>1875108026.4199991</v>
      </c>
      <c r="F68" s="145">
        <v>15361.079999999143</v>
      </c>
      <c r="G68" s="145">
        <v>-468211.6000002427</v>
      </c>
      <c r="H68" s="785">
        <v>-448671.06000029994</v>
      </c>
      <c r="I68" s="2"/>
    </row>
    <row r="69" spans="1:9">
      <c r="A69" s="784" t="s">
        <v>936</v>
      </c>
      <c r="B69" s="118">
        <v>0</v>
      </c>
      <c r="C69" s="118">
        <v>0</v>
      </c>
      <c r="D69" s="118">
        <v>0</v>
      </c>
      <c r="E69" s="118">
        <v>0</v>
      </c>
      <c r="F69" s="145">
        <v>0</v>
      </c>
      <c r="G69" s="145">
        <v>0</v>
      </c>
      <c r="H69" s="785">
        <v>0</v>
      </c>
      <c r="I69" s="2"/>
    </row>
    <row r="70" spans="1:9">
      <c r="A70" s="783"/>
      <c r="B70" s="128">
        <v>0</v>
      </c>
      <c r="C70" s="128">
        <v>0</v>
      </c>
      <c r="D70" s="128">
        <v>0</v>
      </c>
      <c r="E70" s="128">
        <v>0</v>
      </c>
      <c r="F70" s="281">
        <v>0</v>
      </c>
      <c r="G70" s="281">
        <v>0</v>
      </c>
      <c r="H70" s="726">
        <v>0</v>
      </c>
      <c r="I70" s="2"/>
    </row>
    <row r="71" spans="1:9">
      <c r="A71" s="786" t="s">
        <v>937</v>
      </c>
      <c r="B71" s="118">
        <v>2883724766.9000001</v>
      </c>
      <c r="C71" s="118">
        <v>1627194357.2600002</v>
      </c>
      <c r="D71" s="118">
        <v>1007514220.51</v>
      </c>
      <c r="E71" s="118">
        <v>998894953.22000003</v>
      </c>
      <c r="F71" s="145">
        <v>16869485.650000002</v>
      </c>
      <c r="G71" s="145">
        <v>270884866.28000003</v>
      </c>
      <c r="H71" s="785">
        <v>269543453.85000002</v>
      </c>
      <c r="I71" s="2"/>
    </row>
    <row r="72" spans="1:9">
      <c r="A72" s="782" t="s">
        <v>104</v>
      </c>
      <c r="B72" s="128">
        <v>2361534126.5700002</v>
      </c>
      <c r="C72" s="128">
        <v>1149592830.5500002</v>
      </c>
      <c r="D72" s="128">
        <v>552886000.48000002</v>
      </c>
      <c r="E72" s="128">
        <v>545933990.53999996</v>
      </c>
      <c r="F72" s="281">
        <v>9457617.4000000004</v>
      </c>
      <c r="G72" s="281">
        <v>239454285.31000003</v>
      </c>
      <c r="H72" s="726">
        <v>238065125.17000002</v>
      </c>
      <c r="I72" s="2"/>
    </row>
    <row r="73" spans="1:9">
      <c r="A73" s="787" t="s">
        <v>105</v>
      </c>
      <c r="B73" s="118">
        <v>241389585.88</v>
      </c>
      <c r="C73" s="118">
        <v>199215104.52000001</v>
      </c>
      <c r="D73" s="118">
        <v>176523339.44</v>
      </c>
      <c r="E73" s="118">
        <v>176501873.45000002</v>
      </c>
      <c r="F73" s="145">
        <v>5880947.3200000012</v>
      </c>
      <c r="G73" s="145">
        <v>31302734.669999983</v>
      </c>
      <c r="H73" s="785">
        <v>31350482.379999999</v>
      </c>
      <c r="I73" s="2"/>
    </row>
    <row r="74" spans="1:9">
      <c r="A74" s="783" t="s">
        <v>938</v>
      </c>
      <c r="B74" s="281">
        <v>0</v>
      </c>
      <c r="C74" s="281">
        <v>0</v>
      </c>
      <c r="D74" s="281">
        <v>0</v>
      </c>
      <c r="E74" s="281">
        <v>0</v>
      </c>
      <c r="F74" s="281">
        <v>0</v>
      </c>
      <c r="G74" s="281">
        <v>0</v>
      </c>
      <c r="H74" s="726">
        <v>0</v>
      </c>
      <c r="I74" s="2"/>
    </row>
    <row r="75" spans="1:9">
      <c r="A75" s="783" t="s">
        <v>939</v>
      </c>
      <c r="B75" s="281">
        <v>0</v>
      </c>
      <c r="C75" s="281">
        <v>0</v>
      </c>
      <c r="D75" s="281">
        <v>0</v>
      </c>
      <c r="E75" s="281">
        <v>0</v>
      </c>
      <c r="F75" s="281">
        <v>0</v>
      </c>
      <c r="G75" s="281">
        <v>0</v>
      </c>
      <c r="H75" s="726">
        <v>0</v>
      </c>
      <c r="I75" s="2"/>
    </row>
    <row r="76" spans="1:9" ht="15" customHeight="1">
      <c r="A76" s="783" t="s">
        <v>940</v>
      </c>
      <c r="B76" s="281">
        <v>0</v>
      </c>
      <c r="C76" s="281">
        <v>0</v>
      </c>
      <c r="D76" s="281">
        <v>0</v>
      </c>
      <c r="E76" s="281">
        <v>0</v>
      </c>
      <c r="F76" s="281">
        <v>0</v>
      </c>
      <c r="G76" s="281">
        <v>0</v>
      </c>
      <c r="H76" s="726">
        <v>0</v>
      </c>
      <c r="I76" s="2"/>
    </row>
    <row r="77" spans="1:9" ht="15" customHeight="1">
      <c r="A77" s="783" t="s">
        <v>431</v>
      </c>
      <c r="B77" s="128">
        <v>241389585.88</v>
      </c>
      <c r="C77" s="128">
        <v>199215104.52000001</v>
      </c>
      <c r="D77" s="128">
        <v>176523339.44</v>
      </c>
      <c r="E77" s="128">
        <v>176501873.45000002</v>
      </c>
      <c r="F77" s="281">
        <v>5880947.3200000012</v>
      </c>
      <c r="G77" s="281">
        <v>31302734.669999983</v>
      </c>
      <c r="H77" s="726">
        <v>31350482.379999999</v>
      </c>
      <c r="I77" s="2"/>
    </row>
    <row r="78" spans="1:9" ht="15" customHeight="1">
      <c r="A78" s="782" t="s">
        <v>941</v>
      </c>
      <c r="B78" s="128">
        <v>280801054.44999999</v>
      </c>
      <c r="C78" s="128">
        <v>278386422.19</v>
      </c>
      <c r="D78" s="128">
        <v>278104880.58999991</v>
      </c>
      <c r="E78" s="128">
        <v>276459089.22999996</v>
      </c>
      <c r="F78" s="281">
        <v>1530920.93</v>
      </c>
      <c r="G78" s="281">
        <v>127846.29999999999</v>
      </c>
      <c r="H78" s="726">
        <v>127846.29999999999</v>
      </c>
      <c r="I78" s="2"/>
    </row>
    <row r="79" spans="1:9" s="152" customFormat="1" ht="12.75" customHeight="1">
      <c r="A79" s="782"/>
      <c r="B79" s="128">
        <v>0</v>
      </c>
      <c r="C79" s="128">
        <v>0</v>
      </c>
      <c r="D79" s="128">
        <v>0</v>
      </c>
      <c r="E79" s="128">
        <v>0</v>
      </c>
      <c r="F79" s="281">
        <v>0</v>
      </c>
      <c r="G79" s="281">
        <v>0</v>
      </c>
      <c r="H79" s="726">
        <v>0</v>
      </c>
    </row>
    <row r="80" spans="1:9" ht="15" customHeight="1">
      <c r="A80" s="788" t="s">
        <v>942</v>
      </c>
      <c r="B80" s="118">
        <v>2602923712.4500003</v>
      </c>
      <c r="C80" s="118">
        <v>1348807935.0700002</v>
      </c>
      <c r="D80" s="118">
        <v>729409339.92000008</v>
      </c>
      <c r="E80" s="118">
        <v>722435863.99000001</v>
      </c>
      <c r="F80" s="145">
        <v>15338564.720000003</v>
      </c>
      <c r="G80" s="145">
        <v>270757019.98000002</v>
      </c>
      <c r="H80" s="785">
        <v>269415607.55000001</v>
      </c>
      <c r="I80" s="2"/>
    </row>
    <row r="81" spans="1:9" ht="16.5" customHeight="1">
      <c r="A81" s="782"/>
      <c r="B81" s="128">
        <v>0</v>
      </c>
      <c r="C81" s="128">
        <v>0</v>
      </c>
      <c r="D81" s="128">
        <v>0</v>
      </c>
      <c r="E81" s="128">
        <v>0</v>
      </c>
      <c r="F81" s="281">
        <v>0</v>
      </c>
      <c r="G81" s="281">
        <v>0</v>
      </c>
      <c r="H81" s="726">
        <v>0</v>
      </c>
      <c r="I81" s="2"/>
    </row>
    <row r="82" spans="1:9" ht="22.5" customHeight="1">
      <c r="A82" s="754" t="s">
        <v>943</v>
      </c>
      <c r="B82" s="128">
        <v>59511.789999999106</v>
      </c>
      <c r="C82" s="281">
        <v>0</v>
      </c>
      <c r="D82" s="281">
        <v>0</v>
      </c>
      <c r="E82" s="281">
        <v>0</v>
      </c>
      <c r="F82" s="281">
        <v>0</v>
      </c>
      <c r="G82" s="281">
        <v>0</v>
      </c>
      <c r="H82" s="726">
        <v>0</v>
      </c>
      <c r="I82" s="2"/>
    </row>
    <row r="83" spans="1:9" ht="22.5" customHeight="1">
      <c r="A83" s="754"/>
      <c r="B83" s="128">
        <v>0</v>
      </c>
      <c r="C83" s="281">
        <v>0</v>
      </c>
      <c r="D83" s="281">
        <v>0</v>
      </c>
      <c r="E83" s="281">
        <v>0</v>
      </c>
      <c r="F83" s="281">
        <v>0</v>
      </c>
      <c r="G83" s="281">
        <v>0</v>
      </c>
      <c r="H83" s="726">
        <v>0</v>
      </c>
      <c r="I83" s="2"/>
    </row>
    <row r="84" spans="1:9">
      <c r="A84" s="788" t="s">
        <v>944</v>
      </c>
      <c r="B84" s="118">
        <v>400000</v>
      </c>
      <c r="C84" s="118">
        <v>170366.61999999918</v>
      </c>
      <c r="D84" s="118">
        <v>78242.61999999918</v>
      </c>
      <c r="E84" s="118">
        <v>78242.61999999918</v>
      </c>
      <c r="F84" s="145">
        <v>0</v>
      </c>
      <c r="G84" s="145">
        <v>-330624.79999990674</v>
      </c>
      <c r="H84" s="785">
        <v>-350477.02999991179</v>
      </c>
      <c r="I84" s="2"/>
    </row>
    <row r="85" spans="1:9">
      <c r="A85" s="788" t="s">
        <v>945</v>
      </c>
      <c r="B85" s="118">
        <v>17688000</v>
      </c>
      <c r="C85" s="118">
        <v>16773728.700000001</v>
      </c>
      <c r="D85" s="118">
        <v>16773728.700000001</v>
      </c>
      <c r="E85" s="118">
        <v>16773728.700000001</v>
      </c>
      <c r="F85" s="145">
        <v>0</v>
      </c>
      <c r="G85" s="145">
        <v>0</v>
      </c>
      <c r="H85" s="785">
        <v>0</v>
      </c>
      <c r="I85" s="2"/>
    </row>
    <row r="86" spans="1:9">
      <c r="A86" s="385"/>
      <c r="B86" s="140">
        <v>0</v>
      </c>
      <c r="C86" s="282">
        <v>0</v>
      </c>
      <c r="D86" s="282">
        <v>0</v>
      </c>
      <c r="E86" s="282">
        <v>0</v>
      </c>
      <c r="F86" s="282">
        <v>0</v>
      </c>
      <c r="G86" s="282">
        <v>0</v>
      </c>
      <c r="H86" s="789">
        <v>0</v>
      </c>
      <c r="I86" s="2"/>
    </row>
    <row r="87" spans="1:9">
      <c r="A87" s="161" t="s">
        <v>946</v>
      </c>
      <c r="B87" s="790">
        <v>14294523351.430002</v>
      </c>
      <c r="C87" s="790">
        <v>12484322017.669998</v>
      </c>
      <c r="D87" s="790">
        <v>11070849935.91</v>
      </c>
      <c r="E87" s="790">
        <v>11031211202.929996</v>
      </c>
      <c r="F87" s="790">
        <v>54278079.769999981</v>
      </c>
      <c r="G87" s="791">
        <v>843510505.5399996</v>
      </c>
      <c r="H87" s="274">
        <v>841531105.65999961</v>
      </c>
      <c r="I87" s="2"/>
    </row>
    <row r="88" spans="1:9">
      <c r="A88" s="160" t="s">
        <v>947</v>
      </c>
      <c r="B88" s="274">
        <v>12285159351.430002</v>
      </c>
      <c r="C88" s="274">
        <v>10605785175.699999</v>
      </c>
      <c r="D88" s="274">
        <v>9195626302.7799988</v>
      </c>
      <c r="E88" s="274">
        <v>9156024933.8899975</v>
      </c>
      <c r="F88" s="274">
        <v>54262718.689999983</v>
      </c>
      <c r="G88" s="274">
        <v>844309341.93999982</v>
      </c>
      <c r="H88" s="274">
        <v>842330253.75</v>
      </c>
      <c r="I88" s="2"/>
    </row>
    <row r="89" spans="1:9">
      <c r="A89" s="283"/>
      <c r="B89" s="284"/>
      <c r="C89" s="284"/>
      <c r="D89" s="284"/>
      <c r="E89" s="284"/>
      <c r="F89" s="284"/>
      <c r="G89" s="284"/>
      <c r="H89" s="284"/>
    </row>
    <row r="90" spans="1:9">
      <c r="A90" s="160" t="s">
        <v>948</v>
      </c>
      <c r="B90" s="274"/>
      <c r="C90" s="274"/>
      <c r="D90" s="274"/>
      <c r="E90" s="274"/>
      <c r="F90" s="273"/>
      <c r="G90" s="791"/>
      <c r="H90" s="792">
        <v>-45571224.149990082</v>
      </c>
    </row>
    <row r="91" spans="1:9">
      <c r="A91" s="160" t="s">
        <v>949</v>
      </c>
      <c r="B91" s="274"/>
      <c r="C91" s="274"/>
      <c r="D91" s="274"/>
      <c r="E91" s="274"/>
      <c r="F91" s="274"/>
      <c r="G91" s="274"/>
      <c r="H91" s="792">
        <v>-53842287.38999176</v>
      </c>
    </row>
    <row r="92" spans="1:9">
      <c r="A92" s="37"/>
      <c r="B92" s="284"/>
      <c r="C92" s="284"/>
      <c r="D92" s="284"/>
      <c r="E92" s="285"/>
      <c r="F92" s="285"/>
      <c r="G92" s="285"/>
      <c r="H92" s="285"/>
    </row>
    <row r="93" spans="1:9" ht="20.25" customHeight="1">
      <c r="A93" s="1003" t="s">
        <v>432</v>
      </c>
      <c r="B93" s="1003"/>
      <c r="C93" s="1003"/>
      <c r="D93" s="1003"/>
      <c r="E93" s="1003"/>
      <c r="F93" s="1004"/>
      <c r="G93" s="1005" t="s">
        <v>433</v>
      </c>
      <c r="H93" s="1006"/>
    </row>
    <row r="94" spans="1:9">
      <c r="A94" s="1007" t="s">
        <v>1136</v>
      </c>
      <c r="B94" s="1007"/>
      <c r="C94" s="1007"/>
      <c r="D94" s="793"/>
      <c r="E94" s="793"/>
      <c r="F94" s="794"/>
      <c r="G94" s="795"/>
      <c r="H94" s="796">
        <v>-354139000</v>
      </c>
    </row>
    <row r="95" spans="1:9" ht="23.25" customHeight="1">
      <c r="A95" s="34"/>
      <c r="B95" s="34"/>
      <c r="C95" s="34"/>
      <c r="D95" s="286"/>
      <c r="E95" s="286"/>
      <c r="F95" s="286"/>
      <c r="G95" s="175"/>
      <c r="H95" s="175"/>
    </row>
    <row r="96" spans="1:9" ht="24" customHeight="1">
      <c r="A96" s="287"/>
      <c r="B96" s="288"/>
      <c r="C96" s="288"/>
      <c r="D96" s="289"/>
      <c r="E96" s="289"/>
      <c r="F96" s="290"/>
      <c r="G96" s="1008" t="str">
        <f>C59</f>
        <v>Até o Bimestre / 2023</v>
      </c>
      <c r="H96" s="1009"/>
    </row>
    <row r="97" spans="1:8">
      <c r="A97" s="1010" t="s">
        <v>434</v>
      </c>
      <c r="B97" s="1010"/>
      <c r="C97" s="1010"/>
      <c r="D97" s="1010"/>
      <c r="E97" s="1010"/>
      <c r="F97" s="1011"/>
      <c r="G97" s="1012" t="s">
        <v>435</v>
      </c>
      <c r="H97" s="1013"/>
    </row>
    <row r="98" spans="1:8" ht="25.5" customHeight="1">
      <c r="A98" s="797"/>
      <c r="B98" s="797"/>
      <c r="C98" s="797"/>
      <c r="D98" s="798"/>
      <c r="E98" s="798"/>
      <c r="F98" s="799"/>
      <c r="G98" s="1014"/>
      <c r="H98" s="1015"/>
    </row>
    <row r="99" spans="1:8">
      <c r="A99" s="291"/>
      <c r="B99" s="291"/>
      <c r="C99" s="291"/>
      <c r="D99" s="292"/>
      <c r="E99" s="292"/>
      <c r="F99" s="292"/>
      <c r="G99" s="293"/>
      <c r="H99" s="294"/>
    </row>
    <row r="100" spans="1:8">
      <c r="A100" s="35" t="s">
        <v>950</v>
      </c>
      <c r="B100" s="34"/>
      <c r="C100" s="34"/>
      <c r="D100" s="286"/>
      <c r="E100" s="286"/>
      <c r="F100" s="286"/>
      <c r="G100" s="726"/>
      <c r="H100" s="153">
        <v>548227437.75999975</v>
      </c>
    </row>
    <row r="101" spans="1:8">
      <c r="A101" s="35" t="s">
        <v>951</v>
      </c>
      <c r="B101" s="34"/>
      <c r="C101" s="34"/>
      <c r="D101" s="286"/>
      <c r="E101" s="286"/>
      <c r="F101" s="286"/>
      <c r="G101" s="726"/>
      <c r="H101" s="153">
        <v>99368819.189999998</v>
      </c>
    </row>
    <row r="102" spans="1:8">
      <c r="A102" s="800"/>
      <c r="B102" s="800"/>
      <c r="C102" s="800"/>
      <c r="D102" s="793"/>
      <c r="E102" s="793"/>
      <c r="F102" s="793"/>
      <c r="G102" s="789"/>
      <c r="H102" s="801"/>
    </row>
    <row r="103" spans="1:8">
      <c r="A103" s="34"/>
      <c r="B103" s="34"/>
      <c r="C103" s="34"/>
      <c r="D103" s="286"/>
      <c r="E103" s="286"/>
      <c r="F103" s="286"/>
      <c r="G103" s="175"/>
      <c r="H103" s="175"/>
    </row>
    <row r="104" spans="1:8">
      <c r="A104" s="295" t="s">
        <v>952</v>
      </c>
      <c r="B104" s="296"/>
      <c r="C104" s="296"/>
      <c r="D104" s="297"/>
      <c r="E104" s="297"/>
      <c r="F104" s="298"/>
      <c r="G104" s="802"/>
      <c r="H104" s="299">
        <f>H91+(H100-H101)</f>
        <v>395016331.18000799</v>
      </c>
    </row>
    <row r="105" spans="1:8">
      <c r="A105" s="34"/>
      <c r="B105" s="34"/>
      <c r="C105" s="34"/>
      <c r="D105" s="286"/>
      <c r="E105" s="286"/>
      <c r="F105" s="286"/>
      <c r="G105" s="175"/>
      <c r="H105" s="175"/>
    </row>
    <row r="106" spans="1:8" ht="12.75">
      <c r="A106" s="1016" t="s">
        <v>437</v>
      </c>
      <c r="B106" s="1016"/>
      <c r="C106" s="1016"/>
      <c r="D106" s="1016"/>
      <c r="E106" s="1016"/>
      <c r="F106" s="1016"/>
      <c r="G106" s="1016"/>
      <c r="H106" s="1016"/>
    </row>
    <row r="107" spans="1:8" ht="12.75">
      <c r="A107" s="1017" t="s">
        <v>438</v>
      </c>
      <c r="B107" s="1018"/>
      <c r="C107" s="1020" t="s">
        <v>140</v>
      </c>
      <c r="D107" s="1021"/>
      <c r="E107" s="1021"/>
      <c r="F107" s="1021"/>
      <c r="G107" s="1021"/>
      <c r="H107" s="1021"/>
    </row>
    <row r="108" spans="1:8" ht="12.75">
      <c r="A108" s="983"/>
      <c r="B108" s="1019"/>
      <c r="C108" s="1022" t="s">
        <v>1135</v>
      </c>
      <c r="D108" s="1023"/>
      <c r="E108" s="1024"/>
      <c r="F108" s="1023" t="s">
        <v>1137</v>
      </c>
      <c r="G108" s="1023"/>
      <c r="H108" s="1023"/>
    </row>
    <row r="109" spans="1:8" ht="12.75">
      <c r="A109" s="983"/>
      <c r="B109" s="1019"/>
      <c r="C109" s="1025" t="s">
        <v>439</v>
      </c>
      <c r="D109" s="1026"/>
      <c r="E109" s="1027"/>
      <c r="F109" s="1028" t="s">
        <v>440</v>
      </c>
      <c r="G109" s="1028"/>
      <c r="H109" s="1028"/>
    </row>
    <row r="110" spans="1:8" ht="15" customHeight="1">
      <c r="A110" s="300" t="s">
        <v>953</v>
      </c>
      <c r="B110" s="166"/>
      <c r="C110" s="979">
        <v>1445234867.25</v>
      </c>
      <c r="D110" s="980"/>
      <c r="E110" s="301"/>
      <c r="F110" s="979">
        <v>1427797793.2</v>
      </c>
      <c r="G110" s="980"/>
      <c r="H110" s="302"/>
    </row>
    <row r="111" spans="1:8" ht="12.75">
      <c r="A111" s="303" t="s">
        <v>954</v>
      </c>
      <c r="B111" s="754"/>
      <c r="C111" s="1029">
        <v>3931674835.3400002</v>
      </c>
      <c r="D111" s="1030"/>
      <c r="E111" s="755"/>
      <c r="F111" s="1029">
        <v>4252308176.4499998</v>
      </c>
      <c r="G111" s="1030"/>
      <c r="H111" s="304"/>
    </row>
    <row r="112" spans="1:8" ht="11.25" customHeight="1">
      <c r="A112" s="305" t="s">
        <v>441</v>
      </c>
      <c r="B112" s="754"/>
      <c r="C112" s="1029">
        <v>3931359243.3200002</v>
      </c>
      <c r="D112" s="1030"/>
      <c r="E112" s="755"/>
      <c r="F112" s="1029">
        <v>4252308176.4499998</v>
      </c>
      <c r="G112" s="1030"/>
      <c r="H112" s="304"/>
    </row>
    <row r="113" spans="1:8" ht="11.25" customHeight="1">
      <c r="A113" s="305" t="s">
        <v>442</v>
      </c>
      <c r="B113" s="754"/>
      <c r="C113" s="1029">
        <v>4222191781.98</v>
      </c>
      <c r="D113" s="1030"/>
      <c r="E113" s="755"/>
      <c r="F113" s="1029">
        <v>4570488039.5900002</v>
      </c>
      <c r="G113" s="1030"/>
      <c r="H113" s="304"/>
    </row>
    <row r="114" spans="1:8" ht="12.75">
      <c r="A114" s="305" t="s">
        <v>955</v>
      </c>
      <c r="B114" s="754"/>
      <c r="C114" s="1029">
        <v>-57958469.579999998</v>
      </c>
      <c r="D114" s="1030"/>
      <c r="E114" s="755"/>
      <c r="F114" s="1029">
        <v>-45372116.589999996</v>
      </c>
      <c r="G114" s="1030"/>
      <c r="H114" s="304"/>
    </row>
    <row r="115" spans="1:8" ht="12.75">
      <c r="A115" s="305" t="s">
        <v>909</v>
      </c>
      <c r="B115" s="754"/>
      <c r="C115" s="1029">
        <v>-232874069.08000004</v>
      </c>
      <c r="D115" s="1030"/>
      <c r="E115" s="755"/>
      <c r="F115" s="1029">
        <v>-272807746.54999995</v>
      </c>
      <c r="G115" s="1030"/>
      <c r="H115" s="304"/>
    </row>
    <row r="116" spans="1:8" ht="12.75">
      <c r="A116" s="305" t="s">
        <v>443</v>
      </c>
      <c r="B116" s="754"/>
      <c r="C116" s="1029">
        <v>315592.02</v>
      </c>
      <c r="D116" s="1030"/>
      <c r="E116" s="755"/>
      <c r="F116" s="1029">
        <v>0</v>
      </c>
      <c r="G116" s="1030"/>
      <c r="H116" s="304"/>
    </row>
    <row r="117" spans="1:8" ht="15" customHeight="1">
      <c r="A117" s="303" t="s">
        <v>956</v>
      </c>
      <c r="B117" s="754"/>
      <c r="C117" s="1031">
        <v>-2486439968.0900002</v>
      </c>
      <c r="D117" s="1032"/>
      <c r="E117" s="755"/>
      <c r="F117" s="1031">
        <f>F110-F111</f>
        <v>-2824510383.25</v>
      </c>
      <c r="G117" s="1032"/>
      <c r="H117" s="304"/>
    </row>
    <row r="118" spans="1:8" ht="12.75">
      <c r="A118" s="306" t="s">
        <v>957</v>
      </c>
      <c r="B118" s="307"/>
      <c r="C118" s="308"/>
      <c r="D118" s="308"/>
      <c r="E118" s="309"/>
      <c r="F118" s="803"/>
      <c r="G118" s="310">
        <f>(C117-F117)</f>
        <v>338070415.15999985</v>
      </c>
      <c r="H118" s="310"/>
    </row>
    <row r="119" spans="1:8">
      <c r="A119" s="34"/>
      <c r="B119" s="34"/>
      <c r="C119" s="34"/>
      <c r="D119" s="286"/>
      <c r="E119" s="286"/>
      <c r="F119" s="286"/>
      <c r="G119" s="175"/>
      <c r="H119" s="175"/>
    </row>
    <row r="120" spans="1:8">
      <c r="A120" s="1003" t="s">
        <v>436</v>
      </c>
      <c r="B120" s="1003"/>
      <c r="C120" s="1003"/>
      <c r="D120" s="1003"/>
      <c r="E120" s="1003"/>
      <c r="F120" s="1004"/>
      <c r="G120" s="1005" t="s">
        <v>433</v>
      </c>
      <c r="H120" s="1006"/>
    </row>
    <row r="121" spans="1:8" ht="25.5" customHeight="1">
      <c r="A121" s="1007" t="s">
        <v>1136</v>
      </c>
      <c r="B121" s="1007"/>
      <c r="C121" s="1007"/>
      <c r="D121" s="793"/>
      <c r="E121" s="793"/>
      <c r="F121" s="794"/>
      <c r="G121" s="795"/>
      <c r="H121" s="796">
        <v>-112197227</v>
      </c>
    </row>
    <row r="122" spans="1:8">
      <c r="A122" s="34"/>
      <c r="B122" s="34"/>
      <c r="C122" s="34"/>
      <c r="D122" s="286"/>
      <c r="E122" s="286"/>
      <c r="F122" s="286"/>
      <c r="G122" s="175"/>
      <c r="H122" s="175"/>
    </row>
    <row r="123" spans="1:8" ht="25.5" customHeight="1">
      <c r="A123" s="1017" t="s">
        <v>444</v>
      </c>
      <c r="B123" s="311"/>
      <c r="C123" s="1036" t="str">
        <f>F108</f>
        <v>Em 31 Dez 2023</v>
      </c>
      <c r="D123" s="1017"/>
      <c r="E123" s="1017"/>
      <c r="F123" s="1017"/>
      <c r="G123" s="1017"/>
      <c r="H123" s="1017"/>
    </row>
    <row r="124" spans="1:8" ht="12.75">
      <c r="A124" s="984"/>
      <c r="B124" s="804"/>
      <c r="C124" s="1037"/>
      <c r="D124" s="984"/>
      <c r="E124" s="984"/>
      <c r="F124" s="984"/>
      <c r="G124" s="984"/>
      <c r="H124" s="984"/>
    </row>
    <row r="125" spans="1:8" ht="11.25" customHeight="1">
      <c r="A125" s="300" t="s">
        <v>958</v>
      </c>
      <c r="B125" s="312"/>
      <c r="C125" s="302"/>
      <c r="D125" s="313"/>
      <c r="E125" s="314"/>
      <c r="F125" s="315"/>
      <c r="G125" s="302">
        <f>+C114-F114</f>
        <v>-12586352.990000002</v>
      </c>
      <c r="H125" s="302"/>
    </row>
    <row r="126" spans="1:8" ht="11.25" customHeight="1">
      <c r="A126" s="303" t="s">
        <v>959</v>
      </c>
      <c r="B126" s="316"/>
      <c r="C126" s="304"/>
      <c r="D126" s="317"/>
      <c r="E126" s="805"/>
      <c r="F126" s="806"/>
      <c r="G126" s="304">
        <v>0</v>
      </c>
      <c r="H126" s="304"/>
    </row>
    <row r="127" spans="1:8" ht="12.75">
      <c r="A127" s="303" t="s">
        <v>960</v>
      </c>
      <c r="B127" s="316"/>
      <c r="C127" s="304"/>
      <c r="D127" s="317"/>
      <c r="E127" s="805"/>
      <c r="F127" s="304"/>
      <c r="G127" s="304">
        <v>120086508.96000001</v>
      </c>
      <c r="H127" s="304"/>
    </row>
    <row r="128" spans="1:8" ht="12.75">
      <c r="A128" s="303" t="s">
        <v>961</v>
      </c>
      <c r="B128" s="316"/>
      <c r="C128" s="304"/>
      <c r="D128" s="317"/>
      <c r="E128" s="805"/>
      <c r="F128" s="304"/>
      <c r="G128" s="304">
        <v>-49860338.379999995</v>
      </c>
      <c r="H128" s="304"/>
    </row>
    <row r="129" spans="1:8" ht="12.75">
      <c r="A129" s="303" t="s">
        <v>962</v>
      </c>
      <c r="B129" s="316"/>
      <c r="C129" s="304"/>
      <c r="D129" s="317"/>
      <c r="E129" s="805"/>
      <c r="F129" s="304"/>
      <c r="G129" s="304">
        <v>0</v>
      </c>
      <c r="H129" s="304"/>
    </row>
    <row r="130" spans="1:8" ht="12.75">
      <c r="A130" s="807" t="s">
        <v>967</v>
      </c>
      <c r="B130" s="808"/>
      <c r="C130" s="809"/>
      <c r="D130" s="810"/>
      <c r="E130" s="811"/>
      <c r="F130" s="809"/>
      <c r="G130" s="304">
        <v>-693901.56730474287</v>
      </c>
      <c r="H130" s="809"/>
    </row>
    <row r="131" spans="1:8" ht="12.75">
      <c r="A131" s="981" t="s">
        <v>963</v>
      </c>
      <c r="B131" s="982"/>
      <c r="C131" s="982"/>
      <c r="D131" s="318"/>
      <c r="E131" s="319"/>
      <c r="F131" s="318"/>
      <c r="G131" s="318">
        <f>+G118+(G125-G126+G127+G128+G129+G130)</f>
        <v>395016331.18269509</v>
      </c>
      <c r="H131" s="318"/>
    </row>
    <row r="132" spans="1:8" ht="12.75">
      <c r="A132" s="316"/>
      <c r="B132" s="316"/>
      <c r="C132" s="304"/>
      <c r="D132" s="304"/>
      <c r="E132" s="304"/>
      <c r="F132" s="304"/>
      <c r="G132" s="304"/>
      <c r="H132" s="304"/>
    </row>
    <row r="133" spans="1:8" ht="18.75" customHeight="1">
      <c r="A133" s="981" t="s">
        <v>964</v>
      </c>
      <c r="B133" s="982"/>
      <c r="C133" s="318"/>
      <c r="D133" s="318"/>
      <c r="E133" s="319"/>
      <c r="F133" s="318"/>
      <c r="G133" s="318">
        <f>G131-(H100-H101)</f>
        <v>-53842287.387304664</v>
      </c>
      <c r="H133" s="318"/>
    </row>
    <row r="134" spans="1:8" ht="28.5" customHeight="1">
      <c r="A134" s="320"/>
      <c r="B134" s="321"/>
      <c r="C134" s="305"/>
      <c r="D134" s="305"/>
      <c r="E134" s="305"/>
      <c r="F134" s="305"/>
      <c r="G134" s="305"/>
      <c r="H134" s="305"/>
    </row>
    <row r="135" spans="1:8" ht="27" customHeight="1">
      <c r="A135" s="983" t="s">
        <v>445</v>
      </c>
      <c r="B135" s="983"/>
      <c r="C135" s="983"/>
      <c r="D135" s="983"/>
      <c r="E135" s="983"/>
      <c r="F135" s="985" t="s">
        <v>446</v>
      </c>
      <c r="G135" s="985"/>
      <c r="H135" s="985"/>
    </row>
    <row r="136" spans="1:8" ht="13.5" customHeight="1">
      <c r="A136" s="984"/>
      <c r="B136" s="984"/>
      <c r="C136" s="984"/>
      <c r="D136" s="984"/>
      <c r="E136" s="984"/>
      <c r="F136" s="986"/>
      <c r="G136" s="986"/>
      <c r="H136" s="986"/>
    </row>
    <row r="137" spans="1:8" ht="12.75">
      <c r="A137" s="322" t="s">
        <v>447</v>
      </c>
      <c r="B137" s="323"/>
      <c r="C137" s="323"/>
      <c r="D137" s="323"/>
      <c r="E137" s="323"/>
      <c r="F137" s="324"/>
      <c r="G137" s="324">
        <v>2435619444.8400002</v>
      </c>
      <c r="H137" s="324"/>
    </row>
    <row r="138" spans="1:8" ht="12.75">
      <c r="A138" s="325" t="s">
        <v>448</v>
      </c>
      <c r="B138" s="326"/>
      <c r="C138" s="326"/>
      <c r="D138" s="326"/>
      <c r="E138" s="326"/>
      <c r="F138" s="327"/>
      <c r="G138" s="327">
        <v>0</v>
      </c>
      <c r="H138" s="327"/>
    </row>
    <row r="139" spans="1:8" ht="12.75">
      <c r="A139" s="1033" t="s">
        <v>449</v>
      </c>
      <c r="B139" s="1033"/>
      <c r="C139" s="1033"/>
      <c r="D139" s="1033"/>
      <c r="E139" s="326"/>
      <c r="F139" s="327"/>
      <c r="G139" s="327">
        <v>2435619444.8400002</v>
      </c>
      <c r="H139" s="327"/>
    </row>
    <row r="140" spans="1:8" ht="12.75">
      <c r="A140" s="812" t="s">
        <v>450</v>
      </c>
      <c r="B140" s="813"/>
      <c r="C140" s="813"/>
      <c r="D140" s="813"/>
      <c r="E140" s="813"/>
      <c r="F140" s="814"/>
      <c r="G140" s="814">
        <v>0</v>
      </c>
      <c r="H140" s="814"/>
    </row>
    <row r="141" spans="1:8">
      <c r="A141" s="328">
        <v>0</v>
      </c>
      <c r="E141" s="58"/>
      <c r="F141" s="58"/>
      <c r="G141" s="58"/>
      <c r="H141" s="58"/>
    </row>
    <row r="142" spans="1:8">
      <c r="A142" s="328" t="s">
        <v>323</v>
      </c>
      <c r="E142" s="58"/>
      <c r="F142" s="58"/>
      <c r="G142" s="58"/>
      <c r="H142" s="58"/>
    </row>
    <row r="143" spans="1:8" ht="27" customHeight="1">
      <c r="A143" s="1034" t="s">
        <v>451</v>
      </c>
      <c r="B143" s="1034"/>
      <c r="C143" s="1034"/>
      <c r="D143" s="1034"/>
      <c r="E143" s="1034"/>
      <c r="F143" s="1034"/>
      <c r="G143" s="1034"/>
      <c r="H143" s="1034"/>
    </row>
    <row r="144" spans="1:8" ht="27" customHeight="1">
      <c r="A144" s="1034" t="s">
        <v>452</v>
      </c>
      <c r="B144" s="1034"/>
      <c r="C144" s="1034"/>
      <c r="D144" s="1034"/>
      <c r="E144" s="1034"/>
      <c r="F144" s="1034"/>
      <c r="G144" s="1034"/>
      <c r="H144" s="1034"/>
    </row>
    <row r="145" spans="1:7">
      <c r="A145" s="1035" t="s">
        <v>912</v>
      </c>
      <c r="B145" s="1035"/>
      <c r="C145" s="1035"/>
      <c r="D145" s="1035"/>
      <c r="E145" s="1035"/>
      <c r="F145" s="1035"/>
      <c r="G145" s="1035"/>
    </row>
    <row r="146" spans="1:7">
      <c r="C146" s="329"/>
      <c r="D146" s="329"/>
    </row>
    <row r="147" spans="1:7">
      <c r="A147" s="815" t="s">
        <v>453</v>
      </c>
      <c r="B147" s="816" t="s">
        <v>454</v>
      </c>
      <c r="C147" s="329"/>
      <c r="D147" s="329"/>
    </row>
    <row r="148" spans="1:7">
      <c r="A148" s="329" t="s">
        <v>455</v>
      </c>
      <c r="B148" s="817">
        <v>-312631.13</v>
      </c>
      <c r="C148" s="329"/>
      <c r="D148" s="329"/>
    </row>
    <row r="149" spans="1:7">
      <c r="A149" s="329" t="s">
        <v>965</v>
      </c>
      <c r="B149" s="818">
        <v>-350945.67730474495</v>
      </c>
      <c r="C149" s="329"/>
      <c r="D149" s="329"/>
    </row>
    <row r="150" spans="1:7">
      <c r="A150" s="329" t="s">
        <v>966</v>
      </c>
      <c r="B150" s="818">
        <v>-30324.759999997914</v>
      </c>
      <c r="C150" s="329"/>
      <c r="D150" s="329"/>
    </row>
    <row r="151" spans="1:7">
      <c r="A151" s="819" t="s">
        <v>456</v>
      </c>
      <c r="B151" s="820">
        <v>-693901.56730474287</v>
      </c>
      <c r="C151" s="329"/>
      <c r="D151" s="329"/>
    </row>
    <row r="152" spans="1:7">
      <c r="C152" s="329"/>
      <c r="D152" s="329"/>
    </row>
    <row r="153" spans="1:7">
      <c r="C153" s="329"/>
      <c r="D153" s="329"/>
    </row>
    <row r="154" spans="1:7">
      <c r="C154" s="329"/>
      <c r="D154" s="329"/>
    </row>
    <row r="155" spans="1:7">
      <c r="C155" s="329"/>
      <c r="D155" s="329"/>
    </row>
    <row r="156" spans="1:7">
      <c r="A156" s="328" t="s">
        <v>1113</v>
      </c>
      <c r="D156" s="329"/>
    </row>
    <row r="157" spans="1:7">
      <c r="A157" s="328">
        <v>0</v>
      </c>
      <c r="D157" s="329"/>
    </row>
    <row r="158" spans="1:7">
      <c r="A158" s="328">
        <v>0</v>
      </c>
      <c r="B158" s="26"/>
      <c r="C158" s="329"/>
      <c r="D158" s="329"/>
    </row>
    <row r="159" spans="1:7">
      <c r="A159" s="328">
        <v>0</v>
      </c>
      <c r="C159" s="329"/>
      <c r="D159" s="329"/>
    </row>
    <row r="160" spans="1:7">
      <c r="C160" s="329"/>
      <c r="D160" s="821"/>
    </row>
  </sheetData>
  <mergeCells count="58">
    <mergeCell ref="A144:H144"/>
    <mergeCell ref="A145:G145"/>
    <mergeCell ref="A120:F120"/>
    <mergeCell ref="G120:H120"/>
    <mergeCell ref="A123:A124"/>
    <mergeCell ref="C123:H124"/>
    <mergeCell ref="A131:C131"/>
    <mergeCell ref="A121:C121"/>
    <mergeCell ref="F117:G117"/>
    <mergeCell ref="C115:D115"/>
    <mergeCell ref="F115:G115"/>
    <mergeCell ref="A139:D139"/>
    <mergeCell ref="A143:H143"/>
    <mergeCell ref="A106:H106"/>
    <mergeCell ref="A107:B109"/>
    <mergeCell ref="C107:H107"/>
    <mergeCell ref="C108:E108"/>
    <mergeCell ref="F108:H108"/>
    <mergeCell ref="C109:E109"/>
    <mergeCell ref="F109:H109"/>
    <mergeCell ref="A93:F93"/>
    <mergeCell ref="G93:H93"/>
    <mergeCell ref="A94:C94"/>
    <mergeCell ref="G96:H96"/>
    <mergeCell ref="A97:F97"/>
    <mergeCell ref="G97:H98"/>
    <mergeCell ref="A8:H8"/>
    <mergeCell ref="A1:H1"/>
    <mergeCell ref="A2:H2"/>
    <mergeCell ref="A3:H3"/>
    <mergeCell ref="A4:H4"/>
    <mergeCell ref="A5:H5"/>
    <mergeCell ref="A9:A10"/>
    <mergeCell ref="C9:E10"/>
    <mergeCell ref="F9:H9"/>
    <mergeCell ref="F10:H10"/>
    <mergeCell ref="A59:A61"/>
    <mergeCell ref="B59:B61"/>
    <mergeCell ref="C59:H59"/>
    <mergeCell ref="C60:C61"/>
    <mergeCell ref="D60:D61"/>
    <mergeCell ref="G60:H60"/>
    <mergeCell ref="C110:D110"/>
    <mergeCell ref="F110:G110"/>
    <mergeCell ref="A133:B133"/>
    <mergeCell ref="A135:E136"/>
    <mergeCell ref="F135:H136"/>
    <mergeCell ref="C111:D111"/>
    <mergeCell ref="F111:G111"/>
    <mergeCell ref="C112:D112"/>
    <mergeCell ref="F112:G112"/>
    <mergeCell ref="C113:D113"/>
    <mergeCell ref="F113:G113"/>
    <mergeCell ref="C114:D114"/>
    <mergeCell ref="F114:G114"/>
    <mergeCell ref="C116:D116"/>
    <mergeCell ref="F116:G116"/>
    <mergeCell ref="C117:D117"/>
  </mergeCells>
  <pageMargins left="0.511811024" right="0.511811024" top="0.78740157499999996" bottom="0.78740157499999996" header="0.31496062000000002" footer="0.31496062000000002"/>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75D4C-B6F8-4D6A-8105-90A27D17723E}">
  <sheetPr codeName="Planilha6"/>
  <dimension ref="A1:M31"/>
  <sheetViews>
    <sheetView zoomScaleNormal="100" workbookViewId="0">
      <selection activeCell="H28" sqref="H28"/>
    </sheetView>
  </sheetViews>
  <sheetFormatPr defaultRowHeight="15"/>
  <cols>
    <col min="1" max="1" width="38.140625" style="332" customWidth="1"/>
    <col min="2" max="12" width="13.42578125" style="332" customWidth="1"/>
    <col min="13" max="13" width="13.85546875" style="332" customWidth="1"/>
    <col min="14" max="16384" width="9.140625" style="332"/>
  </cols>
  <sheetData>
    <row r="1" spans="1:13">
      <c r="A1" s="331"/>
      <c r="B1" s="331"/>
      <c r="C1" s="331"/>
      <c r="D1" s="331"/>
      <c r="E1" s="331"/>
      <c r="F1" s="331"/>
      <c r="G1" s="331"/>
      <c r="H1" s="331"/>
      <c r="I1" s="331"/>
      <c r="J1" s="331"/>
      <c r="K1" s="331"/>
      <c r="L1" s="331"/>
    </row>
    <row r="2" spans="1:13">
      <c r="A2" s="1046" t="s">
        <v>0</v>
      </c>
      <c r="B2" s="1046"/>
      <c r="C2" s="1046"/>
      <c r="D2" s="1046"/>
      <c r="E2" s="1046"/>
      <c r="F2" s="1046"/>
      <c r="G2" s="1046"/>
      <c r="H2" s="1046"/>
      <c r="I2" s="1046"/>
      <c r="J2" s="1046"/>
      <c r="K2" s="1046"/>
      <c r="L2" s="1046"/>
    </row>
    <row r="3" spans="1:13" ht="13.5" customHeight="1">
      <c r="A3" s="1047" t="s">
        <v>1</v>
      </c>
      <c r="B3" s="1047"/>
      <c r="C3" s="1047"/>
      <c r="D3" s="1047"/>
      <c r="E3" s="1047"/>
      <c r="F3" s="1047"/>
      <c r="G3" s="1047"/>
      <c r="H3" s="1047"/>
      <c r="I3" s="1047"/>
      <c r="J3" s="1047"/>
      <c r="K3" s="1047"/>
      <c r="L3" s="1047"/>
    </row>
    <row r="4" spans="1:13" ht="13.5" customHeight="1">
      <c r="A4" s="1046" t="s">
        <v>457</v>
      </c>
      <c r="B4" s="1046"/>
      <c r="C4" s="1046"/>
      <c r="D4" s="1046"/>
      <c r="E4" s="1046"/>
      <c r="F4" s="1046"/>
      <c r="G4" s="1046"/>
      <c r="H4" s="1046"/>
      <c r="I4" s="1046"/>
      <c r="J4" s="1046"/>
      <c r="K4" s="1046"/>
      <c r="L4" s="1046"/>
    </row>
    <row r="5" spans="1:13">
      <c r="A5" s="1047" t="s">
        <v>3</v>
      </c>
      <c r="B5" s="1047"/>
      <c r="C5" s="1047"/>
      <c r="D5" s="1047"/>
      <c r="E5" s="1047"/>
      <c r="F5" s="1047"/>
      <c r="G5" s="1047"/>
      <c r="H5" s="1047"/>
      <c r="I5" s="1047"/>
      <c r="J5" s="1047"/>
      <c r="K5" s="1047"/>
      <c r="L5" s="1047"/>
    </row>
    <row r="6" spans="1:13" ht="12.75" customHeight="1">
      <c r="A6" s="1047" t="s">
        <v>1107</v>
      </c>
      <c r="B6" s="1047"/>
      <c r="C6" s="1047"/>
      <c r="D6" s="1047"/>
      <c r="E6" s="1047"/>
      <c r="F6" s="1047"/>
      <c r="G6" s="1047"/>
      <c r="H6" s="1047"/>
      <c r="I6" s="1047"/>
      <c r="J6" s="1047"/>
      <c r="K6" s="1047"/>
      <c r="L6" s="1047"/>
    </row>
    <row r="7" spans="1:13">
      <c r="A7" s="334"/>
      <c r="B7" s="334"/>
      <c r="C7" s="334"/>
      <c r="D7" s="334"/>
      <c r="E7" s="335"/>
    </row>
    <row r="8" spans="1:13" s="329" customFormat="1" ht="11.25">
      <c r="A8" s="329" t="s">
        <v>463</v>
      </c>
      <c r="M8" s="5">
        <v>1</v>
      </c>
    </row>
    <row r="9" spans="1:13" ht="12.75" customHeight="1">
      <c r="A9" s="336" t="s">
        <v>464</v>
      </c>
      <c r="B9" s="1041" t="s">
        <v>465</v>
      </c>
      <c r="C9" s="1045"/>
      <c r="D9" s="1045"/>
      <c r="E9" s="1045"/>
      <c r="F9" s="1042"/>
      <c r="G9" s="1041" t="s">
        <v>466</v>
      </c>
      <c r="H9" s="1045"/>
      <c r="I9" s="1045"/>
      <c r="J9" s="1045"/>
      <c r="K9" s="1045"/>
      <c r="L9" s="1045"/>
      <c r="M9" s="1038" t="s">
        <v>467</v>
      </c>
    </row>
    <row r="10" spans="1:13" ht="12.75" customHeight="1">
      <c r="A10" s="337"/>
      <c r="B10" s="1041" t="s">
        <v>458</v>
      </c>
      <c r="C10" s="1042"/>
      <c r="D10" s="338"/>
      <c r="E10" s="338"/>
      <c r="F10" s="338"/>
      <c r="G10" s="1041" t="s">
        <v>458</v>
      </c>
      <c r="H10" s="1042"/>
      <c r="I10" s="339"/>
      <c r="J10" s="338"/>
      <c r="K10" s="338"/>
      <c r="L10" s="340"/>
      <c r="M10" s="1039"/>
    </row>
    <row r="11" spans="1:13" ht="16.5" customHeight="1">
      <c r="A11" s="337"/>
      <c r="B11" s="338" t="s">
        <v>468</v>
      </c>
      <c r="C11" s="1043" t="s">
        <v>1138</v>
      </c>
      <c r="D11" s="341" t="s">
        <v>460</v>
      </c>
      <c r="E11" s="341" t="s">
        <v>461</v>
      </c>
      <c r="F11" s="341" t="s">
        <v>462</v>
      </c>
      <c r="G11" s="338" t="s">
        <v>468</v>
      </c>
      <c r="H11" s="1043" t="s">
        <v>1138</v>
      </c>
      <c r="I11" s="341" t="s">
        <v>459</v>
      </c>
      <c r="J11" s="341" t="s">
        <v>460</v>
      </c>
      <c r="K11" s="341" t="s">
        <v>461</v>
      </c>
      <c r="L11" s="342" t="s">
        <v>462</v>
      </c>
      <c r="M11" s="1039"/>
    </row>
    <row r="12" spans="1:13">
      <c r="A12" s="343"/>
      <c r="B12" s="344" t="s">
        <v>469</v>
      </c>
      <c r="C12" s="1044"/>
      <c r="D12" s="344"/>
      <c r="E12" s="344"/>
      <c r="F12" s="344"/>
      <c r="G12" s="344" t="s">
        <v>469</v>
      </c>
      <c r="H12" s="1044"/>
      <c r="I12" s="344"/>
      <c r="J12" s="344"/>
      <c r="K12" s="344"/>
      <c r="L12" s="345"/>
      <c r="M12" s="1040"/>
    </row>
    <row r="13" spans="1:13">
      <c r="A13" s="346" t="s">
        <v>122</v>
      </c>
      <c r="B13" s="347"/>
      <c r="C13" s="347"/>
      <c r="D13" s="347"/>
      <c r="E13" s="347"/>
      <c r="F13" s="347"/>
      <c r="G13" s="347"/>
      <c r="H13" s="348"/>
      <c r="I13" s="348"/>
      <c r="J13" s="347"/>
      <c r="K13" s="347"/>
      <c r="L13" s="349"/>
      <c r="M13" s="349"/>
    </row>
    <row r="14" spans="1:13" ht="21.75" customHeight="1">
      <c r="A14" s="350" t="s">
        <v>470</v>
      </c>
      <c r="B14" s="351">
        <f>B16+B17</f>
        <v>3224050.7599999993</v>
      </c>
      <c r="C14" s="351">
        <f t="shared" ref="C14:M14" si="0">C16+C17</f>
        <v>54285595.459999986</v>
      </c>
      <c r="D14" s="351">
        <f t="shared" si="0"/>
        <v>55628883.849999979</v>
      </c>
      <c r="E14" s="351">
        <f t="shared" si="0"/>
        <v>84981.74</v>
      </c>
      <c r="F14" s="351">
        <f t="shared" si="0"/>
        <v>1795780.63</v>
      </c>
      <c r="G14" s="351">
        <f t="shared" si="0"/>
        <v>91887289.949999958</v>
      </c>
      <c r="H14" s="351">
        <f t="shared" si="0"/>
        <v>1029979984.0500003</v>
      </c>
      <c r="I14" s="351">
        <f t="shared" si="0"/>
        <v>842134632.2199986</v>
      </c>
      <c r="J14" s="351">
        <f t="shared" si="0"/>
        <v>840107741.69999862</v>
      </c>
      <c r="K14" s="351">
        <f t="shared" si="0"/>
        <v>131723023.58999993</v>
      </c>
      <c r="L14" s="352">
        <f t="shared" si="0"/>
        <v>150036508.71000174</v>
      </c>
      <c r="M14" s="352">
        <f t="shared" si="0"/>
        <v>151832289.34000173</v>
      </c>
    </row>
    <row r="15" spans="1:13">
      <c r="A15" s="353"/>
      <c r="B15" s="354"/>
      <c r="C15" s="354"/>
      <c r="D15" s="354"/>
      <c r="E15" s="354"/>
      <c r="F15" s="354"/>
      <c r="G15" s="354"/>
      <c r="H15" s="354"/>
      <c r="I15" s="354"/>
      <c r="J15" s="354"/>
      <c r="K15" s="354"/>
      <c r="L15" s="355"/>
      <c r="M15" s="355"/>
    </row>
    <row r="16" spans="1:13">
      <c r="A16" s="744" t="s">
        <v>471</v>
      </c>
      <c r="B16" s="354">
        <v>3224050.7599999993</v>
      </c>
      <c r="C16" s="354">
        <v>53302413.279999986</v>
      </c>
      <c r="D16" s="354">
        <v>54645701.669999979</v>
      </c>
      <c r="E16" s="354">
        <v>84981.74</v>
      </c>
      <c r="F16" s="354">
        <v>1795780.63</v>
      </c>
      <c r="G16" s="354">
        <v>91016897.379999965</v>
      </c>
      <c r="H16" s="354">
        <v>1026306046.2700003</v>
      </c>
      <c r="I16" s="354">
        <v>839686945.41999865</v>
      </c>
      <c r="J16" s="354">
        <v>837660054.89999866</v>
      </c>
      <c r="K16" s="354">
        <v>130186035.74999993</v>
      </c>
      <c r="L16" s="355">
        <v>149476853.00000173</v>
      </c>
      <c r="M16" s="355">
        <v>151272633.63000172</v>
      </c>
    </row>
    <row r="17" spans="1:13">
      <c r="A17" s="744" t="s">
        <v>473</v>
      </c>
      <c r="B17" s="357">
        <v>0</v>
      </c>
      <c r="C17" s="357">
        <v>983182.17999999993</v>
      </c>
      <c r="D17" s="357">
        <v>983182.17999999993</v>
      </c>
      <c r="E17" s="357">
        <v>0</v>
      </c>
      <c r="F17" s="357">
        <v>0</v>
      </c>
      <c r="G17" s="357">
        <v>870392.57000000007</v>
      </c>
      <c r="H17" s="357">
        <v>3673937.7800000007</v>
      </c>
      <c r="I17" s="357">
        <v>2447686.8000000003</v>
      </c>
      <c r="J17" s="357">
        <v>2447686.7999999998</v>
      </c>
      <c r="K17" s="357">
        <v>1536987.84</v>
      </c>
      <c r="L17" s="358">
        <v>559655.71000000066</v>
      </c>
      <c r="M17" s="358">
        <v>559655.71000000066</v>
      </c>
    </row>
    <row r="18" spans="1:13" ht="18.75" customHeight="1">
      <c r="B18" s="357"/>
      <c r="C18" s="357"/>
      <c r="D18" s="357"/>
      <c r="E18" s="357"/>
      <c r="F18" s="357"/>
      <c r="G18" s="357"/>
      <c r="H18" s="357"/>
      <c r="I18" s="357"/>
      <c r="J18" s="357"/>
      <c r="K18" s="357"/>
      <c r="L18" s="358"/>
      <c r="M18" s="358"/>
    </row>
    <row r="19" spans="1:13" ht="12.75" customHeight="1">
      <c r="A19" s="350" t="s">
        <v>474</v>
      </c>
      <c r="B19" s="360">
        <f>B21+B22</f>
        <v>0</v>
      </c>
      <c r="C19" s="360">
        <f t="shared" ref="C19:M19" si="1">C21+C22</f>
        <v>498514.24</v>
      </c>
      <c r="D19" s="360">
        <f t="shared" si="1"/>
        <v>498514.24</v>
      </c>
      <c r="E19" s="360">
        <f t="shared" si="1"/>
        <v>0</v>
      </c>
      <c r="F19" s="360">
        <f t="shared" si="1"/>
        <v>0</v>
      </c>
      <c r="G19" s="360">
        <f t="shared" si="1"/>
        <v>327501.5</v>
      </c>
      <c r="H19" s="360">
        <f t="shared" si="1"/>
        <v>3232909.06</v>
      </c>
      <c r="I19" s="360">
        <f t="shared" si="1"/>
        <v>2531476.02</v>
      </c>
      <c r="J19" s="360">
        <f t="shared" si="1"/>
        <v>2528626.41</v>
      </c>
      <c r="K19" s="360">
        <f t="shared" si="1"/>
        <v>1006411.5700000001</v>
      </c>
      <c r="L19" s="361">
        <f t="shared" si="1"/>
        <v>25372.579999999842</v>
      </c>
      <c r="M19" s="361">
        <f t="shared" si="1"/>
        <v>25372.579999999842</v>
      </c>
    </row>
    <row r="20" spans="1:13" ht="12.75" customHeight="1">
      <c r="A20" s="356"/>
      <c r="B20" s="357"/>
      <c r="C20" s="357"/>
      <c r="D20" s="357"/>
      <c r="E20" s="357"/>
      <c r="F20" s="357"/>
      <c r="G20" s="357"/>
      <c r="H20" s="357"/>
      <c r="I20" s="357"/>
      <c r="J20" s="357"/>
      <c r="K20" s="357"/>
      <c r="L20" s="358"/>
      <c r="M20" s="358"/>
    </row>
    <row r="21" spans="1:13">
      <c r="A21" s="744" t="s">
        <v>471</v>
      </c>
      <c r="B21" s="354">
        <v>0</v>
      </c>
      <c r="C21" s="354">
        <v>498514.24</v>
      </c>
      <c r="D21" s="354">
        <v>498514.24</v>
      </c>
      <c r="E21" s="354">
        <v>0</v>
      </c>
      <c r="F21" s="354">
        <v>0</v>
      </c>
      <c r="G21" s="354">
        <v>327501.5</v>
      </c>
      <c r="H21" s="354">
        <v>3232909.06</v>
      </c>
      <c r="I21" s="354">
        <v>2531476.02</v>
      </c>
      <c r="J21" s="354">
        <v>2528626.41</v>
      </c>
      <c r="K21" s="354">
        <v>1006411.5700000001</v>
      </c>
      <c r="L21" s="355">
        <v>25372.579999999842</v>
      </c>
      <c r="M21" s="355">
        <v>25372.579999999842</v>
      </c>
    </row>
    <row r="22" spans="1:13">
      <c r="A22" s="744" t="s">
        <v>473</v>
      </c>
      <c r="B22" s="357">
        <v>0</v>
      </c>
      <c r="C22" s="357">
        <v>0</v>
      </c>
      <c r="D22" s="357">
        <v>0</v>
      </c>
      <c r="E22" s="357">
        <v>0</v>
      </c>
      <c r="F22" s="357">
        <v>0</v>
      </c>
      <c r="G22" s="357">
        <v>0</v>
      </c>
      <c r="H22" s="357">
        <v>0</v>
      </c>
      <c r="I22" s="357">
        <v>0</v>
      </c>
      <c r="J22" s="357">
        <v>0</v>
      </c>
      <c r="K22" s="357">
        <v>0</v>
      </c>
      <c r="L22" s="358">
        <v>0</v>
      </c>
      <c r="M22" s="358">
        <v>0</v>
      </c>
    </row>
    <row r="23" spans="1:13" ht="12.75" customHeight="1">
      <c r="A23" s="362"/>
      <c r="B23" s="363"/>
      <c r="C23" s="363"/>
      <c r="D23" s="363"/>
      <c r="E23" s="363"/>
      <c r="F23" s="363"/>
      <c r="G23" s="363"/>
      <c r="H23" s="363"/>
      <c r="I23" s="363"/>
      <c r="J23" s="363"/>
      <c r="K23" s="363"/>
      <c r="L23" s="364"/>
      <c r="M23" s="364"/>
    </row>
    <row r="24" spans="1:13" ht="12.75" customHeight="1">
      <c r="A24" s="365" t="s">
        <v>475</v>
      </c>
      <c r="B24" s="366">
        <f t="shared" ref="B24:L24" si="2">B19+B14</f>
        <v>3224050.7599999993</v>
      </c>
      <c r="C24" s="366">
        <f t="shared" si="2"/>
        <v>54784109.699999988</v>
      </c>
      <c r="D24" s="366">
        <f t="shared" si="2"/>
        <v>56127398.089999981</v>
      </c>
      <c r="E24" s="366">
        <f t="shared" si="2"/>
        <v>84981.74</v>
      </c>
      <c r="F24" s="366">
        <f t="shared" si="2"/>
        <v>1795780.63</v>
      </c>
      <c r="G24" s="366">
        <f t="shared" si="2"/>
        <v>92214791.449999958</v>
      </c>
      <c r="H24" s="366">
        <f t="shared" si="2"/>
        <v>1033212893.1100003</v>
      </c>
      <c r="I24" s="366">
        <f t="shared" si="2"/>
        <v>844666108.23999858</v>
      </c>
      <c r="J24" s="366">
        <f t="shared" si="2"/>
        <v>842636368.10999858</v>
      </c>
      <c r="K24" s="366">
        <f t="shared" si="2"/>
        <v>132729435.15999992</v>
      </c>
      <c r="L24" s="367">
        <f t="shared" si="2"/>
        <v>150061881.29000175</v>
      </c>
      <c r="M24" s="367">
        <f>L24+F24</f>
        <v>151857661.92000175</v>
      </c>
    </row>
    <row r="25" spans="1:13">
      <c r="A25" s="368" t="s">
        <v>115</v>
      </c>
      <c r="L25" s="369"/>
    </row>
    <row r="26" spans="1:13">
      <c r="A26" s="368"/>
    </row>
    <row r="27" spans="1:13">
      <c r="A27" s="368"/>
      <c r="C27" s="359"/>
      <c r="G27" s="370"/>
      <c r="H27" s="359"/>
    </row>
    <row r="28" spans="1:13">
      <c r="A28" s="329" t="s">
        <v>1110</v>
      </c>
      <c r="C28" s="370"/>
      <c r="D28" s="370"/>
      <c r="E28" s="370"/>
      <c r="F28" s="370"/>
      <c r="G28" s="359"/>
      <c r="I28" s="371"/>
    </row>
    <row r="29" spans="1:13" ht="12.75" customHeight="1">
      <c r="A29" s="329" t="s">
        <v>1111</v>
      </c>
      <c r="G29" s="370"/>
      <c r="M29" s="359"/>
    </row>
    <row r="30" spans="1:13" ht="12.75" customHeight="1">
      <c r="A30" s="329" t="s">
        <v>1112</v>
      </c>
      <c r="G30" s="370"/>
      <c r="M30" s="359"/>
    </row>
    <row r="31" spans="1:13" ht="12.75" customHeight="1">
      <c r="A31" s="329" t="s">
        <v>1113</v>
      </c>
      <c r="G31" s="370"/>
    </row>
  </sheetData>
  <mergeCells count="12">
    <mergeCell ref="A2:L2"/>
    <mergeCell ref="A3:L3"/>
    <mergeCell ref="A4:L4"/>
    <mergeCell ref="A5:L5"/>
    <mergeCell ref="A6:L6"/>
    <mergeCell ref="M9:M12"/>
    <mergeCell ref="B10:C10"/>
    <mergeCell ref="G10:H10"/>
    <mergeCell ref="C11:C12"/>
    <mergeCell ref="H11:H12"/>
    <mergeCell ref="B9:F9"/>
    <mergeCell ref="G9:L9"/>
  </mergeCells>
  <pageMargins left="0.511811024" right="0.511811024" top="0.78740157499999996" bottom="0.78740157499999996" header="0.31496062000000002" footer="0.31496062000000002"/>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219E-E14D-4D13-AF43-9453EBC08BE9}">
  <sheetPr codeName="Planilha7"/>
  <dimension ref="A1:H224"/>
  <sheetViews>
    <sheetView topLeftCell="A122" workbookViewId="0">
      <selection activeCell="A149" sqref="A149"/>
    </sheetView>
  </sheetViews>
  <sheetFormatPr defaultRowHeight="15"/>
  <cols>
    <col min="1" max="1" width="71.7109375" style="332" customWidth="1"/>
    <col min="2" max="2" width="3.5703125" style="332" customWidth="1"/>
    <col min="3" max="3" width="17.140625" style="332" customWidth="1"/>
    <col min="4" max="8" width="18.28515625" style="332" customWidth="1"/>
    <col min="9" max="16384" width="9.140625" style="332"/>
  </cols>
  <sheetData>
    <row r="1" spans="1:8">
      <c r="A1" s="1052" t="s">
        <v>0</v>
      </c>
      <c r="B1" s="1052"/>
      <c r="C1" s="1052"/>
      <c r="D1" s="1052"/>
      <c r="E1" s="1052"/>
      <c r="F1" s="1052"/>
      <c r="G1" s="1052"/>
      <c r="H1" s="1052"/>
    </row>
    <row r="2" spans="1:8">
      <c r="A2" s="1052" t="s">
        <v>1</v>
      </c>
      <c r="B2" s="1052"/>
      <c r="C2" s="1052"/>
      <c r="D2" s="1052"/>
      <c r="E2" s="1052"/>
      <c r="F2" s="1052"/>
      <c r="G2" s="1052"/>
      <c r="H2" s="1052"/>
    </row>
    <row r="3" spans="1:8">
      <c r="A3" s="1060" t="s">
        <v>476</v>
      </c>
      <c r="B3" s="1060"/>
      <c r="C3" s="1060"/>
      <c r="D3" s="1060"/>
      <c r="E3" s="1060"/>
      <c r="F3" s="1060"/>
      <c r="G3" s="1060"/>
      <c r="H3" s="1060"/>
    </row>
    <row r="4" spans="1:8">
      <c r="A4" s="1052" t="s">
        <v>406</v>
      </c>
      <c r="B4" s="1052"/>
      <c r="C4" s="1052"/>
      <c r="D4" s="1052"/>
      <c r="E4" s="1052"/>
      <c r="F4" s="1052"/>
      <c r="G4" s="1052"/>
      <c r="H4" s="1052"/>
    </row>
    <row r="5" spans="1:8">
      <c r="A5" s="1052" t="s">
        <v>1107</v>
      </c>
      <c r="B5" s="1052"/>
      <c r="C5" s="1052"/>
      <c r="D5" s="1052"/>
      <c r="E5" s="1052"/>
      <c r="F5" s="1052"/>
      <c r="G5" s="1052"/>
      <c r="H5" s="1052"/>
    </row>
    <row r="6" spans="1:8">
      <c r="A6" s="1052"/>
      <c r="B6" s="1052"/>
      <c r="C6" s="1052"/>
      <c r="D6" s="1052"/>
      <c r="E6" s="1052"/>
      <c r="F6" s="1052"/>
      <c r="G6" s="1052"/>
      <c r="H6" s="1052"/>
    </row>
    <row r="7" spans="1:8">
      <c r="A7" s="329" t="s">
        <v>477</v>
      </c>
      <c r="B7" s="329"/>
      <c r="C7" s="329"/>
      <c r="D7" s="329"/>
      <c r="E7" s="329"/>
      <c r="F7" s="329"/>
      <c r="G7" s="329"/>
      <c r="H7" s="662">
        <v>1</v>
      </c>
    </row>
    <row r="8" spans="1:8">
      <c r="A8" s="948" t="s">
        <v>828</v>
      </c>
      <c r="B8" s="948"/>
      <c r="C8" s="948"/>
      <c r="D8" s="948"/>
      <c r="E8" s="948"/>
      <c r="F8" s="948"/>
      <c r="G8" s="948"/>
      <c r="H8" s="948"/>
    </row>
    <row r="9" spans="1:8">
      <c r="A9" s="1053"/>
      <c r="B9" s="1053"/>
      <c r="C9" s="1053"/>
      <c r="D9" s="1053"/>
      <c r="E9" s="1053"/>
      <c r="F9" s="1053"/>
      <c r="G9" s="1053"/>
      <c r="H9" s="1053"/>
    </row>
    <row r="10" spans="1:8">
      <c r="A10" s="372"/>
      <c r="B10" s="372"/>
      <c r="C10" s="372"/>
      <c r="D10" s="591"/>
      <c r="E10" s="1054" t="s">
        <v>410</v>
      </c>
      <c r="F10" s="909"/>
      <c r="G10" s="1057" t="s">
        <v>8</v>
      </c>
      <c r="H10" s="1058"/>
    </row>
    <row r="11" spans="1:8">
      <c r="A11" s="590" t="s">
        <v>829</v>
      </c>
      <c r="B11" s="590"/>
      <c r="C11" s="590"/>
      <c r="D11" s="663"/>
      <c r="E11" s="1055"/>
      <c r="F11" s="1056"/>
      <c r="G11" s="1059" t="s">
        <v>478</v>
      </c>
      <c r="H11" s="1010"/>
    </row>
    <row r="12" spans="1:8">
      <c r="A12" s="822"/>
      <c r="B12" s="822"/>
      <c r="C12" s="822"/>
      <c r="D12" s="592"/>
      <c r="E12" s="1062" t="s">
        <v>439</v>
      </c>
      <c r="F12" s="1063"/>
      <c r="G12" s="1062" t="s">
        <v>440</v>
      </c>
      <c r="H12" s="1064"/>
    </row>
    <row r="13" spans="1:8">
      <c r="A13" s="10" t="s">
        <v>479</v>
      </c>
      <c r="B13" s="10"/>
      <c r="C13" s="10"/>
      <c r="D13" s="265"/>
      <c r="E13" s="664"/>
      <c r="F13" s="265">
        <v>4181167000</v>
      </c>
      <c r="G13" s="664"/>
      <c r="H13" s="665">
        <v>4390704041.829999</v>
      </c>
    </row>
    <row r="14" spans="1:8">
      <c r="A14" s="202" t="s">
        <v>480</v>
      </c>
      <c r="B14" s="202"/>
      <c r="C14" s="202"/>
      <c r="D14" s="666"/>
      <c r="E14" s="388"/>
      <c r="F14" s="666">
        <v>1202418000</v>
      </c>
      <c r="G14" s="388"/>
      <c r="H14" s="26">
        <v>1190631386.1200006</v>
      </c>
    </row>
    <row r="15" spans="1:8">
      <c r="A15" s="202" t="s">
        <v>481</v>
      </c>
      <c r="B15" s="202"/>
      <c r="C15" s="202"/>
      <c r="D15" s="666"/>
      <c r="E15" s="388"/>
      <c r="F15" s="666">
        <v>490631000</v>
      </c>
      <c r="G15" s="388"/>
      <c r="H15" s="26">
        <v>516890561.55999976</v>
      </c>
    </row>
    <row r="16" spans="1:8">
      <c r="A16" s="202" t="s">
        <v>482</v>
      </c>
      <c r="B16" s="202"/>
      <c r="C16" s="202"/>
      <c r="D16" s="666"/>
      <c r="E16" s="388"/>
      <c r="F16" s="666">
        <v>1951068000</v>
      </c>
      <c r="G16" s="388"/>
      <c r="H16" s="26">
        <v>2057387746.9799993</v>
      </c>
    </row>
    <row r="17" spans="1:8">
      <c r="A17" s="202" t="s">
        <v>483</v>
      </c>
      <c r="B17" s="202"/>
      <c r="C17" s="202"/>
      <c r="D17" s="666"/>
      <c r="E17" s="388"/>
      <c r="F17" s="666">
        <v>537050000</v>
      </c>
      <c r="G17" s="388"/>
      <c r="H17" s="26">
        <v>625794347.16999948</v>
      </c>
    </row>
    <row r="18" spans="1:8" s="380" customFormat="1" ht="12.75" customHeight="1">
      <c r="A18" s="29" t="s">
        <v>484</v>
      </c>
      <c r="B18" s="29"/>
      <c r="C18" s="29"/>
      <c r="D18" s="667"/>
      <c r="E18" s="668"/>
      <c r="F18" s="667">
        <v>2112314000</v>
      </c>
      <c r="G18" s="668"/>
      <c r="H18" s="669">
        <v>2293832174.48</v>
      </c>
    </row>
    <row r="19" spans="1:8" s="380" customFormat="1" ht="12.75" customHeight="1">
      <c r="A19" s="202" t="s">
        <v>485</v>
      </c>
      <c r="B19" s="202"/>
      <c r="C19" s="202"/>
      <c r="D19" s="666"/>
      <c r="E19" s="388"/>
      <c r="F19" s="666">
        <v>557000000</v>
      </c>
      <c r="G19" s="388"/>
      <c r="H19" s="26">
        <v>547723131.46999991</v>
      </c>
    </row>
    <row r="20" spans="1:8" s="380" customFormat="1" ht="12.75" customHeight="1">
      <c r="A20" s="266" t="s">
        <v>486</v>
      </c>
      <c r="B20" s="266"/>
      <c r="C20" s="266"/>
      <c r="D20" s="666"/>
      <c r="E20" s="388"/>
      <c r="F20" s="666">
        <v>512000000</v>
      </c>
      <c r="G20" s="388"/>
      <c r="H20" s="26">
        <v>487978163.0999999</v>
      </c>
    </row>
    <row r="21" spans="1:8" s="380" customFormat="1" ht="12.75" customHeight="1">
      <c r="A21" s="267" t="s">
        <v>905</v>
      </c>
      <c r="B21" s="267"/>
      <c r="C21" s="267"/>
      <c r="D21" s="670"/>
      <c r="E21" s="671"/>
      <c r="F21" s="666">
        <v>45000000</v>
      </c>
      <c r="G21" s="388"/>
      <c r="H21" s="26">
        <v>59744968.370000005</v>
      </c>
    </row>
    <row r="22" spans="1:8">
      <c r="A22" s="202" t="s">
        <v>487</v>
      </c>
      <c r="B22" s="202"/>
      <c r="C22" s="202"/>
      <c r="D22" s="666"/>
      <c r="E22" s="388"/>
      <c r="F22" s="666">
        <v>834000000</v>
      </c>
      <c r="G22" s="388"/>
      <c r="H22" s="26">
        <v>945362544.66999996</v>
      </c>
    </row>
    <row r="23" spans="1:8">
      <c r="A23" s="202" t="s">
        <v>830</v>
      </c>
      <c r="B23" s="202"/>
      <c r="C23" s="202"/>
      <c r="D23" s="666"/>
      <c r="E23" s="388"/>
      <c r="F23" s="666">
        <v>10600000</v>
      </c>
      <c r="G23" s="388"/>
      <c r="H23" s="26">
        <v>9461658.120000001</v>
      </c>
    </row>
    <row r="24" spans="1:8">
      <c r="A24" s="202" t="s">
        <v>831</v>
      </c>
      <c r="B24" s="202"/>
      <c r="C24" s="202"/>
      <c r="D24" s="666"/>
      <c r="E24" s="388"/>
      <c r="F24" s="666">
        <v>714000</v>
      </c>
      <c r="G24" s="388"/>
      <c r="H24" s="26">
        <v>1646818.72</v>
      </c>
    </row>
    <row r="25" spans="1:8" s="380" customFormat="1" ht="12.75" customHeight="1">
      <c r="A25" s="202" t="s">
        <v>832</v>
      </c>
      <c r="B25" s="202"/>
      <c r="C25" s="202"/>
      <c r="D25" s="666"/>
      <c r="E25" s="388"/>
      <c r="F25" s="666">
        <v>710000000</v>
      </c>
      <c r="G25" s="388"/>
      <c r="H25" s="26">
        <v>789638021.50000012</v>
      </c>
    </row>
    <row r="26" spans="1:8" s="380" customFormat="1" ht="12.75" customHeight="1">
      <c r="A26" s="202" t="s">
        <v>833</v>
      </c>
      <c r="B26" s="202"/>
      <c r="C26" s="202"/>
      <c r="D26" s="666"/>
      <c r="E26" s="388"/>
      <c r="F26" s="666">
        <v>0</v>
      </c>
      <c r="G26" s="388"/>
      <c r="H26" s="26">
        <v>0</v>
      </c>
    </row>
    <row r="27" spans="1:8" s="380" customFormat="1" ht="12.75" customHeight="1">
      <c r="A27" s="202" t="s">
        <v>968</v>
      </c>
      <c r="B27" s="202"/>
      <c r="C27" s="202"/>
      <c r="D27" s="666"/>
      <c r="E27" s="672"/>
      <c r="F27" s="440">
        <v>0</v>
      </c>
      <c r="G27" s="672"/>
      <c r="H27" s="823">
        <v>0</v>
      </c>
    </row>
    <row r="28" spans="1:8" s="380" customFormat="1" ht="12.75" customHeight="1">
      <c r="A28" s="37" t="s">
        <v>834</v>
      </c>
      <c r="B28" s="37"/>
      <c r="C28" s="37"/>
      <c r="D28" s="673"/>
      <c r="E28" s="674"/>
      <c r="F28" s="675">
        <v>6293481000</v>
      </c>
      <c r="G28" s="674"/>
      <c r="H28" s="778">
        <v>6684536216.3099995</v>
      </c>
    </row>
    <row r="29" spans="1:8" s="380" customFormat="1" ht="12.75" customHeight="1">
      <c r="A29" s="376"/>
      <c r="B29" s="376"/>
      <c r="C29" s="376"/>
      <c r="D29" s="391"/>
      <c r="E29" s="395"/>
      <c r="F29" s="391"/>
      <c r="G29" s="395"/>
      <c r="H29" s="391"/>
    </row>
    <row r="30" spans="1:8">
      <c r="A30" s="37" t="s">
        <v>969</v>
      </c>
      <c r="B30" s="37"/>
      <c r="C30" s="37"/>
      <c r="D30" s="285"/>
      <c r="E30" s="824"/>
      <c r="F30" s="673">
        <v>413462800</v>
      </c>
      <c r="G30" s="676"/>
      <c r="H30" s="285">
        <v>446817441.22199994</v>
      </c>
    </row>
    <row r="31" spans="1:8">
      <c r="A31" s="2"/>
      <c r="B31" s="2"/>
      <c r="C31" s="2"/>
      <c r="D31" s="26"/>
      <c r="F31" s="26"/>
      <c r="H31" s="26"/>
    </row>
    <row r="32" spans="1:8" ht="22.5" customHeight="1">
      <c r="A32" s="1061" t="s">
        <v>835</v>
      </c>
      <c r="B32" s="1061"/>
      <c r="C32" s="1061"/>
      <c r="D32" s="1061"/>
      <c r="E32" s="824"/>
      <c r="F32" s="673">
        <v>1159907450</v>
      </c>
      <c r="G32" s="676"/>
      <c r="H32" s="285">
        <v>1224316612.8554997</v>
      </c>
    </row>
    <row r="33" spans="1:8" s="380" customFormat="1" ht="12.75" customHeight="1">
      <c r="A33" s="775"/>
      <c r="B33" s="775"/>
      <c r="C33" s="775"/>
      <c r="D33" s="823"/>
      <c r="E33" s="825"/>
      <c r="F33" s="823"/>
      <c r="G33" s="825"/>
      <c r="H33" s="823"/>
    </row>
    <row r="34" spans="1:8" s="380" customFormat="1" ht="12.75" customHeight="1">
      <c r="A34" s="987" t="s">
        <v>77</v>
      </c>
      <c r="B34" s="987"/>
      <c r="C34" s="987"/>
      <c r="D34" s="987"/>
      <c r="E34" s="987"/>
      <c r="F34" s="987"/>
      <c r="G34" s="987"/>
      <c r="H34" s="987"/>
    </row>
    <row r="35" spans="1:8" s="380" customFormat="1" ht="12.75" customHeight="1">
      <c r="A35" s="372"/>
      <c r="B35" s="372"/>
      <c r="C35" s="372"/>
      <c r="D35" s="591"/>
      <c r="E35" s="1054" t="s">
        <v>410</v>
      </c>
      <c r="F35" s="909"/>
      <c r="G35" s="1057" t="s">
        <v>8</v>
      </c>
      <c r="H35" s="1058"/>
    </row>
    <row r="36" spans="1:8" s="380" customFormat="1" ht="12.75" customHeight="1">
      <c r="A36" s="590" t="s">
        <v>970</v>
      </c>
      <c r="B36" s="590"/>
      <c r="C36" s="590"/>
      <c r="D36" s="663"/>
      <c r="E36" s="1055"/>
      <c r="F36" s="1056"/>
      <c r="G36" s="1059" t="s">
        <v>478</v>
      </c>
      <c r="H36" s="1010"/>
    </row>
    <row r="37" spans="1:8" s="380" customFormat="1" ht="12.75" customHeight="1">
      <c r="A37" s="822"/>
      <c r="B37" s="822"/>
      <c r="C37" s="822"/>
      <c r="D37" s="592"/>
      <c r="E37" s="1062" t="s">
        <v>439</v>
      </c>
      <c r="F37" s="1063"/>
      <c r="G37" s="1062" t="s">
        <v>440</v>
      </c>
      <c r="H37" s="1064"/>
    </row>
    <row r="38" spans="1:8">
      <c r="A38" s="677" t="s">
        <v>971</v>
      </c>
      <c r="B38" s="677"/>
      <c r="C38" s="677"/>
      <c r="D38" s="677"/>
      <c r="E38" s="678"/>
      <c r="F38" s="826">
        <v>860000000</v>
      </c>
      <c r="G38" s="677"/>
      <c r="H38" s="679">
        <v>863795892.18000007</v>
      </c>
    </row>
    <row r="39" spans="1:8">
      <c r="A39" s="680" t="s">
        <v>836</v>
      </c>
      <c r="B39" s="681"/>
      <c r="C39" s="681"/>
      <c r="D39" s="681"/>
      <c r="E39" s="682"/>
      <c r="F39" s="827">
        <v>860000000</v>
      </c>
      <c r="G39" s="681"/>
      <c r="H39" s="683">
        <v>863795892.18000007</v>
      </c>
    </row>
    <row r="40" spans="1:8">
      <c r="A40" s="684" t="s">
        <v>837</v>
      </c>
      <c r="B40" s="681"/>
      <c r="C40" s="681"/>
      <c r="D40" s="681"/>
      <c r="E40" s="682"/>
      <c r="F40" s="666">
        <v>850000000</v>
      </c>
      <c r="G40" s="388"/>
      <c r="H40" s="26">
        <v>855706918.10000002</v>
      </c>
    </row>
    <row r="41" spans="1:8" s="380" customFormat="1" ht="12.75" customHeight="1">
      <c r="A41" s="684" t="s">
        <v>838</v>
      </c>
      <c r="B41" s="681"/>
      <c r="C41" s="681"/>
      <c r="D41" s="681"/>
      <c r="E41" s="682"/>
      <c r="F41" s="666">
        <v>10000000</v>
      </c>
      <c r="G41" s="388"/>
      <c r="H41" s="26">
        <v>8088974.0800000001</v>
      </c>
    </row>
    <row r="42" spans="1:8" s="380" customFormat="1" ht="12.75" customHeight="1">
      <c r="A42" s="684" t="s">
        <v>972</v>
      </c>
      <c r="B42" s="681"/>
      <c r="C42" s="681"/>
      <c r="D42" s="681"/>
      <c r="E42" s="682"/>
      <c r="F42" s="670">
        <v>0</v>
      </c>
      <c r="G42" s="828"/>
      <c r="H42" s="153">
        <v>0</v>
      </c>
    </row>
    <row r="43" spans="1:8" s="380" customFormat="1" ht="12.75" customHeight="1">
      <c r="A43" s="680" t="s">
        <v>839</v>
      </c>
      <c r="B43" s="681"/>
      <c r="C43" s="681"/>
      <c r="D43" s="681"/>
      <c r="E43" s="682"/>
      <c r="F43" s="827">
        <v>0</v>
      </c>
      <c r="G43" s="681"/>
      <c r="H43" s="683">
        <v>0</v>
      </c>
    </row>
    <row r="44" spans="1:8" s="380" customFormat="1" ht="12.75" customHeight="1">
      <c r="A44" s="684" t="s">
        <v>840</v>
      </c>
      <c r="B44" s="681"/>
      <c r="C44" s="681"/>
      <c r="D44" s="681"/>
      <c r="E44" s="682"/>
      <c r="F44" s="666">
        <v>0</v>
      </c>
      <c r="G44" s="388"/>
      <c r="H44" s="26">
        <v>0</v>
      </c>
    </row>
    <row r="45" spans="1:8" s="380" customFormat="1" ht="12.75" customHeight="1">
      <c r="A45" s="684" t="s">
        <v>841</v>
      </c>
      <c r="B45" s="681"/>
      <c r="C45" s="681"/>
      <c r="D45" s="681"/>
      <c r="E45" s="682"/>
      <c r="F45" s="666">
        <v>0</v>
      </c>
      <c r="G45" s="388"/>
      <c r="H45" s="26">
        <v>0</v>
      </c>
    </row>
    <row r="46" spans="1:8">
      <c r="A46" s="684" t="s">
        <v>973</v>
      </c>
      <c r="B46" s="681"/>
      <c r="C46" s="681"/>
      <c r="D46" s="681"/>
      <c r="E46" s="682"/>
      <c r="F46" s="666">
        <v>0</v>
      </c>
      <c r="H46" s="26">
        <v>0</v>
      </c>
    </row>
    <row r="47" spans="1:8">
      <c r="A47" s="680" t="s">
        <v>842</v>
      </c>
      <c r="B47" s="681"/>
      <c r="C47" s="681"/>
      <c r="D47" s="681"/>
      <c r="E47" s="682"/>
      <c r="F47" s="827">
        <v>0</v>
      </c>
      <c r="G47" s="681"/>
      <c r="H47" s="683">
        <v>0</v>
      </c>
    </row>
    <row r="48" spans="1:8">
      <c r="A48" s="684" t="s">
        <v>843</v>
      </c>
      <c r="B48" s="681"/>
      <c r="C48" s="681"/>
      <c r="D48" s="681"/>
      <c r="E48" s="682"/>
      <c r="F48" s="666">
        <v>0</v>
      </c>
      <c r="G48" s="388"/>
      <c r="H48" s="26">
        <v>0</v>
      </c>
    </row>
    <row r="49" spans="1:8">
      <c r="A49" s="684" t="s">
        <v>844</v>
      </c>
      <c r="B49" s="681"/>
      <c r="C49" s="681"/>
      <c r="D49" s="681"/>
      <c r="E49" s="682"/>
      <c r="F49" s="666">
        <v>0</v>
      </c>
      <c r="G49" s="388"/>
      <c r="H49" s="26">
        <v>0</v>
      </c>
    </row>
    <row r="50" spans="1:8">
      <c r="A50" s="684" t="s">
        <v>974</v>
      </c>
      <c r="B50" s="681"/>
      <c r="C50" s="681"/>
      <c r="D50" s="681"/>
      <c r="E50" s="682"/>
      <c r="F50" s="666">
        <v>0</v>
      </c>
      <c r="H50" s="26">
        <v>0</v>
      </c>
    </row>
    <row r="51" spans="1:8">
      <c r="A51" s="680" t="s">
        <v>975</v>
      </c>
      <c r="B51" s="681"/>
      <c r="C51" s="681"/>
      <c r="D51" s="681"/>
      <c r="E51" s="682"/>
      <c r="F51" s="827">
        <v>0</v>
      </c>
      <c r="G51" s="681"/>
      <c r="H51" s="683">
        <v>0</v>
      </c>
    </row>
    <row r="52" spans="1:8">
      <c r="A52" s="684" t="s">
        <v>976</v>
      </c>
      <c r="B52" s="681"/>
      <c r="C52" s="681"/>
      <c r="D52" s="681"/>
      <c r="E52" s="682"/>
      <c r="F52" s="666">
        <v>0</v>
      </c>
      <c r="H52" s="26">
        <v>0</v>
      </c>
    </row>
    <row r="53" spans="1:8">
      <c r="A53" s="684" t="s">
        <v>977</v>
      </c>
      <c r="B53" s="681"/>
      <c r="C53" s="681"/>
      <c r="D53" s="681"/>
      <c r="E53" s="682"/>
      <c r="F53" s="666">
        <v>0</v>
      </c>
      <c r="H53" s="26">
        <v>0</v>
      </c>
    </row>
    <row r="54" spans="1:8">
      <c r="A54" s="684" t="s">
        <v>978</v>
      </c>
      <c r="B54" s="681"/>
      <c r="C54" s="681"/>
      <c r="D54" s="681"/>
      <c r="E54" s="682"/>
      <c r="F54" s="666">
        <v>0</v>
      </c>
      <c r="H54" s="26">
        <v>0</v>
      </c>
    </row>
    <row r="55" spans="1:8">
      <c r="A55" s="677" t="s">
        <v>845</v>
      </c>
      <c r="B55" s="677"/>
      <c r="C55" s="677"/>
      <c r="D55" s="677"/>
      <c r="E55" s="685"/>
      <c r="F55" s="829">
        <v>436537200</v>
      </c>
      <c r="G55" s="677"/>
      <c r="H55" s="679">
        <v>408889476.87800008</v>
      </c>
    </row>
    <row r="56" spans="1:8" ht="22.5" customHeight="1">
      <c r="A56" s="271" t="s">
        <v>846</v>
      </c>
      <c r="B56" s="271"/>
      <c r="C56" s="271"/>
      <c r="D56" s="271"/>
      <c r="E56" s="1065" t="s">
        <v>494</v>
      </c>
      <c r="F56" s="987"/>
      <c r="G56" s="987"/>
      <c r="H56" s="987"/>
    </row>
    <row r="57" spans="1:8">
      <c r="A57" s="686" t="s">
        <v>847</v>
      </c>
      <c r="B57" s="686"/>
      <c r="C57" s="686"/>
      <c r="D57" s="686"/>
      <c r="E57" s="678"/>
      <c r="F57" s="686"/>
      <c r="G57" s="686"/>
      <c r="H57" s="830">
        <f>H58+H59</f>
        <v>1954887.35</v>
      </c>
    </row>
    <row r="58" spans="1:8">
      <c r="A58" s="680" t="s">
        <v>848</v>
      </c>
      <c r="B58" s="681"/>
      <c r="C58" s="681"/>
      <c r="D58" s="681"/>
      <c r="E58" s="682"/>
      <c r="F58" s="681"/>
      <c r="G58" s="681"/>
      <c r="H58" s="831">
        <v>0</v>
      </c>
    </row>
    <row r="59" spans="1:8">
      <c r="A59" s="832" t="s">
        <v>849</v>
      </c>
      <c r="B59" s="833"/>
      <c r="C59" s="833"/>
      <c r="D59" s="833"/>
      <c r="E59" s="687"/>
      <c r="F59" s="833"/>
      <c r="G59" s="833"/>
      <c r="H59" s="834">
        <v>1954887.35</v>
      </c>
    </row>
    <row r="60" spans="1:8">
      <c r="A60" s="681"/>
      <c r="B60" s="681"/>
      <c r="C60" s="681"/>
      <c r="D60" s="681"/>
      <c r="E60" s="681"/>
      <c r="F60" s="681"/>
      <c r="G60" s="681"/>
      <c r="H60" s="681"/>
    </row>
    <row r="61" spans="1:8" ht="15" customHeight="1">
      <c r="A61" s="160" t="s">
        <v>850</v>
      </c>
      <c r="B61" s="160"/>
      <c r="C61" s="160"/>
      <c r="D61" s="274"/>
      <c r="E61" s="835"/>
      <c r="F61" s="836"/>
      <c r="G61" s="688"/>
      <c r="H61" s="274">
        <f>H38+H57</f>
        <v>865750779.53000009</v>
      </c>
    </row>
    <row r="62" spans="1:8">
      <c r="A62" s="833"/>
      <c r="B62" s="833"/>
      <c r="C62" s="833"/>
      <c r="D62" s="833"/>
      <c r="E62" s="833"/>
      <c r="F62" s="833"/>
      <c r="G62" s="833"/>
      <c r="H62" s="833"/>
    </row>
    <row r="63" spans="1:8" ht="22.5">
      <c r="A63" s="109" t="s">
        <v>979</v>
      </c>
      <c r="B63" s="689"/>
      <c r="C63" s="690"/>
      <c r="D63" s="402" t="s">
        <v>82</v>
      </c>
      <c r="E63" s="402" t="s">
        <v>83</v>
      </c>
      <c r="F63" s="402" t="s">
        <v>85</v>
      </c>
      <c r="G63" s="402" t="s">
        <v>87</v>
      </c>
      <c r="H63" s="988" t="s">
        <v>851</v>
      </c>
    </row>
    <row r="64" spans="1:8">
      <c r="A64" s="589" t="s">
        <v>980</v>
      </c>
      <c r="B64" s="691"/>
      <c r="C64" s="692"/>
      <c r="D64" s="693"/>
      <c r="E64" s="693" t="s">
        <v>478</v>
      </c>
      <c r="F64" s="693" t="s">
        <v>478</v>
      </c>
      <c r="G64" s="693" t="s">
        <v>478</v>
      </c>
      <c r="H64" s="1066"/>
    </row>
    <row r="65" spans="1:8">
      <c r="A65" s="837"/>
      <c r="B65" s="837"/>
      <c r="C65" s="403"/>
      <c r="D65" s="595" t="s">
        <v>593</v>
      </c>
      <c r="E65" s="595" t="s">
        <v>490</v>
      </c>
      <c r="F65" s="595" t="s">
        <v>491</v>
      </c>
      <c r="G65" s="595" t="s">
        <v>556</v>
      </c>
      <c r="H65" s="694" t="s">
        <v>492</v>
      </c>
    </row>
    <row r="66" spans="1:8">
      <c r="A66" s="686" t="s">
        <v>981</v>
      </c>
      <c r="B66" s="686"/>
      <c r="C66" s="695"/>
      <c r="D66" s="696">
        <v>861954887.3499999</v>
      </c>
      <c r="E66" s="696">
        <v>861537321.67000008</v>
      </c>
      <c r="F66" s="696">
        <v>818238247.24000013</v>
      </c>
      <c r="G66" s="696">
        <v>815824895.53000021</v>
      </c>
      <c r="H66" s="838">
        <v>43299074.429999948</v>
      </c>
    </row>
    <row r="67" spans="1:8">
      <c r="A67" s="680" t="s">
        <v>982</v>
      </c>
      <c r="B67" s="681"/>
      <c r="C67" s="697"/>
      <c r="D67" s="698">
        <v>765740668.28999996</v>
      </c>
      <c r="E67" s="698">
        <v>765740668.29000008</v>
      </c>
      <c r="F67" s="698">
        <v>765740668.29000008</v>
      </c>
      <c r="G67" s="698">
        <v>765740668.2900002</v>
      </c>
      <c r="H67" s="839">
        <v>0</v>
      </c>
    </row>
    <row r="68" spans="1:8" ht="12.75" customHeight="1">
      <c r="A68" s="684" t="s">
        <v>983</v>
      </c>
      <c r="B68" s="681"/>
      <c r="C68" s="697"/>
      <c r="D68" s="698">
        <v>254606923.99000001</v>
      </c>
      <c r="E68" s="698">
        <v>254606923.98999992</v>
      </c>
      <c r="F68" s="698">
        <v>254606923.98999992</v>
      </c>
      <c r="G68" s="698">
        <v>254606923.98999995</v>
      </c>
      <c r="H68" s="839">
        <v>0</v>
      </c>
    </row>
    <row r="69" spans="1:8">
      <c r="A69" s="684" t="s">
        <v>984</v>
      </c>
      <c r="B69" s="681"/>
      <c r="C69" s="697"/>
      <c r="D69" s="698">
        <v>511133744.29999995</v>
      </c>
      <c r="E69" s="698">
        <v>511133744.30000019</v>
      </c>
      <c r="F69" s="698">
        <v>511133744.30000019</v>
      </c>
      <c r="G69" s="698">
        <v>511133744.30000019</v>
      </c>
      <c r="H69" s="839">
        <v>0</v>
      </c>
    </row>
    <row r="70" spans="1:8">
      <c r="A70" s="684" t="s">
        <v>985</v>
      </c>
      <c r="B70" s="681"/>
      <c r="C70" s="697"/>
      <c r="D70" s="698">
        <v>0</v>
      </c>
      <c r="E70" s="698">
        <v>0</v>
      </c>
      <c r="F70" s="698">
        <v>0</v>
      </c>
      <c r="G70" s="698">
        <v>0</v>
      </c>
      <c r="H70" s="839">
        <v>0</v>
      </c>
    </row>
    <row r="71" spans="1:8">
      <c r="A71" s="684" t="s">
        <v>986</v>
      </c>
      <c r="B71" s="681"/>
      <c r="C71" s="697"/>
      <c r="D71" s="698">
        <v>0</v>
      </c>
      <c r="E71" s="698">
        <v>0</v>
      </c>
      <c r="F71" s="698">
        <v>0</v>
      </c>
      <c r="G71" s="698">
        <v>0</v>
      </c>
      <c r="H71" s="839">
        <v>0</v>
      </c>
    </row>
    <row r="72" spans="1:8" ht="22.5" customHeight="1">
      <c r="A72" s="684" t="s">
        <v>987</v>
      </c>
      <c r="B72" s="681"/>
      <c r="C72" s="697"/>
      <c r="D72" s="698">
        <v>0</v>
      </c>
      <c r="E72" s="698">
        <v>0</v>
      </c>
      <c r="F72" s="698">
        <v>0</v>
      </c>
      <c r="G72" s="698">
        <v>0</v>
      </c>
      <c r="H72" s="839">
        <v>0</v>
      </c>
    </row>
    <row r="73" spans="1:8">
      <c r="A73" s="680" t="s">
        <v>988</v>
      </c>
      <c r="B73" s="677"/>
      <c r="C73" s="699"/>
      <c r="D73" s="698">
        <v>96214219.060000002</v>
      </c>
      <c r="E73" s="698">
        <v>95796653.38000001</v>
      </c>
      <c r="F73" s="698">
        <v>52497578.949999996</v>
      </c>
      <c r="G73" s="698">
        <v>50084227.240000002</v>
      </c>
      <c r="H73" s="839">
        <v>43299074.430000007</v>
      </c>
    </row>
    <row r="74" spans="1:8">
      <c r="A74" s="684" t="s">
        <v>989</v>
      </c>
      <c r="B74" s="681"/>
      <c r="C74" s="697"/>
      <c r="D74" s="698">
        <v>26773121.280000001</v>
      </c>
      <c r="E74" s="698">
        <v>26766121.279999997</v>
      </c>
      <c r="F74" s="698">
        <v>13396304.000000002</v>
      </c>
      <c r="G74" s="698">
        <v>11011244.130000001</v>
      </c>
      <c r="H74" s="839">
        <v>13369817.279999996</v>
      </c>
    </row>
    <row r="75" spans="1:8">
      <c r="A75" s="684" t="s">
        <v>990</v>
      </c>
      <c r="B75" s="681"/>
      <c r="C75" s="697"/>
      <c r="D75" s="698">
        <v>69441097.780000001</v>
      </c>
      <c r="E75" s="698">
        <v>69030532.100000009</v>
      </c>
      <c r="F75" s="698">
        <v>39101274.949999996</v>
      </c>
      <c r="G75" s="698">
        <v>39072983.109999999</v>
      </c>
      <c r="H75" s="839">
        <v>29929257.150000013</v>
      </c>
    </row>
    <row r="76" spans="1:8" ht="12.75" customHeight="1">
      <c r="A76" s="684" t="s">
        <v>991</v>
      </c>
      <c r="B76" s="681"/>
      <c r="C76" s="697"/>
      <c r="D76" s="698">
        <v>0</v>
      </c>
      <c r="E76" s="698">
        <v>0</v>
      </c>
      <c r="F76" s="698">
        <v>0</v>
      </c>
      <c r="G76" s="698">
        <v>0</v>
      </c>
      <c r="H76" s="839">
        <v>0</v>
      </c>
    </row>
    <row r="77" spans="1:8">
      <c r="A77" s="684" t="s">
        <v>992</v>
      </c>
      <c r="B77" s="681"/>
      <c r="C77" s="697"/>
      <c r="D77" s="698">
        <v>0</v>
      </c>
      <c r="E77" s="698">
        <v>0</v>
      </c>
      <c r="F77" s="698">
        <v>0</v>
      </c>
      <c r="G77" s="698">
        <v>0</v>
      </c>
      <c r="H77" s="839">
        <v>0</v>
      </c>
    </row>
    <row r="78" spans="1:8">
      <c r="A78" s="684" t="s">
        <v>993</v>
      </c>
      <c r="B78" s="681"/>
      <c r="C78" s="697"/>
      <c r="D78" s="698">
        <v>0</v>
      </c>
      <c r="E78" s="698">
        <v>0</v>
      </c>
      <c r="F78" s="698">
        <v>0</v>
      </c>
      <c r="G78" s="698">
        <v>0</v>
      </c>
      <c r="H78" s="839">
        <v>0</v>
      </c>
    </row>
    <row r="79" spans="1:8">
      <c r="A79" s="684" t="s">
        <v>994</v>
      </c>
      <c r="B79" s="681"/>
      <c r="C79" s="697"/>
      <c r="D79" s="698">
        <v>0</v>
      </c>
      <c r="E79" s="698">
        <v>0</v>
      </c>
      <c r="F79" s="698">
        <v>0</v>
      </c>
      <c r="G79" s="698">
        <v>0</v>
      </c>
      <c r="H79" s="839">
        <v>0</v>
      </c>
    </row>
    <row r="80" spans="1:8">
      <c r="A80" s="840" t="s">
        <v>995</v>
      </c>
      <c r="B80" s="833"/>
      <c r="C80" s="701"/>
      <c r="D80" s="710">
        <v>0</v>
      </c>
      <c r="E80" s="710">
        <v>0</v>
      </c>
      <c r="F80" s="710">
        <v>0</v>
      </c>
      <c r="G80" s="710">
        <v>0</v>
      </c>
      <c r="H80" s="841">
        <v>0</v>
      </c>
    </row>
    <row r="81" spans="1:8">
      <c r="A81" s="681"/>
      <c r="B81" s="681"/>
      <c r="C81" s="681"/>
      <c r="D81" s="681"/>
      <c r="E81" s="681"/>
      <c r="F81" s="681"/>
      <c r="G81" s="681"/>
      <c r="H81" s="681"/>
    </row>
    <row r="82" spans="1:8">
      <c r="A82" s="987" t="s">
        <v>495</v>
      </c>
      <c r="B82" s="987"/>
      <c r="C82" s="987"/>
      <c r="D82" s="987"/>
      <c r="E82" s="987"/>
      <c r="F82" s="987"/>
      <c r="G82" s="987"/>
      <c r="H82" s="987"/>
    </row>
    <row r="83" spans="1:8" ht="39.75" customHeight="1">
      <c r="A83" s="948" t="s">
        <v>853</v>
      </c>
      <c r="B83" s="689"/>
      <c r="C83" s="402" t="s">
        <v>83</v>
      </c>
      <c r="D83" s="402" t="s">
        <v>85</v>
      </c>
      <c r="E83" s="402" t="s">
        <v>87</v>
      </c>
      <c r="F83" s="493" t="s">
        <v>851</v>
      </c>
      <c r="G83" s="988" t="s">
        <v>854</v>
      </c>
      <c r="H83" s="1067" t="s">
        <v>996</v>
      </c>
    </row>
    <row r="84" spans="1:8" ht="27" customHeight="1">
      <c r="A84" s="949"/>
      <c r="B84" s="691"/>
      <c r="C84" s="693" t="s">
        <v>478</v>
      </c>
      <c r="D84" s="693" t="s">
        <v>478</v>
      </c>
      <c r="E84" s="693" t="s">
        <v>478</v>
      </c>
      <c r="F84" s="766"/>
      <c r="G84" s="1066"/>
      <c r="H84" s="1068"/>
    </row>
    <row r="85" spans="1:8">
      <c r="A85" s="1053"/>
      <c r="B85" s="837"/>
      <c r="C85" s="595" t="s">
        <v>490</v>
      </c>
      <c r="D85" s="595" t="s">
        <v>491</v>
      </c>
      <c r="E85" s="595" t="s">
        <v>556</v>
      </c>
      <c r="F85" s="694" t="s">
        <v>492</v>
      </c>
      <c r="G85" s="694" t="s">
        <v>569</v>
      </c>
      <c r="H85" s="694" t="s">
        <v>628</v>
      </c>
    </row>
    <row r="86" spans="1:8" ht="12.75" customHeight="1">
      <c r="A86" s="702" t="s">
        <v>997</v>
      </c>
      <c r="B86" s="686"/>
      <c r="C86" s="703">
        <v>859582434.32000053</v>
      </c>
      <c r="D86" s="703">
        <v>816283359.89000058</v>
      </c>
      <c r="E86" s="703">
        <v>813870008.18000054</v>
      </c>
      <c r="F86" s="703">
        <v>43299074.429999948</v>
      </c>
      <c r="G86" s="212">
        <v>0</v>
      </c>
      <c r="H86" s="842">
        <v>0</v>
      </c>
    </row>
    <row r="87" spans="1:8">
      <c r="A87" s="704" t="s">
        <v>998</v>
      </c>
      <c r="B87" s="681"/>
      <c r="C87" s="698">
        <v>859582434.32000053</v>
      </c>
      <c r="D87" s="698">
        <v>816283359.89000058</v>
      </c>
      <c r="E87" s="698">
        <v>813870008.18000054</v>
      </c>
      <c r="F87" s="698">
        <v>43299074.429999948</v>
      </c>
      <c r="G87" s="839">
        <v>0</v>
      </c>
      <c r="H87" s="843">
        <v>0</v>
      </c>
    </row>
    <row r="88" spans="1:8">
      <c r="A88" s="704" t="s">
        <v>999</v>
      </c>
      <c r="B88" s="681"/>
      <c r="C88" s="698">
        <v>0</v>
      </c>
      <c r="D88" s="698">
        <v>0</v>
      </c>
      <c r="E88" s="698">
        <v>0</v>
      </c>
      <c r="F88" s="698">
        <v>0</v>
      </c>
      <c r="G88" s="839">
        <v>0</v>
      </c>
      <c r="H88" s="843">
        <v>0</v>
      </c>
    </row>
    <row r="89" spans="1:8">
      <c r="A89" s="704" t="s">
        <v>1000</v>
      </c>
      <c r="B89" s="681"/>
      <c r="C89" s="698">
        <v>0</v>
      </c>
      <c r="D89" s="698">
        <v>0</v>
      </c>
      <c r="E89" s="698">
        <v>0</v>
      </c>
      <c r="F89" s="698">
        <v>0</v>
      </c>
      <c r="G89" s="839">
        <v>0</v>
      </c>
      <c r="H89" s="843">
        <v>0</v>
      </c>
    </row>
    <row r="90" spans="1:8">
      <c r="A90" s="704" t="s">
        <v>1001</v>
      </c>
      <c r="B90" s="681"/>
      <c r="C90" s="698">
        <v>0</v>
      </c>
      <c r="D90" s="698">
        <v>0</v>
      </c>
      <c r="E90" s="698">
        <v>0</v>
      </c>
      <c r="F90" s="698">
        <v>0</v>
      </c>
      <c r="G90" s="839">
        <v>0</v>
      </c>
      <c r="H90" s="843">
        <v>0</v>
      </c>
    </row>
    <row r="91" spans="1:8">
      <c r="A91" s="704" t="s">
        <v>1002</v>
      </c>
      <c r="B91" s="681"/>
      <c r="C91" s="698">
        <v>765740668.29000008</v>
      </c>
      <c r="D91" s="698">
        <v>765740668.29000008</v>
      </c>
      <c r="E91" s="698">
        <v>765740668.2900002</v>
      </c>
      <c r="F91" s="698">
        <v>0</v>
      </c>
      <c r="G91" s="839">
        <v>0</v>
      </c>
      <c r="H91" s="844"/>
    </row>
    <row r="92" spans="1:8" ht="22.5">
      <c r="A92" s="768" t="s">
        <v>1003</v>
      </c>
      <c r="B92" s="681"/>
      <c r="C92" s="698">
        <v>0</v>
      </c>
      <c r="D92" s="698">
        <v>0</v>
      </c>
      <c r="E92" s="698">
        <v>0</v>
      </c>
      <c r="F92" s="698">
        <v>0</v>
      </c>
      <c r="G92" s="839">
        <v>0</v>
      </c>
      <c r="H92" s="844"/>
    </row>
    <row r="93" spans="1:8" ht="22.5">
      <c r="A93" s="845" t="s">
        <v>1004</v>
      </c>
      <c r="B93" s="677"/>
      <c r="C93" s="698">
        <v>0</v>
      </c>
      <c r="D93" s="698">
        <v>0</v>
      </c>
      <c r="E93" s="698">
        <v>0</v>
      </c>
      <c r="F93" s="698">
        <v>0</v>
      </c>
      <c r="G93" s="839">
        <v>0</v>
      </c>
      <c r="H93" s="844"/>
    </row>
    <row r="94" spans="1:8">
      <c r="A94" s="833"/>
      <c r="B94" s="833"/>
      <c r="C94" s="705"/>
      <c r="D94" s="705"/>
      <c r="E94" s="705"/>
      <c r="F94" s="705"/>
      <c r="G94" s="833"/>
      <c r="H94" s="846"/>
    </row>
    <row r="95" spans="1:8" ht="12.75" customHeight="1">
      <c r="A95" s="948" t="s">
        <v>855</v>
      </c>
      <c r="B95" s="689"/>
      <c r="C95" s="689"/>
      <c r="D95" s="706"/>
      <c r="E95" s="402" t="s">
        <v>856</v>
      </c>
      <c r="F95" s="402" t="s">
        <v>857</v>
      </c>
      <c r="G95" s="402" t="s">
        <v>858</v>
      </c>
      <c r="H95" s="594" t="s">
        <v>859</v>
      </c>
    </row>
    <row r="96" spans="1:8" ht="12.75" customHeight="1">
      <c r="A96" s="1053"/>
      <c r="B96" s="837"/>
      <c r="C96" s="837"/>
      <c r="D96" s="847"/>
      <c r="E96" s="404" t="s">
        <v>628</v>
      </c>
      <c r="F96" s="404" t="s">
        <v>629</v>
      </c>
      <c r="G96" s="404" t="s">
        <v>860</v>
      </c>
      <c r="H96" s="594" t="s">
        <v>644</v>
      </c>
    </row>
    <row r="97" spans="1:8">
      <c r="A97" s="702" t="s">
        <v>1005</v>
      </c>
      <c r="B97" s="702"/>
      <c r="C97" s="702"/>
      <c r="D97" s="702"/>
      <c r="E97" s="386">
        <v>604657124.52600002</v>
      </c>
      <c r="F97" s="386">
        <v>765740668.29000008</v>
      </c>
      <c r="G97" s="386">
        <v>765740668.29000008</v>
      </c>
      <c r="H97" s="723">
        <v>88.648334082426146</v>
      </c>
    </row>
    <row r="98" spans="1:8">
      <c r="A98" s="681" t="s">
        <v>1006</v>
      </c>
      <c r="B98" s="681"/>
      <c r="C98" s="681"/>
      <c r="D98" s="681"/>
      <c r="E98" s="848">
        <v>0</v>
      </c>
      <c r="F98" s="386">
        <v>0</v>
      </c>
      <c r="G98" s="386">
        <v>0</v>
      </c>
      <c r="H98" s="724">
        <v>0</v>
      </c>
    </row>
    <row r="99" spans="1:8">
      <c r="A99" s="681" t="s">
        <v>1007</v>
      </c>
      <c r="B99" s="681"/>
      <c r="C99" s="681"/>
      <c r="D99" s="681"/>
      <c r="E99" s="848">
        <v>0</v>
      </c>
      <c r="F99" s="386">
        <v>0</v>
      </c>
      <c r="G99" s="386">
        <v>0</v>
      </c>
      <c r="H99" s="724">
        <v>0</v>
      </c>
    </row>
    <row r="100" spans="1:8">
      <c r="A100" s="833"/>
      <c r="B100" s="833"/>
      <c r="C100" s="833"/>
      <c r="D100" s="833"/>
      <c r="E100" s="705"/>
      <c r="F100" s="705"/>
      <c r="G100" s="705"/>
      <c r="H100" s="687"/>
    </row>
    <row r="101" spans="1:8" ht="26.25" customHeight="1">
      <c r="A101" s="948" t="s">
        <v>861</v>
      </c>
      <c r="B101" s="689"/>
      <c r="C101" s="689"/>
      <c r="D101" s="402" t="s">
        <v>862</v>
      </c>
      <c r="E101" s="402" t="s">
        <v>863</v>
      </c>
      <c r="F101" s="402" t="s">
        <v>864</v>
      </c>
      <c r="G101" s="849" t="s">
        <v>1008</v>
      </c>
      <c r="H101" s="594" t="s">
        <v>865</v>
      </c>
    </row>
    <row r="102" spans="1:8">
      <c r="A102" s="1053"/>
      <c r="B102" s="837"/>
      <c r="C102" s="837"/>
      <c r="D102" s="404" t="s">
        <v>645</v>
      </c>
      <c r="E102" s="404" t="s">
        <v>866</v>
      </c>
      <c r="F102" s="594" t="s">
        <v>647</v>
      </c>
      <c r="G102" s="594" t="s">
        <v>872</v>
      </c>
      <c r="H102" s="594" t="s">
        <v>873</v>
      </c>
    </row>
    <row r="103" spans="1:8">
      <c r="A103" s="702" t="s">
        <v>1009</v>
      </c>
      <c r="B103" s="702"/>
      <c r="C103" s="702"/>
      <c r="D103" s="211">
        <v>86379589.21800001</v>
      </c>
      <c r="E103" s="850">
        <v>4213457.8599995375</v>
      </c>
      <c r="F103" s="850">
        <v>4213457.8599995375</v>
      </c>
      <c r="G103" s="850">
        <v>0</v>
      </c>
      <c r="H103" s="707">
        <v>0.48778396588178335</v>
      </c>
    </row>
    <row r="104" spans="1:8">
      <c r="A104" s="681"/>
      <c r="B104" s="681"/>
      <c r="C104" s="681"/>
      <c r="D104" s="705"/>
      <c r="E104" s="705"/>
      <c r="F104" s="705"/>
      <c r="G104" s="705"/>
      <c r="H104" s="687"/>
    </row>
    <row r="105" spans="1:8" ht="56.25">
      <c r="A105" s="948" t="s">
        <v>867</v>
      </c>
      <c r="B105" s="948"/>
      <c r="C105" s="402" t="s">
        <v>868</v>
      </c>
      <c r="D105" s="402" t="s">
        <v>869</v>
      </c>
      <c r="E105" s="402" t="s">
        <v>870</v>
      </c>
      <c r="F105" s="402" t="s">
        <v>871</v>
      </c>
      <c r="G105" s="402" t="s">
        <v>1010</v>
      </c>
      <c r="H105" s="594" t="s">
        <v>1011</v>
      </c>
    </row>
    <row r="106" spans="1:8">
      <c r="A106" s="1053"/>
      <c r="B106" s="1053"/>
      <c r="C106" s="595" t="s">
        <v>650</v>
      </c>
      <c r="D106" s="708" t="s">
        <v>651</v>
      </c>
      <c r="E106" s="404" t="s">
        <v>652</v>
      </c>
      <c r="F106" s="404" t="s">
        <v>874</v>
      </c>
      <c r="G106" s="404" t="s">
        <v>659</v>
      </c>
      <c r="H106" s="594" t="s">
        <v>660</v>
      </c>
    </row>
    <row r="107" spans="1:8">
      <c r="A107" s="702" t="s">
        <v>1012</v>
      </c>
      <c r="B107" s="702"/>
      <c r="C107" s="703">
        <v>86091834.460000008</v>
      </c>
      <c r="D107" s="703">
        <v>0</v>
      </c>
      <c r="E107" s="709">
        <v>1954887.35</v>
      </c>
      <c r="F107" s="703">
        <v>0</v>
      </c>
      <c r="G107" s="703">
        <v>-1954887.35</v>
      </c>
      <c r="H107" s="709">
        <v>0</v>
      </c>
    </row>
    <row r="108" spans="1:8" ht="24.75" customHeight="1">
      <c r="A108" s="680" t="s">
        <v>1013</v>
      </c>
      <c r="B108" s="681"/>
      <c r="C108" s="698">
        <v>86091834.460000008</v>
      </c>
      <c r="D108" s="698">
        <v>0</v>
      </c>
      <c r="E108" s="683">
        <v>1954887.35</v>
      </c>
      <c r="F108" s="698">
        <v>0</v>
      </c>
      <c r="G108" s="698">
        <v>-1954887.35</v>
      </c>
      <c r="H108" s="683">
        <v>0</v>
      </c>
    </row>
    <row r="109" spans="1:8">
      <c r="A109" s="680" t="s">
        <v>1014</v>
      </c>
      <c r="B109" s="681"/>
      <c r="C109" s="698">
        <v>0</v>
      </c>
      <c r="D109" s="698">
        <v>0</v>
      </c>
      <c r="E109" s="683">
        <v>0</v>
      </c>
      <c r="F109" s="698">
        <v>0</v>
      </c>
      <c r="G109" s="698">
        <v>0</v>
      </c>
      <c r="H109" s="683">
        <v>0</v>
      </c>
    </row>
    <row r="110" spans="1:8">
      <c r="A110" s="833"/>
      <c r="B110" s="833"/>
      <c r="C110" s="710"/>
      <c r="D110" s="710"/>
      <c r="E110" s="834"/>
      <c r="F110" s="710"/>
      <c r="G110" s="710"/>
      <c r="H110" s="834"/>
    </row>
    <row r="111" spans="1:8">
      <c r="A111" s="681"/>
      <c r="B111" s="681"/>
      <c r="C111" s="681"/>
      <c r="D111" s="681"/>
      <c r="E111" s="681"/>
      <c r="F111" s="681"/>
      <c r="G111" s="681"/>
      <c r="H111" s="711" t="s">
        <v>392</v>
      </c>
    </row>
    <row r="112" spans="1:8">
      <c r="A112" s="681"/>
      <c r="B112" s="681"/>
      <c r="C112" s="681"/>
      <c r="D112" s="681"/>
      <c r="E112" s="681"/>
      <c r="F112" s="681"/>
      <c r="G112" s="681"/>
      <c r="H112" s="711" t="s">
        <v>393</v>
      </c>
    </row>
    <row r="113" spans="1:8">
      <c r="A113" s="987" t="s">
        <v>875</v>
      </c>
      <c r="B113" s="987"/>
      <c r="C113" s="987"/>
      <c r="D113" s="987"/>
      <c r="E113" s="987"/>
      <c r="F113" s="987"/>
      <c r="G113" s="987"/>
      <c r="H113" s="987"/>
    </row>
    <row r="114" spans="1:8" ht="22.5">
      <c r="A114" s="948" t="s">
        <v>1015</v>
      </c>
      <c r="B114" s="948"/>
      <c r="C114" s="909"/>
      <c r="D114" s="402" t="s">
        <v>82</v>
      </c>
      <c r="E114" s="402" t="s">
        <v>83</v>
      </c>
      <c r="F114" s="402" t="s">
        <v>85</v>
      </c>
      <c r="G114" s="402" t="s">
        <v>87</v>
      </c>
      <c r="H114" s="988" t="s">
        <v>851</v>
      </c>
    </row>
    <row r="115" spans="1:8">
      <c r="A115" s="949" t="s">
        <v>1016</v>
      </c>
      <c r="B115" s="949"/>
      <c r="C115" s="1056"/>
      <c r="D115" s="693"/>
      <c r="E115" s="693" t="s">
        <v>478</v>
      </c>
      <c r="F115" s="693" t="s">
        <v>478</v>
      </c>
      <c r="G115" s="693" t="s">
        <v>478</v>
      </c>
      <c r="H115" s="1066"/>
    </row>
    <row r="116" spans="1:8">
      <c r="A116" s="837"/>
      <c r="B116" s="837"/>
      <c r="C116" s="403"/>
      <c r="D116" s="595" t="s">
        <v>593</v>
      </c>
      <c r="E116" s="595" t="s">
        <v>490</v>
      </c>
      <c r="F116" s="595" t="s">
        <v>491</v>
      </c>
      <c r="G116" s="595" t="s">
        <v>556</v>
      </c>
      <c r="H116" s="694" t="s">
        <v>492</v>
      </c>
    </row>
    <row r="117" spans="1:8">
      <c r="A117" s="686" t="s">
        <v>1017</v>
      </c>
      <c r="B117" s="686"/>
      <c r="C117" s="695"/>
      <c r="D117" s="696">
        <v>1298452000</v>
      </c>
      <c r="E117" s="696">
        <v>1241335293.54</v>
      </c>
      <c r="F117" s="696">
        <v>1020250304.6100001</v>
      </c>
      <c r="G117" s="696">
        <v>1013321822.4800003</v>
      </c>
      <c r="H117" s="838">
        <v>221084988.92999983</v>
      </c>
    </row>
    <row r="118" spans="1:8">
      <c r="A118" s="684" t="s">
        <v>1018</v>
      </c>
      <c r="B118" s="681"/>
      <c r="C118" s="697"/>
      <c r="D118" s="698">
        <v>546455948.2299999</v>
      </c>
      <c r="E118" s="698">
        <v>523479646.21000028</v>
      </c>
      <c r="F118" s="698">
        <v>414998277.57000005</v>
      </c>
      <c r="G118" s="698">
        <v>412216080.80000013</v>
      </c>
      <c r="H118" s="839">
        <v>108481368.64000022</v>
      </c>
    </row>
    <row r="119" spans="1:8">
      <c r="A119" s="684" t="s">
        <v>1019</v>
      </c>
      <c r="B119" s="681"/>
      <c r="C119" s="697"/>
      <c r="D119" s="698">
        <v>751996051.7700001</v>
      </c>
      <c r="E119" s="698">
        <v>717855647.32999969</v>
      </c>
      <c r="F119" s="698">
        <v>605252027.04000008</v>
      </c>
      <c r="G119" s="698">
        <v>601105741.68000019</v>
      </c>
      <c r="H119" s="839">
        <v>112603620.2899996</v>
      </c>
    </row>
    <row r="120" spans="1:8">
      <c r="A120" s="684" t="s">
        <v>1020</v>
      </c>
      <c r="B120" s="681"/>
      <c r="C120" s="697"/>
      <c r="D120" s="698">
        <v>0</v>
      </c>
      <c r="E120" s="698">
        <v>0</v>
      </c>
      <c r="F120" s="698">
        <v>0</v>
      </c>
      <c r="G120" s="698">
        <v>0</v>
      </c>
      <c r="H120" s="839">
        <v>0</v>
      </c>
    </row>
    <row r="121" spans="1:8">
      <c r="A121" s="684" t="s">
        <v>1021</v>
      </c>
      <c r="B121" s="681"/>
      <c r="C121" s="697"/>
      <c r="D121" s="698">
        <v>0</v>
      </c>
      <c r="E121" s="698">
        <v>0</v>
      </c>
      <c r="F121" s="698">
        <v>0</v>
      </c>
      <c r="G121" s="698">
        <v>0</v>
      </c>
      <c r="H121" s="839">
        <v>0</v>
      </c>
    </row>
    <row r="122" spans="1:8" ht="15" customHeight="1">
      <c r="A122" s="684" t="s">
        <v>1022</v>
      </c>
      <c r="B122" s="681"/>
      <c r="C122" s="697"/>
      <c r="D122" s="698">
        <v>0</v>
      </c>
      <c r="E122" s="698">
        <v>0</v>
      </c>
      <c r="F122" s="698">
        <v>0</v>
      </c>
      <c r="G122" s="698">
        <v>0</v>
      </c>
      <c r="H122" s="839">
        <v>0</v>
      </c>
    </row>
    <row r="123" spans="1:8">
      <c r="A123" s="684" t="s">
        <v>1023</v>
      </c>
      <c r="B123" s="681"/>
      <c r="C123" s="697"/>
      <c r="D123" s="698">
        <v>0</v>
      </c>
      <c r="E123" s="698">
        <v>0</v>
      </c>
      <c r="F123" s="698">
        <v>0</v>
      </c>
      <c r="G123" s="698">
        <v>0</v>
      </c>
      <c r="H123" s="839">
        <v>0</v>
      </c>
    </row>
    <row r="124" spans="1:8">
      <c r="A124" s="840" t="s">
        <v>1024</v>
      </c>
      <c r="B124" s="833"/>
      <c r="C124" s="701"/>
      <c r="D124" s="710">
        <v>0</v>
      </c>
      <c r="E124" s="710">
        <v>0</v>
      </c>
      <c r="F124" s="710">
        <v>0</v>
      </c>
      <c r="G124" s="710">
        <v>0</v>
      </c>
      <c r="H124" s="841">
        <v>0</v>
      </c>
    </row>
    <row r="125" spans="1:8">
      <c r="A125" s="684"/>
      <c r="B125" s="681"/>
      <c r="C125" s="681"/>
      <c r="D125" s="683"/>
      <c r="E125" s="683"/>
      <c r="F125" s="683"/>
      <c r="G125" s="683"/>
      <c r="H125" s="831"/>
    </row>
    <row r="126" spans="1:8">
      <c r="A126" s="987" t="s">
        <v>875</v>
      </c>
      <c r="B126" s="987"/>
      <c r="C126" s="987"/>
      <c r="D126" s="987"/>
      <c r="E126" s="987"/>
      <c r="F126" s="987"/>
      <c r="G126" s="987"/>
      <c r="H126" s="987"/>
    </row>
    <row r="127" spans="1:8" ht="15" customHeight="1">
      <c r="A127" s="948" t="s">
        <v>1015</v>
      </c>
      <c r="B127" s="948"/>
      <c r="C127" s="909"/>
      <c r="D127" s="402" t="s">
        <v>82</v>
      </c>
      <c r="E127" s="402" t="s">
        <v>83</v>
      </c>
      <c r="F127" s="402" t="s">
        <v>85</v>
      </c>
      <c r="G127" s="402" t="s">
        <v>87</v>
      </c>
      <c r="H127" s="988" t="s">
        <v>851</v>
      </c>
    </row>
    <row r="128" spans="1:8" ht="15" customHeight="1">
      <c r="A128" s="949" t="s">
        <v>852</v>
      </c>
      <c r="B128" s="949"/>
      <c r="C128" s="1056"/>
      <c r="D128" s="693"/>
      <c r="E128" s="693" t="s">
        <v>478</v>
      </c>
      <c r="F128" s="693" t="s">
        <v>478</v>
      </c>
      <c r="G128" s="693" t="s">
        <v>478</v>
      </c>
      <c r="H128" s="1066"/>
    </row>
    <row r="129" spans="1:8" ht="15" customHeight="1">
      <c r="A129" s="837"/>
      <c r="B129" s="837"/>
      <c r="C129" s="403"/>
      <c r="D129" s="595" t="s">
        <v>593</v>
      </c>
      <c r="E129" s="595" t="s">
        <v>490</v>
      </c>
      <c r="F129" s="595" t="s">
        <v>491</v>
      </c>
      <c r="G129" s="595" t="s">
        <v>556</v>
      </c>
      <c r="H129" s="694" t="s">
        <v>492</v>
      </c>
    </row>
    <row r="130" spans="1:8" ht="15" customHeight="1">
      <c r="A130" s="686" t="s">
        <v>1025</v>
      </c>
      <c r="B130" s="686"/>
      <c r="C130" s="695"/>
      <c r="D130" s="696">
        <f>D131+D134</f>
        <v>1579832045.27</v>
      </c>
      <c r="E130" s="696">
        <f t="shared" ref="E130:H130" si="0">E131+E134</f>
        <v>1522708338.8099999</v>
      </c>
      <c r="F130" s="696">
        <f t="shared" si="0"/>
        <v>1288253532.5999999</v>
      </c>
      <c r="G130" s="696">
        <f t="shared" si="0"/>
        <v>1278939990.6000004</v>
      </c>
      <c r="H130" s="838">
        <f t="shared" si="0"/>
        <v>234454806.2099998</v>
      </c>
    </row>
    <row r="131" spans="1:8" ht="15" customHeight="1">
      <c r="A131" s="851" t="s">
        <v>1026</v>
      </c>
      <c r="B131" s="677"/>
      <c r="C131" s="699"/>
      <c r="D131" s="700">
        <f>D132+D133</f>
        <v>827835993.49999988</v>
      </c>
      <c r="E131" s="700">
        <f>E132+E133</f>
        <v>804852691.48000014</v>
      </c>
      <c r="F131" s="700">
        <f>F132+F133</f>
        <v>683001505.55999994</v>
      </c>
      <c r="G131" s="700">
        <f>G132+G133</f>
        <v>677834248.92000008</v>
      </c>
      <c r="H131" s="852">
        <f>E131-F131</f>
        <v>121851185.9200002</v>
      </c>
    </row>
    <row r="132" spans="1:8" ht="15" customHeight="1">
      <c r="A132" s="684" t="s">
        <v>1027</v>
      </c>
      <c r="B132" s="681"/>
      <c r="C132" s="697"/>
      <c r="D132" s="698">
        <v>331134397.39999998</v>
      </c>
      <c r="E132" s="698">
        <v>321941076.59200007</v>
      </c>
      <c r="F132" s="698">
        <v>273200602.22399998</v>
      </c>
      <c r="G132" s="698">
        <v>271133699.56800002</v>
      </c>
      <c r="H132" s="839">
        <v>48740474.36800009</v>
      </c>
    </row>
    <row r="133" spans="1:8" ht="15" customHeight="1">
      <c r="A133" s="684" t="s">
        <v>1028</v>
      </c>
      <c r="B133" s="681"/>
      <c r="C133" s="697"/>
      <c r="D133" s="698">
        <v>496701596.0999999</v>
      </c>
      <c r="E133" s="698">
        <v>482911614.88800007</v>
      </c>
      <c r="F133" s="698">
        <v>409800903.33599997</v>
      </c>
      <c r="G133" s="698">
        <v>406700549.35200006</v>
      </c>
      <c r="H133" s="839">
        <v>73110711.552000105</v>
      </c>
    </row>
    <row r="134" spans="1:8">
      <c r="A134" s="851" t="s">
        <v>1029</v>
      </c>
      <c r="B134" s="681"/>
      <c r="C134" s="697"/>
      <c r="D134" s="700">
        <f>+D119</f>
        <v>751996051.7700001</v>
      </c>
      <c r="E134" s="700">
        <f t="shared" ref="E134:G134" si="1">+E119</f>
        <v>717855647.32999969</v>
      </c>
      <c r="F134" s="700">
        <f t="shared" si="1"/>
        <v>605252027.04000008</v>
      </c>
      <c r="G134" s="700">
        <f t="shared" si="1"/>
        <v>601105741.68000019</v>
      </c>
      <c r="H134" s="852">
        <f t="shared" ref="H134:H135" si="2">E134-F134</f>
        <v>112603620.2899996</v>
      </c>
    </row>
    <row r="135" spans="1:8">
      <c r="A135" s="271" t="s">
        <v>876</v>
      </c>
      <c r="B135" s="271"/>
      <c r="C135" s="431"/>
      <c r="D135" s="853">
        <f>SUM(D132:D134)</f>
        <v>1579832045.27</v>
      </c>
      <c r="E135" s="853">
        <f>SUM(E132:E134)</f>
        <v>1522708338.8099999</v>
      </c>
      <c r="F135" s="853">
        <f>SUM(F132:F134)</f>
        <v>1288253532.5999999</v>
      </c>
      <c r="G135" s="853">
        <f>SUM(G132:G134)</f>
        <v>1278939990.6000004</v>
      </c>
      <c r="H135" s="854">
        <f t="shared" si="2"/>
        <v>234454806.21000004</v>
      </c>
    </row>
    <row r="136" spans="1:8">
      <c r="A136" s="681"/>
      <c r="B136" s="681"/>
      <c r="C136" s="681"/>
      <c r="D136" s="681"/>
      <c r="E136" s="681"/>
      <c r="F136" s="681"/>
      <c r="G136" s="681"/>
      <c r="H136" s="831"/>
    </row>
    <row r="137" spans="1:8">
      <c r="A137" s="987" t="s">
        <v>877</v>
      </c>
      <c r="B137" s="987"/>
      <c r="C137" s="987"/>
      <c r="D137" s="987"/>
      <c r="E137" s="987"/>
      <c r="F137" s="934"/>
      <c r="G137" s="1065" t="s">
        <v>494</v>
      </c>
      <c r="H137" s="987"/>
    </row>
    <row r="138" spans="1:8">
      <c r="A138" s="702" t="s">
        <v>1030</v>
      </c>
      <c r="B138" s="702"/>
      <c r="C138" s="702"/>
      <c r="D138" s="702"/>
      <c r="E138" s="702"/>
      <c r="F138" s="712"/>
      <c r="G138" s="713"/>
      <c r="H138" s="709">
        <v>1241335293.54</v>
      </c>
    </row>
    <row r="139" spans="1:8">
      <c r="A139" s="681" t="s">
        <v>1031</v>
      </c>
      <c r="B139" s="681"/>
      <c r="C139" s="681"/>
      <c r="D139" s="681"/>
      <c r="E139" s="681"/>
      <c r="F139" s="697"/>
      <c r="G139" s="682"/>
      <c r="H139" s="855">
        <v>446817441.22199994</v>
      </c>
    </row>
    <row r="140" spans="1:8">
      <c r="A140" s="681" t="s">
        <v>1032</v>
      </c>
      <c r="B140" s="681"/>
      <c r="C140" s="681"/>
      <c r="D140" s="681"/>
      <c r="E140" s="681"/>
      <c r="F140" s="697"/>
      <c r="G140" s="682"/>
      <c r="H140" s="855">
        <v>0</v>
      </c>
    </row>
    <row r="141" spans="1:8">
      <c r="A141" s="681" t="s">
        <v>1033</v>
      </c>
      <c r="B141" s="681"/>
      <c r="C141" s="681"/>
      <c r="D141" s="681"/>
      <c r="E141" s="681"/>
      <c r="F141" s="697"/>
      <c r="G141" s="682"/>
      <c r="H141" s="855">
        <v>0</v>
      </c>
    </row>
    <row r="142" spans="1:8">
      <c r="A142" s="681" t="s">
        <v>1034</v>
      </c>
      <c r="B142" s="681"/>
      <c r="C142" s="681"/>
      <c r="D142" s="681"/>
      <c r="E142" s="681"/>
      <c r="F142" s="697"/>
      <c r="G142" s="682"/>
      <c r="H142" s="683">
        <v>0</v>
      </c>
    </row>
    <row r="143" spans="1:8">
      <c r="A143" s="833" t="s">
        <v>1035</v>
      </c>
      <c r="B143" s="833"/>
      <c r="C143" s="833"/>
      <c r="D143" s="833"/>
      <c r="E143" s="833"/>
      <c r="F143" s="701"/>
      <c r="G143" s="687"/>
      <c r="H143" s="834">
        <v>6416817.919999999</v>
      </c>
    </row>
    <row r="144" spans="1:8">
      <c r="A144" s="271" t="s">
        <v>1036</v>
      </c>
      <c r="B144" s="271"/>
      <c r="C144" s="271"/>
      <c r="D144" s="271"/>
      <c r="E144" s="271"/>
      <c r="F144" s="431"/>
      <c r="G144" s="856"/>
      <c r="H144" s="714">
        <v>1681735916.8419998</v>
      </c>
    </row>
    <row r="145" spans="1:8" ht="22.5" customHeight="1">
      <c r="A145" s="681"/>
      <c r="B145" s="681"/>
      <c r="C145" s="681"/>
      <c r="D145" s="681"/>
      <c r="E145" s="681"/>
      <c r="F145" s="681"/>
      <c r="G145" s="681"/>
      <c r="H145" s="681"/>
    </row>
    <row r="146" spans="1:8">
      <c r="A146" s="948" t="s">
        <v>878</v>
      </c>
      <c r="B146" s="909"/>
      <c r="C146" s="1054" t="s">
        <v>856</v>
      </c>
      <c r="D146" s="909"/>
      <c r="E146" s="1054" t="s">
        <v>857</v>
      </c>
      <c r="F146" s="909"/>
      <c r="G146" s="1054" t="s">
        <v>859</v>
      </c>
      <c r="H146" s="948"/>
    </row>
    <row r="147" spans="1:8">
      <c r="A147" s="1053"/>
      <c r="B147" s="1069"/>
      <c r="C147" s="1070" t="s">
        <v>439</v>
      </c>
      <c r="D147" s="1069"/>
      <c r="E147" s="1070" t="s">
        <v>884</v>
      </c>
      <c r="F147" s="1069"/>
      <c r="G147" s="1070" t="s">
        <v>885</v>
      </c>
      <c r="H147" s="1053"/>
    </row>
    <row r="148" spans="1:8">
      <c r="A148" s="715" t="s">
        <v>1037</v>
      </c>
      <c r="B148" s="716"/>
      <c r="C148" s="857"/>
      <c r="D148" s="858">
        <v>1671134054.0774999</v>
      </c>
      <c r="E148" s="857"/>
      <c r="F148" s="717">
        <v>1681735916.8419998</v>
      </c>
      <c r="G148" s="857"/>
      <c r="H148" s="718">
        <v>0.25158602817329823</v>
      </c>
    </row>
    <row r="149" spans="1:8">
      <c r="A149" s="681"/>
      <c r="B149" s="681"/>
      <c r="C149" s="681"/>
      <c r="D149" s="681"/>
      <c r="E149" s="681"/>
      <c r="F149" s="681"/>
      <c r="G149" s="681"/>
      <c r="H149" s="681"/>
    </row>
    <row r="150" spans="1:8">
      <c r="A150" s="1048" t="s">
        <v>1038</v>
      </c>
      <c r="B150" s="1048"/>
      <c r="C150" s="1049"/>
      <c r="D150" s="719" t="s">
        <v>879</v>
      </c>
      <c r="E150" s="719" t="s">
        <v>880</v>
      </c>
      <c r="F150" s="719" t="s">
        <v>881</v>
      </c>
      <c r="G150" s="719" t="s">
        <v>882</v>
      </c>
      <c r="H150" s="720" t="s">
        <v>883</v>
      </c>
    </row>
    <row r="151" spans="1:8">
      <c r="A151" s="1050"/>
      <c r="B151" s="1050"/>
      <c r="C151" s="1051"/>
      <c r="D151" s="721" t="s">
        <v>886</v>
      </c>
      <c r="E151" s="721" t="s">
        <v>887</v>
      </c>
      <c r="F151" s="721" t="s">
        <v>890</v>
      </c>
      <c r="G151" s="721" t="s">
        <v>891</v>
      </c>
      <c r="H151" s="722" t="s">
        <v>1039</v>
      </c>
    </row>
    <row r="152" spans="1:8">
      <c r="A152" s="686" t="s">
        <v>1040</v>
      </c>
      <c r="B152" s="686"/>
      <c r="C152" s="695"/>
      <c r="D152" s="696">
        <v>311458559.56999993</v>
      </c>
      <c r="E152" s="696">
        <v>282247326.92000008</v>
      </c>
      <c r="F152" s="696">
        <v>294342782.00999993</v>
      </c>
      <c r="G152" s="696">
        <v>6416817.919999999</v>
      </c>
      <c r="H152" s="859">
        <v>10698959.640000004</v>
      </c>
    </row>
    <row r="153" spans="1:8">
      <c r="A153" s="680" t="s">
        <v>1041</v>
      </c>
      <c r="B153" s="681"/>
      <c r="C153" s="697"/>
      <c r="D153" s="698">
        <v>270170755.71999991</v>
      </c>
      <c r="E153" s="698">
        <v>242802269.40000007</v>
      </c>
      <c r="F153" s="698">
        <v>254165603.12999994</v>
      </c>
      <c r="G153" s="698">
        <v>6187821.4399999985</v>
      </c>
      <c r="H153" s="724">
        <v>9817331.1499999762</v>
      </c>
    </row>
    <row r="154" spans="1:8">
      <c r="A154" s="680" t="s">
        <v>1042</v>
      </c>
      <c r="B154" s="681"/>
      <c r="C154" s="697"/>
      <c r="D154" s="698">
        <v>41287803.849999994</v>
      </c>
      <c r="E154" s="698">
        <v>39445057.520000003</v>
      </c>
      <c r="F154" s="698">
        <v>40177178.880000003</v>
      </c>
      <c r="G154" s="698">
        <v>228996.48000000001</v>
      </c>
      <c r="H154" s="724">
        <v>881628.48999999138</v>
      </c>
    </row>
    <row r="155" spans="1:8">
      <c r="A155" s="832" t="s">
        <v>1043</v>
      </c>
      <c r="B155" s="833"/>
      <c r="C155" s="701"/>
      <c r="D155" s="710">
        <v>0</v>
      </c>
      <c r="E155" s="710">
        <v>0</v>
      </c>
      <c r="F155" s="710">
        <v>0</v>
      </c>
      <c r="G155" s="710">
        <v>0</v>
      </c>
      <c r="H155" s="725">
        <v>0</v>
      </c>
    </row>
    <row r="156" spans="1:8">
      <c r="A156" s="681"/>
      <c r="B156" s="681"/>
      <c r="C156" s="681"/>
      <c r="D156" s="681"/>
      <c r="E156" s="681"/>
      <c r="F156" s="681"/>
      <c r="G156" s="681"/>
      <c r="H156" s="681"/>
    </row>
    <row r="157" spans="1:8" ht="22.5" customHeight="1">
      <c r="A157" s="987" t="s">
        <v>496</v>
      </c>
      <c r="B157" s="987"/>
      <c r="C157" s="987"/>
      <c r="D157" s="987"/>
      <c r="E157" s="987"/>
      <c r="F157" s="987"/>
      <c r="G157" s="987"/>
      <c r="H157" s="987"/>
    </row>
    <row r="158" spans="1:8">
      <c r="A158" s="372"/>
      <c r="B158" s="372"/>
      <c r="C158" s="372"/>
      <c r="D158" s="591"/>
      <c r="E158" s="1054" t="s">
        <v>410</v>
      </c>
      <c r="F158" s="909"/>
      <c r="G158" s="1057" t="s">
        <v>8</v>
      </c>
      <c r="H158" s="1058"/>
    </row>
    <row r="159" spans="1:8" ht="12.75" customHeight="1">
      <c r="A159" s="590" t="s">
        <v>488</v>
      </c>
      <c r="B159" s="590"/>
      <c r="C159" s="590"/>
      <c r="D159" s="663"/>
      <c r="E159" s="1055"/>
      <c r="F159" s="1056"/>
      <c r="G159" s="1059" t="s">
        <v>478</v>
      </c>
      <c r="H159" s="1010"/>
    </row>
    <row r="160" spans="1:8">
      <c r="A160" s="822"/>
      <c r="B160" s="822"/>
      <c r="C160" s="822"/>
      <c r="D160" s="592"/>
      <c r="E160" s="1062" t="s">
        <v>439</v>
      </c>
      <c r="F160" s="1063"/>
      <c r="G160" s="1062" t="s">
        <v>440</v>
      </c>
      <c r="H160" s="1064"/>
    </row>
    <row r="161" spans="1:8">
      <c r="A161" s="29" t="s">
        <v>1044</v>
      </c>
      <c r="B161" s="29"/>
      <c r="C161" s="200"/>
      <c r="D161" s="667"/>
      <c r="E161" s="668"/>
      <c r="F161" s="667">
        <v>92397368.170000002</v>
      </c>
      <c r="G161" s="668"/>
      <c r="H161" s="59">
        <v>96813357.070000008</v>
      </c>
    </row>
    <row r="162" spans="1:8">
      <c r="A162" s="202" t="s">
        <v>1045</v>
      </c>
      <c r="B162" s="2"/>
      <c r="C162" s="202"/>
      <c r="D162" s="666"/>
      <c r="E162" s="388"/>
      <c r="F162" s="666">
        <v>87715737.909999996</v>
      </c>
      <c r="G162" s="388"/>
      <c r="H162" s="26">
        <v>90834665.520000011</v>
      </c>
    </row>
    <row r="163" spans="1:8">
      <c r="A163" s="201" t="s">
        <v>1046</v>
      </c>
      <c r="B163" s="202"/>
      <c r="C163" s="202"/>
      <c r="D163" s="666"/>
      <c r="E163" s="388"/>
      <c r="F163" s="666">
        <v>59117686.310000002</v>
      </c>
      <c r="G163" s="388"/>
      <c r="H163" s="26">
        <v>60678884.950000003</v>
      </c>
    </row>
    <row r="164" spans="1:8">
      <c r="A164" s="268" t="s">
        <v>1047</v>
      </c>
      <c r="B164" s="860"/>
      <c r="C164" s="860"/>
      <c r="D164" s="670"/>
      <c r="E164" s="671"/>
      <c r="F164" s="670">
        <v>4895000</v>
      </c>
      <c r="G164" s="671"/>
      <c r="H164" s="153">
        <v>5888082.54</v>
      </c>
    </row>
    <row r="165" spans="1:8">
      <c r="A165" s="268" t="s">
        <v>1048</v>
      </c>
      <c r="B165" s="860"/>
      <c r="C165" s="149"/>
      <c r="D165" s="861"/>
      <c r="E165" s="862"/>
      <c r="F165" s="670">
        <v>23703051.600000001</v>
      </c>
      <c r="G165" s="671"/>
      <c r="H165" s="153">
        <v>24267698.030000001</v>
      </c>
    </row>
    <row r="166" spans="1:8">
      <c r="A166" s="268" t="s">
        <v>1049</v>
      </c>
      <c r="B166" s="860"/>
      <c r="C166" s="860"/>
      <c r="D166" s="670"/>
      <c r="E166" s="671"/>
      <c r="F166" s="670">
        <v>0</v>
      </c>
      <c r="G166" s="671"/>
      <c r="H166" s="153">
        <v>0</v>
      </c>
    </row>
    <row r="167" spans="1:8">
      <c r="A167" s="268" t="s">
        <v>1050</v>
      </c>
      <c r="B167" s="860"/>
      <c r="C167" s="267"/>
      <c r="D167" s="670"/>
      <c r="E167" s="671"/>
      <c r="F167" s="670">
        <v>0</v>
      </c>
      <c r="G167" s="671"/>
      <c r="H167" s="153">
        <v>0</v>
      </c>
    </row>
    <row r="168" spans="1:8">
      <c r="A168" s="860" t="s">
        <v>1051</v>
      </c>
      <c r="B168" s="860"/>
      <c r="C168" s="267"/>
      <c r="D168" s="670"/>
      <c r="E168" s="671"/>
      <c r="F168" s="670">
        <v>0</v>
      </c>
      <c r="G168" s="671"/>
      <c r="H168" s="153">
        <v>0</v>
      </c>
    </row>
    <row r="169" spans="1:8">
      <c r="A169" s="202" t="s">
        <v>1052</v>
      </c>
      <c r="B169" s="2"/>
      <c r="C169" s="267"/>
      <c r="D169" s="670"/>
      <c r="E169" s="671"/>
      <c r="F169" s="666">
        <v>3180000</v>
      </c>
      <c r="G169" s="388"/>
      <c r="H169" s="26">
        <v>1927470.59</v>
      </c>
    </row>
    <row r="170" spans="1:8">
      <c r="A170" s="202" t="s">
        <v>1053</v>
      </c>
      <c r="B170" s="202"/>
      <c r="C170" s="202"/>
      <c r="D170" s="666"/>
      <c r="E170" s="388"/>
      <c r="F170" s="666">
        <v>1500000</v>
      </c>
      <c r="G170" s="388"/>
      <c r="H170" s="26">
        <v>0</v>
      </c>
    </row>
    <row r="171" spans="1:8">
      <c r="A171" s="863" t="s">
        <v>1054</v>
      </c>
      <c r="B171" s="863"/>
      <c r="C171" s="863"/>
      <c r="D171" s="440"/>
      <c r="E171" s="672"/>
      <c r="F171" s="440">
        <v>1630.26</v>
      </c>
      <c r="G171" s="672"/>
      <c r="H171" s="823">
        <v>4051220.9599999995</v>
      </c>
    </row>
    <row r="172" spans="1:8">
      <c r="A172" s="681"/>
      <c r="B172" s="681"/>
      <c r="C172" s="681"/>
      <c r="D172" s="681"/>
      <c r="E172" s="681"/>
      <c r="F172" s="681"/>
      <c r="G172" s="681"/>
      <c r="H172" s="681"/>
    </row>
    <row r="173" spans="1:8" ht="22.5">
      <c r="A173" s="948" t="s">
        <v>1055</v>
      </c>
      <c r="B173" s="948"/>
      <c r="C173" s="909"/>
      <c r="D173" s="402" t="s">
        <v>82</v>
      </c>
      <c r="E173" s="402" t="s">
        <v>83</v>
      </c>
      <c r="F173" s="402" t="s">
        <v>85</v>
      </c>
      <c r="G173" s="402" t="s">
        <v>87</v>
      </c>
      <c r="H173" s="988" t="s">
        <v>851</v>
      </c>
    </row>
    <row r="174" spans="1:8">
      <c r="A174" s="949" t="s">
        <v>1056</v>
      </c>
      <c r="B174" s="949"/>
      <c r="C174" s="1056"/>
      <c r="D174" s="693"/>
      <c r="E174" s="693" t="s">
        <v>478</v>
      </c>
      <c r="F174" s="693" t="s">
        <v>478</v>
      </c>
      <c r="G174" s="693" t="s">
        <v>478</v>
      </c>
      <c r="H174" s="1066"/>
    </row>
    <row r="175" spans="1:8">
      <c r="A175" s="837"/>
      <c r="B175" s="837"/>
      <c r="C175" s="403"/>
      <c r="D175" s="595" t="s">
        <v>593</v>
      </c>
      <c r="E175" s="595" t="s">
        <v>490</v>
      </c>
      <c r="F175" s="595" t="s">
        <v>491</v>
      </c>
      <c r="G175" s="595" t="s">
        <v>556</v>
      </c>
      <c r="H175" s="694" t="s">
        <v>492</v>
      </c>
    </row>
    <row r="176" spans="1:8">
      <c r="A176" s="686" t="s">
        <v>1057</v>
      </c>
      <c r="B176" s="686"/>
      <c r="C176" s="695"/>
      <c r="D176" s="696">
        <v>105114947.15999997</v>
      </c>
      <c r="E176" s="696">
        <v>99176965.510000706</v>
      </c>
      <c r="F176" s="696">
        <v>84725616.860000849</v>
      </c>
      <c r="G176" s="696">
        <v>84523085.830001831</v>
      </c>
      <c r="H176" s="838">
        <v>14451348.649999857</v>
      </c>
    </row>
    <row r="177" spans="1:8" ht="12.75" customHeight="1">
      <c r="A177" s="684" t="s">
        <v>1058</v>
      </c>
      <c r="B177" s="681"/>
      <c r="C177" s="697"/>
      <c r="D177" s="698">
        <v>46093822.050000072</v>
      </c>
      <c r="E177" s="698">
        <v>45716600.050000668</v>
      </c>
      <c r="F177" s="698">
        <v>38331373.460000515</v>
      </c>
      <c r="G177" s="698">
        <v>38331373.460000515</v>
      </c>
      <c r="H177" s="839">
        <v>7385226.5900001526</v>
      </c>
    </row>
    <row r="178" spans="1:8">
      <c r="A178" s="684" t="s">
        <v>1059</v>
      </c>
      <c r="B178" s="681"/>
      <c r="C178" s="697"/>
      <c r="D178" s="698">
        <v>59021125.109999895</v>
      </c>
      <c r="E178" s="698">
        <v>53460365.460000038</v>
      </c>
      <c r="F178" s="698">
        <v>46394243.400000334</v>
      </c>
      <c r="G178" s="698">
        <v>46191712.370001316</v>
      </c>
      <c r="H178" s="839">
        <v>7066122.0599997044</v>
      </c>
    </row>
    <row r="179" spans="1:8" ht="18" customHeight="1">
      <c r="A179" s="684" t="s">
        <v>1060</v>
      </c>
      <c r="B179" s="681"/>
      <c r="C179" s="697"/>
      <c r="D179" s="698">
        <v>0</v>
      </c>
      <c r="E179" s="698">
        <v>0</v>
      </c>
      <c r="F179" s="698">
        <v>0</v>
      </c>
      <c r="G179" s="698">
        <v>0</v>
      </c>
      <c r="H179" s="839">
        <v>0</v>
      </c>
    </row>
    <row r="180" spans="1:8">
      <c r="A180" s="684" t="s">
        <v>1061</v>
      </c>
      <c r="B180" s="681"/>
      <c r="C180" s="697"/>
      <c r="D180" s="698">
        <v>0</v>
      </c>
      <c r="E180" s="698">
        <v>0</v>
      </c>
      <c r="F180" s="698">
        <v>0</v>
      </c>
      <c r="G180" s="698">
        <v>0</v>
      </c>
      <c r="H180" s="839">
        <v>0</v>
      </c>
    </row>
    <row r="181" spans="1:8">
      <c r="A181" s="684" t="s">
        <v>1062</v>
      </c>
      <c r="B181" s="681"/>
      <c r="C181" s="697"/>
      <c r="D181" s="698">
        <v>0</v>
      </c>
      <c r="E181" s="698">
        <v>0</v>
      </c>
      <c r="F181" s="698">
        <v>0</v>
      </c>
      <c r="G181" s="698">
        <v>0</v>
      </c>
      <c r="H181" s="839">
        <v>0</v>
      </c>
    </row>
    <row r="182" spans="1:8">
      <c r="A182" s="684" t="s">
        <v>1063</v>
      </c>
      <c r="B182" s="681"/>
      <c r="C182" s="697"/>
      <c r="D182" s="698">
        <v>0</v>
      </c>
      <c r="E182" s="698">
        <v>0</v>
      </c>
      <c r="F182" s="698">
        <v>0</v>
      </c>
      <c r="G182" s="698">
        <v>0</v>
      </c>
      <c r="H182" s="839">
        <v>0</v>
      </c>
    </row>
    <row r="183" spans="1:8" ht="26.25" customHeight="1">
      <c r="A183" s="684" t="s">
        <v>1064</v>
      </c>
      <c r="B183" s="681"/>
      <c r="C183" s="697"/>
      <c r="D183" s="698">
        <v>0</v>
      </c>
      <c r="E183" s="698">
        <v>0</v>
      </c>
      <c r="F183" s="698">
        <v>0</v>
      </c>
      <c r="G183" s="698">
        <v>0</v>
      </c>
      <c r="H183" s="839">
        <v>0</v>
      </c>
    </row>
    <row r="184" spans="1:8">
      <c r="A184" s="840" t="s">
        <v>1065</v>
      </c>
      <c r="B184" s="833"/>
      <c r="C184" s="701"/>
      <c r="D184" s="710">
        <v>0</v>
      </c>
      <c r="E184" s="710">
        <v>0</v>
      </c>
      <c r="F184" s="710">
        <v>0</v>
      </c>
      <c r="G184" s="710">
        <v>0</v>
      </c>
      <c r="H184" s="841">
        <v>0</v>
      </c>
    </row>
    <row r="185" spans="1:8">
      <c r="A185" s="681"/>
      <c r="B185" s="681"/>
      <c r="C185" s="681"/>
      <c r="D185" s="681"/>
      <c r="E185" s="681"/>
      <c r="F185" s="681"/>
      <c r="G185" s="681"/>
      <c r="H185" s="681"/>
    </row>
    <row r="186" spans="1:8" ht="15" customHeight="1">
      <c r="A186" s="948" t="s">
        <v>888</v>
      </c>
      <c r="B186" s="948"/>
      <c r="C186" s="909"/>
      <c r="D186" s="402" t="s">
        <v>82</v>
      </c>
      <c r="E186" s="402" t="s">
        <v>83</v>
      </c>
      <c r="F186" s="402" t="s">
        <v>85</v>
      </c>
      <c r="G186" s="402" t="s">
        <v>87</v>
      </c>
      <c r="H186" s="988" t="s">
        <v>851</v>
      </c>
    </row>
    <row r="187" spans="1:8">
      <c r="A187" s="949"/>
      <c r="B187" s="949"/>
      <c r="C187" s="1056"/>
      <c r="D187" s="693"/>
      <c r="E187" s="693" t="s">
        <v>478</v>
      </c>
      <c r="F187" s="693" t="s">
        <v>478</v>
      </c>
      <c r="G187" s="693" t="s">
        <v>478</v>
      </c>
      <c r="H187" s="1066"/>
    </row>
    <row r="188" spans="1:8">
      <c r="A188" s="1053"/>
      <c r="B188" s="1053"/>
      <c r="C188" s="1069"/>
      <c r="D188" s="595" t="s">
        <v>593</v>
      </c>
      <c r="E188" s="595" t="s">
        <v>490</v>
      </c>
      <c r="F188" s="595" t="s">
        <v>491</v>
      </c>
      <c r="G188" s="595" t="s">
        <v>556</v>
      </c>
      <c r="H188" s="694" t="s">
        <v>492</v>
      </c>
    </row>
    <row r="189" spans="1:8">
      <c r="A189" s="686" t="s">
        <v>1066</v>
      </c>
      <c r="B189" s="686"/>
      <c r="C189" s="695"/>
      <c r="D189" s="696">
        <v>2265521834.5099993</v>
      </c>
      <c r="E189" s="696">
        <v>2244363911.4799991</v>
      </c>
      <c r="F189" s="696">
        <v>1964558696.54</v>
      </c>
      <c r="G189" s="696">
        <v>1955014331.6700003</v>
      </c>
      <c r="H189" s="838">
        <v>279805214.9399991</v>
      </c>
    </row>
    <row r="190" spans="1:8">
      <c r="A190" s="680" t="s">
        <v>1067</v>
      </c>
      <c r="B190" s="681"/>
      <c r="C190" s="697"/>
      <c r="D190" s="698">
        <v>2196572494.8899994</v>
      </c>
      <c r="E190" s="698">
        <v>2194393949.499999</v>
      </c>
      <c r="F190" s="698">
        <v>1939754821.25</v>
      </c>
      <c r="G190" s="698">
        <v>1930233646.3800004</v>
      </c>
      <c r="H190" s="839">
        <v>254639128.24999905</v>
      </c>
    </row>
    <row r="191" spans="1:8">
      <c r="A191" s="684" t="s">
        <v>1068</v>
      </c>
      <c r="B191" s="681"/>
      <c r="C191" s="697"/>
      <c r="D191" s="698">
        <v>1540520555.7699997</v>
      </c>
      <c r="E191" s="698">
        <v>1539564064.1499994</v>
      </c>
      <c r="F191" s="698">
        <v>1539334128.8399994</v>
      </c>
      <c r="G191" s="698">
        <v>1536556508.4899993</v>
      </c>
      <c r="H191" s="839">
        <v>229935.30999994278</v>
      </c>
    </row>
    <row r="192" spans="1:8">
      <c r="A192" s="684" t="s">
        <v>1069</v>
      </c>
      <c r="B192" s="681"/>
      <c r="C192" s="697"/>
      <c r="D192" s="698">
        <v>0</v>
      </c>
      <c r="E192" s="698">
        <v>0</v>
      </c>
      <c r="F192" s="698">
        <v>0</v>
      </c>
      <c r="G192" s="698">
        <v>0</v>
      </c>
      <c r="H192" s="839">
        <v>0</v>
      </c>
    </row>
    <row r="193" spans="1:8">
      <c r="A193" s="684" t="s">
        <v>1070</v>
      </c>
      <c r="B193" s="681"/>
      <c r="C193" s="697"/>
      <c r="D193" s="698">
        <v>2901166.3899999997</v>
      </c>
      <c r="E193" s="698">
        <v>2881166.3899999997</v>
      </c>
      <c r="F193" s="698">
        <v>2881166.3899999997</v>
      </c>
      <c r="G193" s="698">
        <v>2881166.3899999997</v>
      </c>
      <c r="H193" s="839">
        <v>0</v>
      </c>
    </row>
    <row r="194" spans="1:8">
      <c r="A194" s="684" t="s">
        <v>1071</v>
      </c>
      <c r="B194" s="681"/>
      <c r="C194" s="697"/>
      <c r="D194" s="698">
        <v>653150772.72999954</v>
      </c>
      <c r="E194" s="698">
        <v>651948718.95999956</v>
      </c>
      <c r="F194" s="698">
        <v>397539526.02000046</v>
      </c>
      <c r="G194" s="698">
        <v>390795971.50000095</v>
      </c>
      <c r="H194" s="839">
        <v>254409192.9399991</v>
      </c>
    </row>
    <row r="195" spans="1:8">
      <c r="A195" s="680" t="s">
        <v>1072</v>
      </c>
      <c r="B195" s="681"/>
      <c r="C195" s="697"/>
      <c r="D195" s="698">
        <v>68949339.61999999</v>
      </c>
      <c r="E195" s="698">
        <v>49969961.980000004</v>
      </c>
      <c r="F195" s="698">
        <v>24803875.289999999</v>
      </c>
      <c r="G195" s="698">
        <v>24780685.289999999</v>
      </c>
      <c r="H195" s="839">
        <v>25166086.690000005</v>
      </c>
    </row>
    <row r="196" spans="1:8">
      <c r="A196" s="684" t="s">
        <v>1073</v>
      </c>
      <c r="B196" s="681"/>
      <c r="C196" s="697"/>
      <c r="D196" s="698">
        <v>0</v>
      </c>
      <c r="E196" s="698">
        <v>0</v>
      </c>
      <c r="F196" s="698">
        <v>0</v>
      </c>
      <c r="G196" s="698">
        <v>0</v>
      </c>
      <c r="H196" s="839">
        <v>0</v>
      </c>
    </row>
    <row r="197" spans="1:8">
      <c r="A197" s="840" t="s">
        <v>1074</v>
      </c>
      <c r="B197" s="833"/>
      <c r="C197" s="701"/>
      <c r="D197" s="710">
        <v>68949339.61999999</v>
      </c>
      <c r="E197" s="710">
        <v>49969961.980000004</v>
      </c>
      <c r="F197" s="710">
        <v>24803875.289999999</v>
      </c>
      <c r="G197" s="710">
        <v>24780685.289999999</v>
      </c>
      <c r="H197" s="841">
        <v>25166086.690000005</v>
      </c>
    </row>
    <row r="198" spans="1:8">
      <c r="A198" s="681"/>
      <c r="B198" s="681"/>
      <c r="C198" s="681"/>
      <c r="D198" s="864">
        <f>ROUNDDOWN(D189-D190-D195,2)</f>
        <v>0</v>
      </c>
      <c r="E198" s="864">
        <f t="shared" ref="E198:G198" si="3">ROUNDDOWN(E189-E190-E195,2)</f>
        <v>0</v>
      </c>
      <c r="F198" s="864">
        <f t="shared" si="3"/>
        <v>0</v>
      </c>
      <c r="G198" s="864">
        <f t="shared" si="3"/>
        <v>0</v>
      </c>
      <c r="H198" s="865"/>
    </row>
    <row r="199" spans="1:8">
      <c r="A199" s="948" t="s">
        <v>889</v>
      </c>
      <c r="B199" s="948"/>
      <c r="C199" s="948"/>
      <c r="D199" s="109"/>
      <c r="E199" s="1054" t="s">
        <v>77</v>
      </c>
      <c r="F199" s="909"/>
      <c r="G199" s="1073" t="s">
        <v>497</v>
      </c>
      <c r="H199" s="1074"/>
    </row>
    <row r="200" spans="1:8">
      <c r="A200" s="1053"/>
      <c r="B200" s="1053"/>
      <c r="C200" s="1053"/>
      <c r="D200" s="589"/>
      <c r="E200" s="1070" t="s">
        <v>1075</v>
      </c>
      <c r="F200" s="1069"/>
      <c r="G200" s="1014" t="s">
        <v>1076</v>
      </c>
      <c r="H200" s="1015"/>
    </row>
    <row r="201" spans="1:8">
      <c r="A201" s="387" t="e">
        <f>CONCATENATE("34 - SALDO FINANCEIRO EM 31 DE DEZEMBRO DE ",#REF!-1)</f>
        <v>#REF!</v>
      </c>
      <c r="B201" s="387"/>
      <c r="C201" s="398"/>
      <c r="D201" s="399"/>
      <c r="E201" s="293"/>
      <c r="F201" s="294">
        <v>43242691.200000003</v>
      </c>
      <c r="G201" s="293"/>
      <c r="H201" s="294">
        <v>11770455.51</v>
      </c>
    </row>
    <row r="202" spans="1:8">
      <c r="A202" s="35" t="s">
        <v>1077</v>
      </c>
      <c r="B202" s="35"/>
      <c r="C202" s="35"/>
      <c r="D202" s="400"/>
      <c r="E202" s="726"/>
      <c r="F202" s="153">
        <v>863795892.18000007</v>
      </c>
      <c r="G202" s="726"/>
      <c r="H202" s="153">
        <v>60678884.950000003</v>
      </c>
    </row>
    <row r="203" spans="1:8">
      <c r="A203" s="35" t="s">
        <v>1078</v>
      </c>
      <c r="B203" s="35"/>
      <c r="C203" s="35"/>
      <c r="D203" s="400"/>
      <c r="E203" s="726"/>
      <c r="F203" s="153">
        <v>856002074.41000056</v>
      </c>
      <c r="G203" s="726"/>
      <c r="H203" s="153">
        <v>63372570.529999986</v>
      </c>
    </row>
    <row r="204" spans="1:8">
      <c r="A204" s="35" t="s">
        <v>1079</v>
      </c>
      <c r="B204" s="35"/>
      <c r="C204" s="35"/>
      <c r="D204" s="400"/>
      <c r="E204" s="593"/>
      <c r="F204" s="397">
        <v>51036508.969999552</v>
      </c>
      <c r="G204" s="593"/>
      <c r="H204" s="397">
        <v>9076769.9300000221</v>
      </c>
    </row>
    <row r="205" spans="1:8">
      <c r="A205" s="35" t="s">
        <v>1080</v>
      </c>
      <c r="B205" s="35"/>
      <c r="C205" s="35"/>
      <c r="D205" s="400"/>
      <c r="E205" s="593"/>
      <c r="F205" s="397">
        <v>182838.88000000268</v>
      </c>
      <c r="G205" s="593"/>
      <c r="H205" s="397">
        <v>0</v>
      </c>
    </row>
    <row r="206" spans="1:8">
      <c r="A206" s="35" t="s">
        <v>1081</v>
      </c>
      <c r="B206" s="35"/>
      <c r="C206" s="35"/>
      <c r="D206" s="400"/>
      <c r="E206" s="593"/>
      <c r="F206" s="397">
        <v>5554.9600004479289</v>
      </c>
      <c r="G206" s="593"/>
      <c r="H206" s="397">
        <v>0</v>
      </c>
    </row>
    <row r="207" spans="1:8">
      <c r="A207" s="866" t="s">
        <v>1082</v>
      </c>
      <c r="B207" s="866"/>
      <c r="C207" s="866"/>
      <c r="D207" s="867"/>
      <c r="E207" s="727"/>
      <c r="F207" s="868">
        <v>51224902.810000002</v>
      </c>
      <c r="G207" s="727"/>
      <c r="H207" s="868">
        <v>9076769.9300000221</v>
      </c>
    </row>
    <row r="208" spans="1:8">
      <c r="A208" s="35" t="s">
        <v>498</v>
      </c>
      <c r="B208" s="26"/>
      <c r="C208" s="26"/>
      <c r="D208" s="26"/>
      <c r="E208" s="26"/>
      <c r="F208" s="869"/>
      <c r="G208" s="26"/>
      <c r="H208" s="728"/>
    </row>
    <row r="209" spans="1:8">
      <c r="A209" s="35" t="s">
        <v>499</v>
      </c>
      <c r="B209" s="26"/>
      <c r="C209" s="26"/>
      <c r="D209" s="26"/>
      <c r="E209" s="26"/>
      <c r="H209" s="330"/>
    </row>
    <row r="210" spans="1:8">
      <c r="A210" s="152" t="s">
        <v>892</v>
      </c>
      <c r="B210" s="152"/>
      <c r="C210" s="152"/>
      <c r="D210" s="152"/>
      <c r="E210" s="152"/>
    </row>
    <row r="211" spans="1:8">
      <c r="A211" s="1071" t="s">
        <v>893</v>
      </c>
      <c r="B211" s="1071"/>
      <c r="C211" s="1071"/>
      <c r="D211" s="1071"/>
      <c r="E211" s="1071"/>
      <c r="F211" s="1071"/>
      <c r="G211" s="1071"/>
      <c r="H211" s="1071"/>
    </row>
    <row r="212" spans="1:8" ht="30" customHeight="1">
      <c r="A212" s="1072" t="s">
        <v>894</v>
      </c>
      <c r="B212" s="1072"/>
      <c r="C212" s="1072"/>
      <c r="D212" s="1072"/>
      <c r="E212" s="1072"/>
      <c r="F212" s="1072"/>
      <c r="G212" s="1072"/>
      <c r="H212" s="1072"/>
    </row>
    <row r="213" spans="1:8">
      <c r="A213" s="152" t="s">
        <v>1083</v>
      </c>
      <c r="B213" s="152"/>
      <c r="C213" s="152"/>
      <c r="D213" s="152"/>
      <c r="E213" s="152"/>
      <c r="F213" s="152"/>
      <c r="H213" s="152"/>
    </row>
    <row r="214" spans="1:8">
      <c r="A214" s="152" t="s">
        <v>1084</v>
      </c>
      <c r="B214" s="152"/>
      <c r="C214" s="152"/>
      <c r="D214" s="152"/>
      <c r="E214" s="152"/>
      <c r="F214" s="152"/>
      <c r="G214" s="152"/>
      <c r="H214" s="763">
        <v>0.21851193271241023</v>
      </c>
    </row>
    <row r="215" spans="1:8">
      <c r="A215" s="1072" t="s">
        <v>895</v>
      </c>
      <c r="B215" s="1072"/>
      <c r="C215" s="1072"/>
      <c r="D215" s="1072"/>
      <c r="E215" s="1072"/>
      <c r="F215" s="1072"/>
      <c r="G215" s="1072"/>
      <c r="H215" s="1072"/>
    </row>
    <row r="216" spans="1:8">
      <c r="A216" s="152" t="s">
        <v>896</v>
      </c>
      <c r="C216" s="401"/>
      <c r="E216" s="152"/>
      <c r="F216" s="152"/>
      <c r="G216" s="152"/>
      <c r="H216" s="152"/>
    </row>
    <row r="217" spans="1:8">
      <c r="A217" s="152" t="s">
        <v>897</v>
      </c>
    </row>
    <row r="220" spans="1:8">
      <c r="H220" s="870"/>
    </row>
    <row r="221" spans="1:8">
      <c r="A221" s="332" t="str">
        <f>'RREO - Anexo 7 - RP'!A28</f>
        <v>Prefeito Municipal: RAFAEL VALDOMIRO GRECA DE MACEDO</v>
      </c>
      <c r="H221" s="870"/>
    </row>
    <row r="222" spans="1:8">
      <c r="A222" s="332" t="str">
        <f>'RREO - Anexo 7 - RP'!A29</f>
        <v>Sec. Mun. de Planejamento, Finanças e Orçamento: CRISTIANO HOTZ</v>
      </c>
      <c r="H222" s="870"/>
    </row>
    <row r="223" spans="1:8">
      <c r="A223" s="332" t="str">
        <f>'RREO - Anexo 7 - RP'!A30</f>
        <v>Contador: CLAUDINEI NOGUEIRA - CRC Nº 042.556/O-2</v>
      </c>
    </row>
    <row r="224" spans="1:8">
      <c r="A224" s="332" t="str">
        <f>'RREO - Anexo 7 - RP'!A31</f>
        <v>Controlador Geral do Município: DANIEL CONDE FALCÃO RIBEIRO</v>
      </c>
      <c r="H224" s="359"/>
    </row>
  </sheetData>
  <mergeCells count="65">
    <mergeCell ref="A211:H211"/>
    <mergeCell ref="A212:H212"/>
    <mergeCell ref="A215:H215"/>
    <mergeCell ref="A199:C200"/>
    <mergeCell ref="E199:F199"/>
    <mergeCell ref="G199:H199"/>
    <mergeCell ref="E200:F200"/>
    <mergeCell ref="G200:H200"/>
    <mergeCell ref="A173:C173"/>
    <mergeCell ref="H173:H174"/>
    <mergeCell ref="A174:C174"/>
    <mergeCell ref="A186:C188"/>
    <mergeCell ref="H186:H187"/>
    <mergeCell ref="A157:H157"/>
    <mergeCell ref="E158:F159"/>
    <mergeCell ref="G158:H158"/>
    <mergeCell ref="G159:H159"/>
    <mergeCell ref="E160:F160"/>
    <mergeCell ref="G160:H160"/>
    <mergeCell ref="H127:H128"/>
    <mergeCell ref="A128:C128"/>
    <mergeCell ref="A137:F137"/>
    <mergeCell ref="G137:H137"/>
    <mergeCell ref="A146:B147"/>
    <mergeCell ref="C146:D146"/>
    <mergeCell ref="E146:F146"/>
    <mergeCell ref="G146:H146"/>
    <mergeCell ref="C147:D147"/>
    <mergeCell ref="E147:F147"/>
    <mergeCell ref="G147:H147"/>
    <mergeCell ref="A105:B106"/>
    <mergeCell ref="A113:H113"/>
    <mergeCell ref="A114:C114"/>
    <mergeCell ref="H114:H115"/>
    <mergeCell ref="A115:C115"/>
    <mergeCell ref="H63:H64"/>
    <mergeCell ref="E12:F12"/>
    <mergeCell ref="G12:H12"/>
    <mergeCell ref="A95:A96"/>
    <mergeCell ref="A101:A102"/>
    <mergeCell ref="A82:H82"/>
    <mergeCell ref="A83:A85"/>
    <mergeCell ref="G83:G84"/>
    <mergeCell ref="H83:H84"/>
    <mergeCell ref="A1:H1"/>
    <mergeCell ref="A2:H2"/>
    <mergeCell ref="A3:H3"/>
    <mergeCell ref="A4:H4"/>
    <mergeCell ref="A5:H5"/>
    <mergeCell ref="A126:H126"/>
    <mergeCell ref="A127:C127"/>
    <mergeCell ref="A150:C151"/>
    <mergeCell ref="A6:H6"/>
    <mergeCell ref="A8:H9"/>
    <mergeCell ref="E10:F11"/>
    <mergeCell ref="G10:H10"/>
    <mergeCell ref="G11:H11"/>
    <mergeCell ref="A32:D32"/>
    <mergeCell ref="A34:H34"/>
    <mergeCell ref="E35:F36"/>
    <mergeCell ref="G35:H35"/>
    <mergeCell ref="G36:H36"/>
    <mergeCell ref="E37:F37"/>
    <mergeCell ref="G37:H37"/>
    <mergeCell ref="E56:H56"/>
  </mergeCells>
  <conditionalFormatting sqref="E203:F203">
    <cfRule type="expression" dxfId="0" priority="1">
      <formula>#REF!&lt;&gt;(#REF!+#REF!)</formula>
    </cfRule>
  </conditionalFormatting>
  <conditionalFormatting sqref="G203:H203">
    <cfRule type="expression" priority="2">
      <formula>#REF!&lt;&gt;(#REF!+#REF!)</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76A3-CA7B-470A-838F-3175B2E24044}">
  <sheetPr codeName="Planilha8"/>
  <dimension ref="A1:F34"/>
  <sheetViews>
    <sheetView workbookViewId="0">
      <selection activeCell="B12" sqref="B12"/>
    </sheetView>
  </sheetViews>
  <sheetFormatPr defaultRowHeight="11.25"/>
  <cols>
    <col min="1" max="1" width="50.42578125" style="2" customWidth="1"/>
    <col min="2" max="2" width="21.7109375" style="375" customWidth="1"/>
    <col min="3" max="3" width="6.85546875" style="375" customWidth="1"/>
    <col min="4" max="4" width="16" style="375" customWidth="1"/>
    <col min="5" max="5" width="9.42578125" style="375" customWidth="1"/>
    <col min="6" max="6" width="14.140625" style="2" customWidth="1"/>
    <col min="7" max="16384" width="9.140625" style="2"/>
  </cols>
  <sheetData>
    <row r="1" spans="1:6">
      <c r="A1" s="925" t="s">
        <v>0</v>
      </c>
      <c r="B1" s="925"/>
      <c r="C1" s="925"/>
      <c r="D1" s="925"/>
      <c r="E1" s="925"/>
    </row>
    <row r="2" spans="1:6">
      <c r="A2" s="926" t="s">
        <v>1</v>
      </c>
      <c r="B2" s="926"/>
      <c r="C2" s="926"/>
      <c r="D2" s="926"/>
      <c r="E2" s="926"/>
    </row>
    <row r="3" spans="1:6">
      <c r="A3" s="925" t="s">
        <v>500</v>
      </c>
      <c r="B3" s="925"/>
      <c r="C3" s="925"/>
      <c r="D3" s="925"/>
      <c r="E3" s="925"/>
    </row>
    <row r="4" spans="1:6">
      <c r="A4" s="926" t="s">
        <v>406</v>
      </c>
      <c r="B4" s="926"/>
      <c r="C4" s="926"/>
      <c r="D4" s="926"/>
      <c r="E4" s="926"/>
    </row>
    <row r="5" spans="1:6">
      <c r="A5" s="926" t="s">
        <v>1107</v>
      </c>
      <c r="B5" s="926"/>
      <c r="C5" s="926"/>
      <c r="D5" s="926"/>
      <c r="E5" s="926"/>
    </row>
    <row r="6" spans="1:6">
      <c r="A6" s="1"/>
      <c r="B6" s="1"/>
      <c r="C6" s="1"/>
      <c r="D6" s="1"/>
      <c r="E6" s="1"/>
    </row>
    <row r="7" spans="1:6">
      <c r="A7" s="1"/>
      <c r="B7" s="1"/>
      <c r="C7" s="1"/>
      <c r="D7" s="1"/>
      <c r="E7" s="1"/>
    </row>
    <row r="8" spans="1:6">
      <c r="A8" s="2" t="s">
        <v>501</v>
      </c>
      <c r="F8" s="5">
        <v>1</v>
      </c>
    </row>
    <row r="9" spans="1:6">
      <c r="A9" s="110" t="s">
        <v>502</v>
      </c>
      <c r="B9" s="402" t="s">
        <v>410</v>
      </c>
      <c r="C9" s="988" t="s">
        <v>8</v>
      </c>
      <c r="D9" s="990"/>
      <c r="E9" s="988" t="s">
        <v>503</v>
      </c>
      <c r="F9" s="989"/>
    </row>
    <row r="10" spans="1:6">
      <c r="A10" s="403"/>
      <c r="B10" s="404" t="s">
        <v>439</v>
      </c>
      <c r="C10" s="1076" t="s">
        <v>440</v>
      </c>
      <c r="D10" s="993"/>
      <c r="E10" s="1076" t="s">
        <v>504</v>
      </c>
      <c r="F10" s="1077"/>
    </row>
    <row r="11" spans="1:6">
      <c r="A11" s="166"/>
      <c r="B11" s="405"/>
      <c r="C11" s="406"/>
      <c r="D11" s="407"/>
      <c r="E11" s="408"/>
      <c r="F11" s="375"/>
    </row>
    <row r="12" spans="1:6">
      <c r="A12" s="65" t="s">
        <v>505</v>
      </c>
      <c r="B12" s="409">
        <v>401068308.03999996</v>
      </c>
      <c r="C12" s="410"/>
      <c r="D12" s="411">
        <v>191630889.12</v>
      </c>
      <c r="E12" s="408"/>
      <c r="F12" s="412">
        <f>B12-D12</f>
        <v>209437418.91999996</v>
      </c>
    </row>
    <row r="13" spans="1:6">
      <c r="A13" s="385"/>
      <c r="B13" s="413"/>
      <c r="C13" s="414"/>
      <c r="D13" s="415"/>
      <c r="E13" s="414"/>
      <c r="F13" s="416"/>
    </row>
    <row r="15" spans="1:6">
      <c r="A15" s="109" t="s">
        <v>80</v>
      </c>
      <c r="B15" s="402" t="s">
        <v>82</v>
      </c>
      <c r="C15" s="1078" t="s">
        <v>83</v>
      </c>
      <c r="D15" s="1079"/>
      <c r="E15" s="988" t="s">
        <v>506</v>
      </c>
      <c r="F15" s="989"/>
    </row>
    <row r="16" spans="1:6">
      <c r="A16" s="417"/>
      <c r="B16" s="404" t="s">
        <v>490</v>
      </c>
      <c r="C16" s="1076" t="s">
        <v>491</v>
      </c>
      <c r="D16" s="993"/>
      <c r="E16" s="1076" t="s">
        <v>507</v>
      </c>
      <c r="F16" s="1077"/>
    </row>
    <row r="17" spans="1:6">
      <c r="A17" s="166" t="s">
        <v>103</v>
      </c>
      <c r="B17" s="418">
        <v>2901812766.8999991</v>
      </c>
      <c r="C17" s="406"/>
      <c r="D17" s="419">
        <v>1644138452.5800006</v>
      </c>
      <c r="E17" s="420"/>
      <c r="F17" s="421">
        <f>B17-D17</f>
        <v>1257674314.3199985</v>
      </c>
    </row>
    <row r="18" spans="1:6">
      <c r="A18" s="66" t="s">
        <v>508</v>
      </c>
      <c r="B18" s="409">
        <v>2361934126.5699992</v>
      </c>
      <c r="C18" s="408"/>
      <c r="D18" s="422">
        <v>1149763197.1700006</v>
      </c>
      <c r="E18" s="410"/>
      <c r="F18" s="423">
        <f t="shared" ref="F18:F20" si="0">B18-D18</f>
        <v>1212170929.3999987</v>
      </c>
    </row>
    <row r="19" spans="1:6">
      <c r="A19" s="66" t="s">
        <v>509</v>
      </c>
      <c r="B19" s="409">
        <v>241389585.88</v>
      </c>
      <c r="C19" s="408"/>
      <c r="D19" s="422">
        <v>199215104.52000001</v>
      </c>
      <c r="E19" s="410"/>
      <c r="F19" s="423">
        <f t="shared" si="0"/>
        <v>42174481.359999985</v>
      </c>
    </row>
    <row r="20" spans="1:6">
      <c r="A20" s="66" t="s">
        <v>510</v>
      </c>
      <c r="B20" s="409">
        <v>298489054.44999999</v>
      </c>
      <c r="C20" s="408"/>
      <c r="D20" s="422">
        <v>295160150.88999999</v>
      </c>
      <c r="E20" s="410"/>
      <c r="F20" s="423">
        <f t="shared" si="0"/>
        <v>3328903.5600000024</v>
      </c>
    </row>
    <row r="21" spans="1:6">
      <c r="A21" s="36" t="s">
        <v>511</v>
      </c>
      <c r="B21" s="424">
        <v>0</v>
      </c>
      <c r="C21" s="408"/>
      <c r="D21" s="425">
        <v>0</v>
      </c>
      <c r="E21" s="426"/>
      <c r="F21" s="423">
        <f>B21-D21</f>
        <v>0</v>
      </c>
    </row>
    <row r="22" spans="1:6">
      <c r="A22" s="36" t="s">
        <v>512</v>
      </c>
      <c r="B22" s="424">
        <v>0</v>
      </c>
      <c r="C22" s="408"/>
      <c r="D22" s="425">
        <v>0</v>
      </c>
      <c r="E22" s="426"/>
      <c r="F22" s="423">
        <f>B22-D22</f>
        <v>0</v>
      </c>
    </row>
    <row r="23" spans="1:6">
      <c r="A23" s="385"/>
      <c r="B23" s="427"/>
      <c r="C23" s="414"/>
      <c r="D23" s="428"/>
      <c r="E23" s="429"/>
      <c r="F23" s="430"/>
    </row>
    <row r="24" spans="1:6" s="55" customFormat="1">
      <c r="A24" s="431" t="s">
        <v>513</v>
      </c>
      <c r="B24" s="432">
        <f>B17-B21-B22</f>
        <v>2901812766.8999991</v>
      </c>
      <c r="C24" s="433"/>
      <c r="D24" s="434">
        <f>D17-D21-D22</f>
        <v>1644138452.5800006</v>
      </c>
      <c r="E24" s="433"/>
      <c r="F24" s="435">
        <f>F17-F21-F22</f>
        <v>1257674314.3199985</v>
      </c>
    </row>
    <row r="25" spans="1:6">
      <c r="B25" s="436"/>
      <c r="C25" s="436"/>
      <c r="D25" s="436"/>
      <c r="E25" s="436"/>
      <c r="F25" s="436"/>
    </row>
    <row r="26" spans="1:6" s="55" customFormat="1">
      <c r="A26" s="431" t="s">
        <v>514</v>
      </c>
      <c r="B26" s="437">
        <f>B24-B12</f>
        <v>2500744458.8599992</v>
      </c>
      <c r="C26" s="438"/>
      <c r="D26" s="434">
        <f>D24-D12</f>
        <v>1452507563.4600005</v>
      </c>
      <c r="E26" s="435"/>
      <c r="F26" s="435">
        <f>F24-F12</f>
        <v>1048236895.3999985</v>
      </c>
    </row>
    <row r="27" spans="1:6">
      <c r="A27" s="368" t="s">
        <v>115</v>
      </c>
    </row>
    <row r="28" spans="1:6">
      <c r="A28" s="2" t="s">
        <v>323</v>
      </c>
    </row>
    <row r="29" spans="1:6">
      <c r="A29" s="1075" t="s">
        <v>515</v>
      </c>
      <c r="B29" s="1075"/>
      <c r="C29" s="1075"/>
      <c r="D29" s="1075"/>
      <c r="E29" s="1075"/>
    </row>
    <row r="30" spans="1:6">
      <c r="A30" s="329"/>
    </row>
    <row r="31" spans="1:6">
      <c r="A31" s="2" t="s">
        <v>1110</v>
      </c>
    </row>
    <row r="32" spans="1:6">
      <c r="A32" s="2" t="s">
        <v>1111</v>
      </c>
    </row>
    <row r="33" spans="1:1">
      <c r="A33" s="2" t="s">
        <v>1112</v>
      </c>
    </row>
    <row r="34" spans="1:1">
      <c r="A34" s="2" t="s">
        <v>1113</v>
      </c>
    </row>
  </sheetData>
  <mergeCells count="14">
    <mergeCell ref="C9:D9"/>
    <mergeCell ref="E9:F9"/>
    <mergeCell ref="A1:E1"/>
    <mergeCell ref="A2:E2"/>
    <mergeCell ref="A3:E3"/>
    <mergeCell ref="A4:E4"/>
    <mergeCell ref="A5:E5"/>
    <mergeCell ref="A29:E29"/>
    <mergeCell ref="C10:D10"/>
    <mergeCell ref="E10:F10"/>
    <mergeCell ref="C15:D15"/>
    <mergeCell ref="E15:F15"/>
    <mergeCell ref="C16:D16"/>
    <mergeCell ref="E16:F16"/>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CFE87-D650-487B-B566-0505BC8C028D}">
  <sheetPr codeName="Planilha9"/>
  <dimension ref="A1:I117"/>
  <sheetViews>
    <sheetView zoomScale="130" zoomScaleNormal="130" workbookViewId="0">
      <selection activeCell="B21" sqref="B21:C21"/>
    </sheetView>
  </sheetViews>
  <sheetFormatPr defaultRowHeight="11.25"/>
  <cols>
    <col min="1" max="1" width="40.7109375" style="2" customWidth="1"/>
    <col min="2" max="2" width="6.7109375" style="2" customWidth="1"/>
    <col min="3" max="3" width="7.5703125" style="2" customWidth="1"/>
    <col min="4" max="4" width="6.7109375" style="2" customWidth="1"/>
    <col min="5" max="5" width="7.42578125" style="2" customWidth="1"/>
    <col min="6" max="6" width="7.140625" style="2" customWidth="1"/>
    <col min="7" max="7" width="7.28515625" style="2" customWidth="1"/>
    <col min="8" max="8" width="7.85546875" style="2" customWidth="1"/>
    <col min="9" max="9" width="8.85546875" style="2" customWidth="1"/>
    <col min="10" max="16384" width="9.140625" style="2"/>
  </cols>
  <sheetData>
    <row r="1" spans="1:9">
      <c r="A1" s="925" t="s">
        <v>0</v>
      </c>
      <c r="B1" s="925"/>
      <c r="C1" s="925"/>
      <c r="D1" s="925"/>
      <c r="E1" s="925"/>
      <c r="F1" s="925"/>
      <c r="G1" s="925"/>
      <c r="H1" s="925"/>
      <c r="I1" s="925"/>
    </row>
    <row r="2" spans="1:9">
      <c r="A2" s="926" t="s">
        <v>1</v>
      </c>
      <c r="B2" s="926"/>
      <c r="C2" s="926"/>
      <c r="D2" s="926"/>
      <c r="E2" s="926"/>
      <c r="F2" s="926"/>
      <c r="G2" s="926"/>
      <c r="H2" s="926"/>
      <c r="I2" s="926"/>
    </row>
    <row r="3" spans="1:9">
      <c r="A3" s="925" t="s">
        <v>516</v>
      </c>
      <c r="B3" s="925"/>
      <c r="C3" s="925"/>
      <c r="D3" s="925"/>
      <c r="E3" s="925"/>
      <c r="F3" s="925"/>
      <c r="G3" s="925"/>
      <c r="H3" s="925"/>
      <c r="I3" s="925"/>
    </row>
    <row r="4" spans="1:9">
      <c r="A4" s="926" t="s">
        <v>365</v>
      </c>
      <c r="B4" s="926"/>
      <c r="C4" s="926"/>
      <c r="D4" s="926"/>
      <c r="E4" s="926"/>
      <c r="F4" s="926"/>
      <c r="G4" s="926"/>
      <c r="H4" s="926"/>
      <c r="I4" s="926"/>
    </row>
    <row r="5" spans="1:9">
      <c r="A5" s="926" t="s">
        <v>1139</v>
      </c>
      <c r="B5" s="926"/>
      <c r="C5" s="926"/>
      <c r="D5" s="926"/>
      <c r="E5" s="926"/>
      <c r="F5" s="926"/>
      <c r="G5" s="926"/>
      <c r="H5" s="926"/>
      <c r="I5" s="926"/>
    </row>
    <row r="7" spans="1:9">
      <c r="A7" s="2" t="s">
        <v>517</v>
      </c>
      <c r="I7" s="5">
        <v>1</v>
      </c>
    </row>
    <row r="8" spans="1:9" ht="18.75" customHeight="1">
      <c r="A8" s="1107" t="s">
        <v>518</v>
      </c>
      <c r="B8" s="1107"/>
      <c r="C8" s="1107"/>
      <c r="D8" s="1107"/>
      <c r="E8" s="1107"/>
      <c r="F8" s="1107"/>
      <c r="G8" s="1107"/>
      <c r="H8" s="1107"/>
      <c r="I8" s="1107"/>
    </row>
    <row r="9" spans="1:9" s="368" customFormat="1" ht="24" customHeight="1">
      <c r="A9" s="1099" t="s">
        <v>519</v>
      </c>
      <c r="B9" s="1101" t="s">
        <v>520</v>
      </c>
      <c r="C9" s="1102"/>
      <c r="D9" s="1101" t="s">
        <v>521</v>
      </c>
      <c r="E9" s="1102"/>
      <c r="F9" s="1101" t="s">
        <v>522</v>
      </c>
      <c r="G9" s="1103"/>
      <c r="H9" s="1104" t="s">
        <v>523</v>
      </c>
      <c r="I9" s="1105"/>
    </row>
    <row r="10" spans="1:9" ht="23.25" customHeight="1">
      <c r="A10" s="1100"/>
      <c r="B10" s="956" t="s">
        <v>439</v>
      </c>
      <c r="C10" s="1051"/>
      <c r="D10" s="956" t="s">
        <v>440</v>
      </c>
      <c r="E10" s="1051"/>
      <c r="F10" s="956" t="s">
        <v>524</v>
      </c>
      <c r="G10" s="1106"/>
      <c r="H10" s="956" t="s">
        <v>525</v>
      </c>
      <c r="I10" s="1106"/>
    </row>
    <row r="11" spans="1:9">
      <c r="A11" s="376"/>
      <c r="B11" s="264"/>
      <c r="C11" s="166"/>
      <c r="D11" s="264"/>
      <c r="E11" s="166"/>
      <c r="F11" s="264"/>
      <c r="G11" s="376"/>
      <c r="H11" s="264"/>
      <c r="I11" s="376"/>
    </row>
    <row r="12" spans="1:9">
      <c r="A12" s="1">
        <v>2022</v>
      </c>
      <c r="B12" s="1096">
        <v>0</v>
      </c>
      <c r="C12" s="1097">
        <v>0</v>
      </c>
      <c r="D12" s="1096">
        <v>0</v>
      </c>
      <c r="E12" s="1097">
        <v>0</v>
      </c>
      <c r="F12" s="1096">
        <v>0</v>
      </c>
      <c r="G12" s="1097">
        <v>0</v>
      </c>
      <c r="H12" s="1096">
        <v>2368631086.3199997</v>
      </c>
      <c r="I12" s="1098">
        <v>0</v>
      </c>
    </row>
    <row r="13" spans="1:9">
      <c r="A13" s="1">
        <v>2023</v>
      </c>
      <c r="B13" s="1096">
        <v>2136569268.9699991</v>
      </c>
      <c r="C13" s="1097">
        <v>0</v>
      </c>
      <c r="D13" s="1096">
        <v>1895310570.6699989</v>
      </c>
      <c r="E13" s="1097">
        <v>0</v>
      </c>
      <c r="F13" s="1096">
        <v>-549617972.91999936</v>
      </c>
      <c r="G13" s="1097">
        <v>0</v>
      </c>
      <c r="H13" s="1096">
        <v>1819013113.4000001</v>
      </c>
      <c r="I13" s="1098">
        <v>0</v>
      </c>
    </row>
    <row r="14" spans="1:9">
      <c r="A14" s="1">
        <v>2024</v>
      </c>
      <c r="B14" s="1088">
        <v>2062022613.3599999</v>
      </c>
      <c r="C14" s="1089">
        <v>0</v>
      </c>
      <c r="D14" s="1088">
        <v>2014094781.9400001</v>
      </c>
      <c r="E14" s="1089">
        <v>0</v>
      </c>
      <c r="F14" s="1088">
        <v>47927831.420000002</v>
      </c>
      <c r="G14" s="1089">
        <v>0</v>
      </c>
      <c r="H14" s="1088">
        <v>1866940944.8199999</v>
      </c>
      <c r="I14" s="1090">
        <v>0</v>
      </c>
    </row>
    <row r="15" spans="1:9">
      <c r="A15" s="1">
        <v>2025</v>
      </c>
      <c r="B15" s="1088">
        <v>2079475285.1199999</v>
      </c>
      <c r="C15" s="1089">
        <v>0</v>
      </c>
      <c r="D15" s="1088">
        <v>2003836661.3299999</v>
      </c>
      <c r="E15" s="1089">
        <v>0</v>
      </c>
      <c r="F15" s="1088">
        <v>75638623.790000007</v>
      </c>
      <c r="G15" s="1089">
        <v>0</v>
      </c>
      <c r="H15" s="1088">
        <v>1942579568.6099999</v>
      </c>
      <c r="I15" s="1090">
        <v>0</v>
      </c>
    </row>
    <row r="16" spans="1:9">
      <c r="A16" s="1">
        <v>2026</v>
      </c>
      <c r="B16" s="1088">
        <v>2089378986.8599999</v>
      </c>
      <c r="C16" s="1089">
        <v>0</v>
      </c>
      <c r="D16" s="1088">
        <v>2016573981.4200001</v>
      </c>
      <c r="E16" s="1089">
        <v>0</v>
      </c>
      <c r="F16" s="1088">
        <v>72805005.439999998</v>
      </c>
      <c r="G16" s="1089">
        <v>0</v>
      </c>
      <c r="H16" s="1088">
        <v>2015384574.05</v>
      </c>
      <c r="I16" s="1090">
        <v>0</v>
      </c>
    </row>
    <row r="17" spans="1:9">
      <c r="A17" s="1">
        <v>2027</v>
      </c>
      <c r="B17" s="1088">
        <v>2092842501.8599999</v>
      </c>
      <c r="C17" s="1089">
        <v>0</v>
      </c>
      <c r="D17" s="1088">
        <v>2043112715.6700001</v>
      </c>
      <c r="E17" s="1089">
        <v>0</v>
      </c>
      <c r="F17" s="1088">
        <v>49729786.189999998</v>
      </c>
      <c r="G17" s="1089">
        <v>0</v>
      </c>
      <c r="H17" s="1088">
        <v>2065114360.24</v>
      </c>
      <c r="I17" s="1090">
        <v>0</v>
      </c>
    </row>
    <row r="18" spans="1:9">
      <c r="A18" s="1">
        <v>2028</v>
      </c>
      <c r="B18" s="1088">
        <v>2149702612.8800001</v>
      </c>
      <c r="C18" s="1089">
        <v>0</v>
      </c>
      <c r="D18" s="1088">
        <v>2081393181.6900001</v>
      </c>
      <c r="E18" s="1089">
        <v>0</v>
      </c>
      <c r="F18" s="1088">
        <v>68309431.189999998</v>
      </c>
      <c r="G18" s="1089">
        <v>0</v>
      </c>
      <c r="H18" s="1088">
        <v>2133423791.4300001</v>
      </c>
      <c r="I18" s="1090">
        <v>0</v>
      </c>
    </row>
    <row r="19" spans="1:9">
      <c r="A19" s="1">
        <v>2029</v>
      </c>
      <c r="B19" s="1088">
        <v>2149353785.5100002</v>
      </c>
      <c r="C19" s="1089">
        <v>0</v>
      </c>
      <c r="D19" s="1088">
        <v>2121433573.0599999</v>
      </c>
      <c r="E19" s="1089">
        <v>0</v>
      </c>
      <c r="F19" s="1088">
        <v>27920212.449999999</v>
      </c>
      <c r="G19" s="1089">
        <v>0</v>
      </c>
      <c r="H19" s="1088">
        <v>2161344003.8800001</v>
      </c>
      <c r="I19" s="1090">
        <v>0</v>
      </c>
    </row>
    <row r="20" spans="1:9">
      <c r="A20" s="1">
        <v>2030</v>
      </c>
      <c r="B20" s="1088">
        <v>2146467385.23</v>
      </c>
      <c r="C20" s="1089">
        <v>0</v>
      </c>
      <c r="D20" s="1088">
        <v>2156103825.9299998</v>
      </c>
      <c r="E20" s="1089">
        <v>0</v>
      </c>
      <c r="F20" s="1088">
        <v>-9636440.6999999993</v>
      </c>
      <c r="G20" s="1089">
        <v>0</v>
      </c>
      <c r="H20" s="1088">
        <v>2151707563.1900001</v>
      </c>
      <c r="I20" s="1090">
        <v>0</v>
      </c>
    </row>
    <row r="21" spans="1:9">
      <c r="A21" s="1">
        <v>2031</v>
      </c>
      <c r="B21" s="1088">
        <v>2143369776</v>
      </c>
      <c r="C21" s="1089">
        <v>0</v>
      </c>
      <c r="D21" s="1088">
        <v>2173983686.4299998</v>
      </c>
      <c r="E21" s="1089">
        <v>0</v>
      </c>
      <c r="F21" s="1088">
        <v>-30613910.43</v>
      </c>
      <c r="G21" s="1089">
        <v>0</v>
      </c>
      <c r="H21" s="1088">
        <v>2121093652.76</v>
      </c>
      <c r="I21" s="1090">
        <v>0</v>
      </c>
    </row>
    <row r="22" spans="1:9">
      <c r="A22" s="1">
        <v>2032</v>
      </c>
      <c r="B22" s="1088">
        <v>2139917757.9300001</v>
      </c>
      <c r="C22" s="1089">
        <v>0</v>
      </c>
      <c r="D22" s="1088">
        <v>2185442782.54</v>
      </c>
      <c r="E22" s="1089">
        <v>0</v>
      </c>
      <c r="F22" s="1088">
        <v>-45525024.609999999</v>
      </c>
      <c r="G22" s="1089">
        <v>0</v>
      </c>
      <c r="H22" s="1088">
        <v>2075568628.1500001</v>
      </c>
      <c r="I22" s="1090">
        <v>0</v>
      </c>
    </row>
    <row r="23" spans="1:9">
      <c r="A23" s="1">
        <v>2033</v>
      </c>
      <c r="B23" s="1088">
        <v>2127706310.6700001</v>
      </c>
      <c r="C23" s="1089">
        <v>0</v>
      </c>
      <c r="D23" s="1088">
        <v>2198085794.6500001</v>
      </c>
      <c r="E23" s="1089">
        <v>0</v>
      </c>
      <c r="F23" s="1088">
        <v>-70379483.980000004</v>
      </c>
      <c r="G23" s="1089">
        <v>0</v>
      </c>
      <c r="H23" s="1088">
        <v>2005189144.1600001</v>
      </c>
      <c r="I23" s="1090">
        <v>0</v>
      </c>
    </row>
    <row r="24" spans="1:9">
      <c r="A24" s="1">
        <v>2034</v>
      </c>
      <c r="B24" s="1088">
        <v>2077764898.5899999</v>
      </c>
      <c r="C24" s="1089">
        <v>0</v>
      </c>
      <c r="D24" s="1088">
        <v>2202270638.6100001</v>
      </c>
      <c r="E24" s="1089">
        <v>0</v>
      </c>
      <c r="F24" s="1088">
        <v>-124505740.02</v>
      </c>
      <c r="G24" s="1089">
        <v>0</v>
      </c>
      <c r="H24" s="1088">
        <v>1880683404.1400001</v>
      </c>
      <c r="I24" s="1090">
        <v>0</v>
      </c>
    </row>
    <row r="25" spans="1:9">
      <c r="A25" s="1">
        <v>2035</v>
      </c>
      <c r="B25" s="1088">
        <v>2006776501.96</v>
      </c>
      <c r="C25" s="1089">
        <v>0</v>
      </c>
      <c r="D25" s="1088">
        <v>2187590049.6900001</v>
      </c>
      <c r="E25" s="1089">
        <v>0</v>
      </c>
      <c r="F25" s="1088">
        <v>-180813547.72999999</v>
      </c>
      <c r="G25" s="1089">
        <v>0</v>
      </c>
      <c r="H25" s="1088">
        <v>1699869856.4100001</v>
      </c>
      <c r="I25" s="1090">
        <v>0</v>
      </c>
    </row>
    <row r="26" spans="1:9">
      <c r="A26" s="1">
        <v>2036</v>
      </c>
      <c r="B26" s="1088">
        <v>1984558354.23</v>
      </c>
      <c r="C26" s="1089">
        <v>0</v>
      </c>
      <c r="D26" s="1088">
        <v>2170197306.6500001</v>
      </c>
      <c r="E26" s="1089">
        <v>0</v>
      </c>
      <c r="F26" s="1088">
        <v>-185638952.41999999</v>
      </c>
      <c r="G26" s="1089">
        <v>0</v>
      </c>
      <c r="H26" s="1088">
        <v>1514230903.99</v>
      </c>
      <c r="I26" s="1090">
        <v>0</v>
      </c>
    </row>
    <row r="27" spans="1:9">
      <c r="A27" s="1">
        <v>2037</v>
      </c>
      <c r="B27" s="1088">
        <v>1961763645.28</v>
      </c>
      <c r="C27" s="1089">
        <v>0</v>
      </c>
      <c r="D27" s="1088">
        <v>2145453812.53</v>
      </c>
      <c r="E27" s="1089">
        <v>0</v>
      </c>
      <c r="F27" s="1088">
        <v>-183690167.25</v>
      </c>
      <c r="G27" s="1089">
        <v>0</v>
      </c>
      <c r="H27" s="1088">
        <v>1330540736.74</v>
      </c>
      <c r="I27" s="1090">
        <v>0</v>
      </c>
    </row>
    <row r="28" spans="1:9">
      <c r="A28" s="1">
        <v>2038</v>
      </c>
      <c r="B28" s="1088">
        <v>1939834817.9300001</v>
      </c>
      <c r="C28" s="1089">
        <v>0</v>
      </c>
      <c r="D28" s="1088">
        <v>2109894233.0799999</v>
      </c>
      <c r="E28" s="1089">
        <v>0</v>
      </c>
      <c r="F28" s="1088">
        <v>-170059415.15000001</v>
      </c>
      <c r="G28" s="1089">
        <v>0</v>
      </c>
      <c r="H28" s="1088">
        <v>1160481321.5899999</v>
      </c>
      <c r="I28" s="1090">
        <v>0</v>
      </c>
    </row>
    <row r="29" spans="1:9">
      <c r="A29" s="1">
        <v>2039</v>
      </c>
      <c r="B29" s="1088">
        <v>1910445574.0799999</v>
      </c>
      <c r="C29" s="1089">
        <v>0</v>
      </c>
      <c r="D29" s="1088">
        <v>2082381405.1700001</v>
      </c>
      <c r="E29" s="1089">
        <v>0</v>
      </c>
      <c r="F29" s="1088">
        <v>-171935831.09</v>
      </c>
      <c r="G29" s="1089">
        <v>0</v>
      </c>
      <c r="H29" s="1088">
        <v>988545490.5</v>
      </c>
      <c r="I29" s="1090">
        <v>0</v>
      </c>
    </row>
    <row r="30" spans="1:9">
      <c r="A30" s="1">
        <v>2040</v>
      </c>
      <c r="B30" s="1088">
        <v>1888146073.98</v>
      </c>
      <c r="C30" s="1089">
        <v>0</v>
      </c>
      <c r="D30" s="1088">
        <v>2043034066.1099999</v>
      </c>
      <c r="E30" s="1089">
        <v>0</v>
      </c>
      <c r="F30" s="1088">
        <v>-154887992.13</v>
      </c>
      <c r="G30" s="1089">
        <v>0</v>
      </c>
      <c r="H30" s="1088">
        <v>833657498.37</v>
      </c>
      <c r="I30" s="1090">
        <v>0</v>
      </c>
    </row>
    <row r="31" spans="1:9">
      <c r="A31" s="1">
        <v>2041</v>
      </c>
      <c r="B31" s="1088">
        <v>1815998318.47</v>
      </c>
      <c r="C31" s="1089">
        <v>0</v>
      </c>
      <c r="D31" s="1088">
        <v>2003470834.3199999</v>
      </c>
      <c r="E31" s="1089">
        <v>0</v>
      </c>
      <c r="F31" s="1088">
        <v>-187472515.84999999</v>
      </c>
      <c r="G31" s="1089">
        <v>0</v>
      </c>
      <c r="H31" s="1088">
        <v>646184982.51999998</v>
      </c>
      <c r="I31" s="1090">
        <v>0</v>
      </c>
    </row>
    <row r="32" spans="1:9">
      <c r="A32" s="1">
        <v>2042</v>
      </c>
      <c r="B32" s="1088">
        <v>1751185236.5899999</v>
      </c>
      <c r="C32" s="1089">
        <v>0</v>
      </c>
      <c r="D32" s="1088">
        <v>1949190378.71</v>
      </c>
      <c r="E32" s="1089">
        <v>0</v>
      </c>
      <c r="F32" s="1088">
        <v>-198005142.12</v>
      </c>
      <c r="G32" s="1089">
        <v>0</v>
      </c>
      <c r="H32" s="1088">
        <v>448179840.39999998</v>
      </c>
      <c r="I32" s="1090">
        <v>0</v>
      </c>
    </row>
    <row r="33" spans="1:9">
      <c r="A33" s="1">
        <v>2043</v>
      </c>
      <c r="B33" s="1088">
        <v>1687438220.9400001</v>
      </c>
      <c r="C33" s="1089">
        <v>0</v>
      </c>
      <c r="D33" s="1088">
        <v>1889020376.9200001</v>
      </c>
      <c r="E33" s="1089">
        <v>0</v>
      </c>
      <c r="F33" s="1088">
        <v>-201582155.97999999</v>
      </c>
      <c r="G33" s="1089">
        <v>0</v>
      </c>
      <c r="H33" s="1088">
        <v>246597684.41999999</v>
      </c>
      <c r="I33" s="1090">
        <v>0</v>
      </c>
    </row>
    <row r="34" spans="1:9">
      <c r="A34" s="1">
        <v>2044</v>
      </c>
      <c r="B34" s="1088">
        <v>1623083271.4000001</v>
      </c>
      <c r="C34" s="1089">
        <v>0</v>
      </c>
      <c r="D34" s="1088">
        <v>1826352063.5</v>
      </c>
      <c r="E34" s="1089">
        <v>0</v>
      </c>
      <c r="F34" s="1088">
        <v>-203268792.09999999</v>
      </c>
      <c r="G34" s="1089">
        <v>0</v>
      </c>
      <c r="H34" s="1088">
        <v>43328892.32</v>
      </c>
      <c r="I34" s="1090">
        <v>0</v>
      </c>
    </row>
    <row r="35" spans="1:9">
      <c r="A35" s="1">
        <v>2045</v>
      </c>
      <c r="B35" s="1088">
        <v>1554035543.9400001</v>
      </c>
      <c r="C35" s="1089">
        <v>0</v>
      </c>
      <c r="D35" s="1088">
        <v>1767412657.75</v>
      </c>
      <c r="E35" s="1089">
        <v>0</v>
      </c>
      <c r="F35" s="1088">
        <v>-213377113.81</v>
      </c>
      <c r="G35" s="1089">
        <v>0</v>
      </c>
      <c r="H35" s="1088" t="s">
        <v>1140</v>
      </c>
      <c r="I35" s="1090">
        <v>0</v>
      </c>
    </row>
    <row r="36" spans="1:9">
      <c r="A36" s="1">
        <v>2046</v>
      </c>
      <c r="B36" s="1088">
        <v>1494609927.3099999</v>
      </c>
      <c r="C36" s="1089">
        <v>0</v>
      </c>
      <c r="D36" s="1088">
        <v>1704753744.6500001</v>
      </c>
      <c r="E36" s="1089">
        <v>0</v>
      </c>
      <c r="F36" s="1088">
        <v>-210143817.34</v>
      </c>
      <c r="G36" s="1089">
        <v>0</v>
      </c>
      <c r="H36" s="1088" t="s">
        <v>1140</v>
      </c>
      <c r="I36" s="1090">
        <v>0</v>
      </c>
    </row>
    <row r="37" spans="1:9">
      <c r="A37" s="1">
        <v>2047</v>
      </c>
      <c r="B37" s="1088">
        <v>1443860972.8</v>
      </c>
      <c r="C37" s="1089">
        <v>0</v>
      </c>
      <c r="D37" s="1088">
        <v>1634408489.53</v>
      </c>
      <c r="E37" s="1089">
        <v>0</v>
      </c>
      <c r="F37" s="1088">
        <v>-190547516.72999999</v>
      </c>
      <c r="G37" s="1089">
        <v>0</v>
      </c>
      <c r="H37" s="1088" t="s">
        <v>1140</v>
      </c>
      <c r="I37" s="1090">
        <v>0</v>
      </c>
    </row>
    <row r="38" spans="1:9">
      <c r="A38" s="1">
        <v>2048</v>
      </c>
      <c r="B38" s="1088">
        <v>1393688763.05</v>
      </c>
      <c r="C38" s="1089">
        <v>0</v>
      </c>
      <c r="D38" s="1088">
        <v>1563293509</v>
      </c>
      <c r="E38" s="1089">
        <v>0</v>
      </c>
      <c r="F38" s="1088">
        <v>-169604745.94999999</v>
      </c>
      <c r="G38" s="1089">
        <v>0</v>
      </c>
      <c r="H38" s="1088" t="s">
        <v>1140</v>
      </c>
      <c r="I38" s="1090">
        <v>0</v>
      </c>
    </row>
    <row r="39" spans="1:9">
      <c r="A39" s="1">
        <v>2049</v>
      </c>
      <c r="B39" s="1088">
        <v>1343660156.9300001</v>
      </c>
      <c r="C39" s="1089">
        <v>0</v>
      </c>
      <c r="D39" s="1088">
        <v>1489645936.26</v>
      </c>
      <c r="E39" s="1089">
        <v>0</v>
      </c>
      <c r="F39" s="1088">
        <v>-145985779.33000001</v>
      </c>
      <c r="G39" s="1089">
        <v>0</v>
      </c>
      <c r="H39" s="1088" t="s">
        <v>1140</v>
      </c>
      <c r="I39" s="1090">
        <v>0</v>
      </c>
    </row>
    <row r="40" spans="1:9">
      <c r="A40" s="1">
        <v>2050</v>
      </c>
      <c r="B40" s="1088">
        <v>1293899413.02</v>
      </c>
      <c r="C40" s="1089">
        <v>0</v>
      </c>
      <c r="D40" s="1088">
        <v>1417664235.8599999</v>
      </c>
      <c r="E40" s="1089">
        <v>0</v>
      </c>
      <c r="F40" s="1088">
        <v>-123764822.84</v>
      </c>
      <c r="G40" s="1089">
        <v>0</v>
      </c>
      <c r="H40" s="1088" t="s">
        <v>1140</v>
      </c>
      <c r="I40" s="1090">
        <v>0</v>
      </c>
    </row>
    <row r="41" spans="1:9">
      <c r="A41" s="1">
        <v>2051</v>
      </c>
      <c r="B41" s="1088">
        <v>1251900671.0799999</v>
      </c>
      <c r="C41" s="1089">
        <v>0</v>
      </c>
      <c r="D41" s="1088">
        <v>1339334645.27</v>
      </c>
      <c r="E41" s="1089">
        <v>0</v>
      </c>
      <c r="F41" s="1088">
        <v>-87433974.189999998</v>
      </c>
      <c r="G41" s="1089">
        <v>0</v>
      </c>
      <c r="H41" s="1088" t="s">
        <v>1140</v>
      </c>
      <c r="I41" s="1090">
        <v>0</v>
      </c>
    </row>
    <row r="42" spans="1:9">
      <c r="A42" s="1">
        <v>2052</v>
      </c>
      <c r="B42" s="1088">
        <v>1213426131</v>
      </c>
      <c r="C42" s="1089">
        <v>0</v>
      </c>
      <c r="D42" s="1088">
        <v>1259175396.27</v>
      </c>
      <c r="E42" s="1089">
        <v>0</v>
      </c>
      <c r="F42" s="1088">
        <v>-45749265.270000003</v>
      </c>
      <c r="G42" s="1089">
        <v>0</v>
      </c>
      <c r="H42" s="1088" t="s">
        <v>1140</v>
      </c>
      <c r="I42" s="1090">
        <v>0</v>
      </c>
    </row>
    <row r="43" spans="1:9">
      <c r="A43" s="1">
        <v>2053</v>
      </c>
      <c r="B43" s="1088">
        <v>1176938149.46</v>
      </c>
      <c r="C43" s="1089">
        <v>0</v>
      </c>
      <c r="D43" s="1088">
        <v>1179792024.28</v>
      </c>
      <c r="E43" s="1089">
        <v>0</v>
      </c>
      <c r="F43" s="1088">
        <v>-2853874.82</v>
      </c>
      <c r="G43" s="1089">
        <v>0</v>
      </c>
      <c r="H43" s="1088" t="s">
        <v>1140</v>
      </c>
      <c r="I43" s="1090">
        <v>0</v>
      </c>
    </row>
    <row r="44" spans="1:9">
      <c r="A44" s="1">
        <v>2054</v>
      </c>
      <c r="B44" s="1088">
        <v>1142839412.4100001</v>
      </c>
      <c r="C44" s="1089">
        <v>0</v>
      </c>
      <c r="D44" s="1088">
        <v>1101735598.8800001</v>
      </c>
      <c r="E44" s="1089">
        <v>0</v>
      </c>
      <c r="F44" s="1088">
        <v>41103813.530000001</v>
      </c>
      <c r="G44" s="1089">
        <v>0</v>
      </c>
      <c r="H44" s="1088">
        <v>41103813.530000001</v>
      </c>
      <c r="I44" s="1090">
        <v>0</v>
      </c>
    </row>
    <row r="45" spans="1:9">
      <c r="A45" s="1">
        <v>2055</v>
      </c>
      <c r="B45" s="1088">
        <v>1111268968.23</v>
      </c>
      <c r="C45" s="1089">
        <v>0</v>
      </c>
      <c r="D45" s="1088">
        <v>1025102047.3099999</v>
      </c>
      <c r="E45" s="1089">
        <v>0</v>
      </c>
      <c r="F45" s="1088">
        <v>86166920.920000002</v>
      </c>
      <c r="G45" s="1089">
        <v>0</v>
      </c>
      <c r="H45" s="1088">
        <v>127270734.45</v>
      </c>
      <c r="I45" s="1090">
        <v>0</v>
      </c>
    </row>
    <row r="46" spans="1:9">
      <c r="A46" s="1">
        <v>2056</v>
      </c>
      <c r="B46" s="1088">
        <v>144934960.25999999</v>
      </c>
      <c r="C46" s="1089">
        <v>0</v>
      </c>
      <c r="D46" s="1088">
        <v>950469313.01999998</v>
      </c>
      <c r="E46" s="1089">
        <v>0</v>
      </c>
      <c r="F46" s="1088">
        <v>-805534352.75999999</v>
      </c>
      <c r="G46" s="1089">
        <v>0</v>
      </c>
      <c r="H46" s="1088" t="s">
        <v>1140</v>
      </c>
      <c r="I46" s="1090">
        <v>0</v>
      </c>
    </row>
    <row r="47" spans="1:9">
      <c r="A47" s="1">
        <v>2057</v>
      </c>
      <c r="B47" s="1088">
        <v>126130181.22</v>
      </c>
      <c r="C47" s="1089">
        <v>0</v>
      </c>
      <c r="D47" s="1088">
        <v>878041922.80999994</v>
      </c>
      <c r="E47" s="1089">
        <v>0</v>
      </c>
      <c r="F47" s="1088">
        <v>-751911741.59000003</v>
      </c>
      <c r="G47" s="1089">
        <v>0</v>
      </c>
      <c r="H47" s="1088" t="s">
        <v>1140</v>
      </c>
      <c r="I47" s="1090">
        <v>0</v>
      </c>
    </row>
    <row r="48" spans="1:9">
      <c r="A48" s="1">
        <v>2058</v>
      </c>
      <c r="B48" s="1088">
        <v>114057022.05</v>
      </c>
      <c r="C48" s="1089">
        <v>0</v>
      </c>
      <c r="D48" s="1088">
        <v>808776745.88999999</v>
      </c>
      <c r="E48" s="1089">
        <v>0</v>
      </c>
      <c r="F48" s="1088">
        <v>-694719723.84000003</v>
      </c>
      <c r="G48" s="1089">
        <v>0</v>
      </c>
      <c r="H48" s="1088" t="s">
        <v>1140</v>
      </c>
      <c r="I48" s="1090">
        <v>0</v>
      </c>
    </row>
    <row r="49" spans="1:9">
      <c r="A49" s="1">
        <v>2059</v>
      </c>
      <c r="B49" s="1088">
        <v>103035000.55</v>
      </c>
      <c r="C49" s="1089">
        <v>0</v>
      </c>
      <c r="D49" s="1088">
        <v>741928393.01999998</v>
      </c>
      <c r="E49" s="1089">
        <v>0</v>
      </c>
      <c r="F49" s="1088">
        <v>-638893392.47000003</v>
      </c>
      <c r="G49" s="1089">
        <v>0</v>
      </c>
      <c r="H49" s="1088" t="s">
        <v>1140</v>
      </c>
      <c r="I49" s="1090">
        <v>0</v>
      </c>
    </row>
    <row r="50" spans="1:9">
      <c r="A50" s="1">
        <v>2060</v>
      </c>
      <c r="B50" s="1088">
        <v>92793531.430000007</v>
      </c>
      <c r="C50" s="1089">
        <v>0</v>
      </c>
      <c r="D50" s="1088">
        <v>677947869.46000004</v>
      </c>
      <c r="E50" s="1089">
        <v>0</v>
      </c>
      <c r="F50" s="1088">
        <v>-585154338.02999997</v>
      </c>
      <c r="G50" s="1089">
        <v>0</v>
      </c>
      <c r="H50" s="1088" t="s">
        <v>1140</v>
      </c>
      <c r="I50" s="1090">
        <v>0</v>
      </c>
    </row>
    <row r="51" spans="1:9">
      <c r="A51" s="1">
        <v>2061</v>
      </c>
      <c r="B51" s="1088">
        <v>82788652.109999999</v>
      </c>
      <c r="C51" s="1089">
        <v>0</v>
      </c>
      <c r="D51" s="1088">
        <v>617514359.19000006</v>
      </c>
      <c r="E51" s="1089">
        <v>0</v>
      </c>
      <c r="F51" s="1088">
        <v>-534725707.07999998</v>
      </c>
      <c r="G51" s="1089">
        <v>0</v>
      </c>
      <c r="H51" s="1088" t="s">
        <v>1140</v>
      </c>
      <c r="I51" s="1090">
        <v>0</v>
      </c>
    </row>
    <row r="52" spans="1:9">
      <c r="A52" s="1">
        <v>2062</v>
      </c>
      <c r="B52" s="1088">
        <v>73908979.890000001</v>
      </c>
      <c r="C52" s="1089">
        <v>0</v>
      </c>
      <c r="D52" s="1088">
        <v>559734631.45000005</v>
      </c>
      <c r="E52" s="1089">
        <v>0</v>
      </c>
      <c r="F52" s="1088">
        <v>-485825651.56</v>
      </c>
      <c r="G52" s="1089">
        <v>0</v>
      </c>
      <c r="H52" s="1088" t="s">
        <v>1140</v>
      </c>
      <c r="I52" s="1090">
        <v>0</v>
      </c>
    </row>
    <row r="53" spans="1:9">
      <c r="A53" s="1">
        <v>2063</v>
      </c>
      <c r="B53" s="1088">
        <v>65838572.359999999</v>
      </c>
      <c r="C53" s="1089">
        <v>0</v>
      </c>
      <c r="D53" s="1088">
        <v>505151920.51999998</v>
      </c>
      <c r="E53" s="1089">
        <v>0</v>
      </c>
      <c r="F53" s="1088">
        <v>-439313348.16000003</v>
      </c>
      <c r="G53" s="1089">
        <v>0</v>
      </c>
      <c r="H53" s="1088" t="s">
        <v>1140</v>
      </c>
      <c r="I53" s="1090">
        <v>0</v>
      </c>
    </row>
    <row r="54" spans="1:9">
      <c r="A54" s="1">
        <v>2064</v>
      </c>
      <c r="B54" s="1088">
        <v>58354321.399999999</v>
      </c>
      <c r="C54" s="1089">
        <v>0</v>
      </c>
      <c r="D54" s="1088">
        <v>454087123.05000001</v>
      </c>
      <c r="E54" s="1089">
        <v>0</v>
      </c>
      <c r="F54" s="1088">
        <v>-395732801.64999998</v>
      </c>
      <c r="G54" s="1089">
        <v>0</v>
      </c>
      <c r="H54" s="1088" t="s">
        <v>1140</v>
      </c>
      <c r="I54" s="1090">
        <v>0</v>
      </c>
    </row>
    <row r="55" spans="1:9">
      <c r="A55" s="1">
        <v>2065</v>
      </c>
      <c r="B55" s="1088">
        <v>51637497.149999999</v>
      </c>
      <c r="C55" s="1089">
        <v>0</v>
      </c>
      <c r="D55" s="1088">
        <v>406225119.57999998</v>
      </c>
      <c r="E55" s="1089">
        <v>0</v>
      </c>
      <c r="F55" s="1088">
        <v>-354587622.43000001</v>
      </c>
      <c r="G55" s="1089">
        <v>0</v>
      </c>
      <c r="H55" s="1088" t="s">
        <v>1140</v>
      </c>
      <c r="I55" s="1090">
        <v>0</v>
      </c>
    </row>
    <row r="56" spans="1:9">
      <c r="A56" s="1">
        <v>2066</v>
      </c>
      <c r="B56" s="1088">
        <v>45530106.890000001</v>
      </c>
      <c r="C56" s="1089">
        <v>0</v>
      </c>
      <c r="D56" s="1088">
        <v>361702169.75</v>
      </c>
      <c r="E56" s="1089">
        <v>0</v>
      </c>
      <c r="F56" s="1088">
        <v>-316172062.86000001</v>
      </c>
      <c r="G56" s="1089">
        <v>0</v>
      </c>
      <c r="H56" s="1088" t="s">
        <v>1140</v>
      </c>
      <c r="I56" s="1090">
        <v>0</v>
      </c>
    </row>
    <row r="57" spans="1:9">
      <c r="A57" s="1">
        <v>2067</v>
      </c>
      <c r="B57" s="1088">
        <v>39788750.960000001</v>
      </c>
      <c r="C57" s="1089">
        <v>0</v>
      </c>
      <c r="D57" s="1088">
        <v>320763837.07999998</v>
      </c>
      <c r="E57" s="1089">
        <v>0</v>
      </c>
      <c r="F57" s="1088">
        <v>-280975086.12</v>
      </c>
      <c r="G57" s="1089">
        <v>0</v>
      </c>
      <c r="H57" s="1088" t="s">
        <v>1140</v>
      </c>
      <c r="I57" s="1090">
        <v>0</v>
      </c>
    </row>
    <row r="58" spans="1:9">
      <c r="A58" s="1">
        <v>2068</v>
      </c>
      <c r="B58" s="1088">
        <v>34694929.649999999</v>
      </c>
      <c r="C58" s="1089">
        <v>0</v>
      </c>
      <c r="D58" s="1088">
        <v>282976696.56999999</v>
      </c>
      <c r="E58" s="1089">
        <v>0</v>
      </c>
      <c r="F58" s="1088">
        <v>-248281766.91999999</v>
      </c>
      <c r="G58" s="1089">
        <v>0</v>
      </c>
      <c r="H58" s="1088" t="s">
        <v>1140</v>
      </c>
      <c r="I58" s="1090">
        <v>0</v>
      </c>
    </row>
    <row r="59" spans="1:9">
      <c r="A59" s="1">
        <v>2069</v>
      </c>
      <c r="B59" s="1088">
        <v>30060613.780000001</v>
      </c>
      <c r="C59" s="1089">
        <v>0</v>
      </c>
      <c r="D59" s="1088">
        <v>248463965.43000001</v>
      </c>
      <c r="E59" s="1089">
        <v>0</v>
      </c>
      <c r="F59" s="1088">
        <v>-218403351.65000001</v>
      </c>
      <c r="G59" s="1089">
        <v>0</v>
      </c>
      <c r="H59" s="1088" t="s">
        <v>1140</v>
      </c>
      <c r="I59" s="1090">
        <v>0</v>
      </c>
    </row>
    <row r="60" spans="1:9">
      <c r="A60" s="1">
        <v>2070</v>
      </c>
      <c r="B60" s="1091">
        <v>25946516.190000001</v>
      </c>
      <c r="C60" s="1092">
        <v>0</v>
      </c>
      <c r="D60" s="1091">
        <v>217014087.78999999</v>
      </c>
      <c r="E60" s="1092">
        <v>0</v>
      </c>
      <c r="F60" s="1088">
        <v>-191067571.59999999</v>
      </c>
      <c r="G60" s="1089">
        <v>0</v>
      </c>
      <c r="H60" s="1088" t="s">
        <v>1140</v>
      </c>
      <c r="I60" s="1090">
        <v>0</v>
      </c>
    </row>
    <row r="61" spans="1:9">
      <c r="A61" s="439"/>
      <c r="B61" s="396"/>
      <c r="C61" s="396"/>
      <c r="D61" s="396"/>
      <c r="E61" s="396"/>
      <c r="F61" s="396"/>
      <c r="G61" s="396"/>
      <c r="H61" s="396"/>
      <c r="I61" s="396"/>
    </row>
    <row r="62" spans="1:9">
      <c r="A62" s="1"/>
      <c r="B62" s="378"/>
      <c r="C62" s="378"/>
      <c r="D62" s="378"/>
      <c r="E62" s="378"/>
      <c r="F62" s="378"/>
      <c r="G62" s="378"/>
      <c r="H62" s="378"/>
      <c r="I62" s="378" t="s">
        <v>392</v>
      </c>
    </row>
    <row r="63" spans="1:9">
      <c r="A63" s="1"/>
      <c r="B63" s="378"/>
      <c r="C63" s="378"/>
      <c r="D63" s="378"/>
      <c r="E63" s="378"/>
      <c r="F63" s="378"/>
      <c r="G63" s="378"/>
      <c r="H63" s="378"/>
      <c r="I63" s="378"/>
    </row>
    <row r="64" spans="1:9">
      <c r="A64" s="439">
        <v>2071</v>
      </c>
      <c r="B64" s="1093">
        <v>22295594.329999998</v>
      </c>
      <c r="C64" s="1094">
        <v>0</v>
      </c>
      <c r="D64" s="1093">
        <v>188549745.53</v>
      </c>
      <c r="E64" s="1094">
        <v>0</v>
      </c>
      <c r="F64" s="1093">
        <v>-166254151.19999999</v>
      </c>
      <c r="G64" s="1094">
        <v>0</v>
      </c>
      <c r="H64" s="1093" t="s">
        <v>1140</v>
      </c>
      <c r="I64" s="1095">
        <v>0</v>
      </c>
    </row>
    <row r="65" spans="1:9">
      <c r="A65" s="1">
        <v>2072</v>
      </c>
      <c r="B65" s="1088">
        <v>19030644.620000001</v>
      </c>
      <c r="C65" s="1089">
        <v>0</v>
      </c>
      <c r="D65" s="1088">
        <v>162990757.86000001</v>
      </c>
      <c r="E65" s="1089">
        <v>0</v>
      </c>
      <c r="F65" s="1088">
        <v>-143960113.24000001</v>
      </c>
      <c r="G65" s="1089">
        <v>0</v>
      </c>
      <c r="H65" s="1088" t="s">
        <v>1140</v>
      </c>
      <c r="I65" s="1090">
        <v>0</v>
      </c>
    </row>
    <row r="66" spans="1:9">
      <c r="A66" s="1">
        <v>2073</v>
      </c>
      <c r="B66" s="1088">
        <v>16199483.640000001</v>
      </c>
      <c r="C66" s="1089">
        <v>0</v>
      </c>
      <c r="D66" s="1088">
        <v>140085317.22999999</v>
      </c>
      <c r="E66" s="1089">
        <v>0</v>
      </c>
      <c r="F66" s="1088">
        <v>-123885833.59</v>
      </c>
      <c r="G66" s="1089">
        <v>0</v>
      </c>
      <c r="H66" s="1088" t="s">
        <v>1140</v>
      </c>
      <c r="I66" s="1090">
        <v>0</v>
      </c>
    </row>
    <row r="67" spans="1:9">
      <c r="A67" s="1">
        <v>2074</v>
      </c>
      <c r="B67" s="1088">
        <v>13716522.449999999</v>
      </c>
      <c r="C67" s="1089">
        <v>0</v>
      </c>
      <c r="D67" s="1088">
        <v>119730098.98</v>
      </c>
      <c r="E67" s="1089">
        <v>0</v>
      </c>
      <c r="F67" s="1088">
        <v>-106013576.53</v>
      </c>
      <c r="G67" s="1089">
        <v>0</v>
      </c>
      <c r="H67" s="1088" t="s">
        <v>1140</v>
      </c>
      <c r="I67" s="1090">
        <v>0</v>
      </c>
    </row>
    <row r="68" spans="1:9">
      <c r="A68" s="1">
        <v>2075</v>
      </c>
      <c r="B68" s="1088">
        <v>11551658.41</v>
      </c>
      <c r="C68" s="1089">
        <v>0</v>
      </c>
      <c r="D68" s="1088">
        <v>101744400.72</v>
      </c>
      <c r="E68" s="1089">
        <v>0</v>
      </c>
      <c r="F68" s="1088">
        <v>-90192742.310000002</v>
      </c>
      <c r="G68" s="1089">
        <v>0</v>
      </c>
      <c r="H68" s="1088" t="s">
        <v>1140</v>
      </c>
      <c r="I68" s="1090">
        <v>0</v>
      </c>
    </row>
    <row r="69" spans="1:9">
      <c r="A69" s="1">
        <v>2076</v>
      </c>
      <c r="B69" s="1088">
        <v>9674922.5500000007</v>
      </c>
      <c r="C69" s="1089">
        <v>0</v>
      </c>
      <c r="D69" s="1088">
        <v>85947580.390000001</v>
      </c>
      <c r="E69" s="1089">
        <v>0</v>
      </c>
      <c r="F69" s="1088">
        <v>-76272657.840000004</v>
      </c>
      <c r="G69" s="1089">
        <v>0</v>
      </c>
      <c r="H69" s="1088" t="s">
        <v>1140</v>
      </c>
      <c r="I69" s="1090">
        <v>0</v>
      </c>
    </row>
    <row r="70" spans="1:9">
      <c r="A70" s="1">
        <v>2077</v>
      </c>
      <c r="B70" s="1088">
        <v>8057401.7599999998</v>
      </c>
      <c r="C70" s="1089">
        <v>0</v>
      </c>
      <c r="D70" s="1088">
        <v>72158014.980000004</v>
      </c>
      <c r="E70" s="1089">
        <v>0</v>
      </c>
      <c r="F70" s="1088">
        <v>-64100613.219999999</v>
      </c>
      <c r="G70" s="1089">
        <v>0</v>
      </c>
      <c r="H70" s="1088" t="s">
        <v>1140</v>
      </c>
      <c r="I70" s="1090">
        <v>0</v>
      </c>
    </row>
    <row r="71" spans="1:9">
      <c r="A71" s="1">
        <v>2078</v>
      </c>
      <c r="B71" s="1088">
        <v>6671583.0199999996</v>
      </c>
      <c r="C71" s="1089">
        <v>0</v>
      </c>
      <c r="D71" s="1088">
        <v>60196618.909999996</v>
      </c>
      <c r="E71" s="1089">
        <v>0</v>
      </c>
      <c r="F71" s="1088">
        <v>-53525035.890000001</v>
      </c>
      <c r="G71" s="1089">
        <v>0</v>
      </c>
      <c r="H71" s="1088" t="s">
        <v>1140</v>
      </c>
      <c r="I71" s="1090">
        <v>0</v>
      </c>
    </row>
    <row r="72" spans="1:9">
      <c r="A72" s="1">
        <v>2079</v>
      </c>
      <c r="B72" s="1088">
        <v>5492062.4299999997</v>
      </c>
      <c r="C72" s="1089">
        <v>0</v>
      </c>
      <c r="D72" s="1088">
        <v>49892208.409999996</v>
      </c>
      <c r="E72" s="1089">
        <v>0</v>
      </c>
      <c r="F72" s="1088">
        <v>-44400145.979999997</v>
      </c>
      <c r="G72" s="1089">
        <v>0</v>
      </c>
      <c r="H72" s="1088" t="s">
        <v>1140</v>
      </c>
      <c r="I72" s="1090">
        <v>0</v>
      </c>
    </row>
    <row r="73" spans="1:9">
      <c r="A73" s="1">
        <v>2080</v>
      </c>
      <c r="B73" s="1088">
        <v>4494618.6500000004</v>
      </c>
      <c r="C73" s="1089">
        <v>0</v>
      </c>
      <c r="D73" s="1088">
        <v>41075490.310000002</v>
      </c>
      <c r="E73" s="1089">
        <v>0</v>
      </c>
      <c r="F73" s="1088">
        <v>-36580871.659999996</v>
      </c>
      <c r="G73" s="1089">
        <v>0</v>
      </c>
      <c r="H73" s="1088" t="s">
        <v>1140</v>
      </c>
      <c r="I73" s="1090">
        <v>0</v>
      </c>
    </row>
    <row r="74" spans="1:9">
      <c r="A74" s="1">
        <v>2081</v>
      </c>
      <c r="B74" s="1088">
        <v>3656557.79</v>
      </c>
      <c r="C74" s="1089">
        <v>0</v>
      </c>
      <c r="D74" s="1088">
        <v>33586361.170000002</v>
      </c>
      <c r="E74" s="1089">
        <v>0</v>
      </c>
      <c r="F74" s="1088">
        <v>-29929803.379999999</v>
      </c>
      <c r="G74" s="1089">
        <v>0</v>
      </c>
      <c r="H74" s="1088" t="s">
        <v>1140</v>
      </c>
      <c r="I74" s="1090">
        <v>0</v>
      </c>
    </row>
    <row r="75" spans="1:9">
      <c r="A75" s="1">
        <v>2082</v>
      </c>
      <c r="B75" s="1088">
        <v>2956899.43</v>
      </c>
      <c r="C75" s="1089">
        <v>0</v>
      </c>
      <c r="D75" s="1088">
        <v>27272731.07</v>
      </c>
      <c r="E75" s="1089">
        <v>0</v>
      </c>
      <c r="F75" s="1088">
        <v>-24315831.640000001</v>
      </c>
      <c r="G75" s="1089">
        <v>0</v>
      </c>
      <c r="H75" s="1088" t="s">
        <v>1140</v>
      </c>
      <c r="I75" s="1090">
        <v>0</v>
      </c>
    </row>
    <row r="76" spans="1:9">
      <c r="A76" s="1">
        <v>2083</v>
      </c>
      <c r="B76" s="1088">
        <v>2376513.86</v>
      </c>
      <c r="C76" s="1089">
        <v>0</v>
      </c>
      <c r="D76" s="1088">
        <v>21991171.25</v>
      </c>
      <c r="E76" s="1089">
        <v>0</v>
      </c>
      <c r="F76" s="1088">
        <v>-19614657.390000001</v>
      </c>
      <c r="G76" s="1089">
        <v>0</v>
      </c>
      <c r="H76" s="1088" t="s">
        <v>1140</v>
      </c>
      <c r="I76" s="1090">
        <v>0</v>
      </c>
    </row>
    <row r="77" spans="1:9">
      <c r="A77" s="1">
        <v>2084</v>
      </c>
      <c r="B77" s="1088">
        <v>1898212.71</v>
      </c>
      <c r="C77" s="1089">
        <v>0</v>
      </c>
      <c r="D77" s="1088">
        <v>17607487.379999999</v>
      </c>
      <c r="E77" s="1089">
        <v>0</v>
      </c>
      <c r="F77" s="1088">
        <v>-15709274.67</v>
      </c>
      <c r="G77" s="1089">
        <v>0</v>
      </c>
      <c r="H77" s="1088" t="s">
        <v>1140</v>
      </c>
      <c r="I77" s="1090">
        <v>0</v>
      </c>
    </row>
    <row r="78" spans="1:9">
      <c r="A78" s="1">
        <v>2085</v>
      </c>
      <c r="B78" s="1088">
        <v>1506322.47</v>
      </c>
      <c r="C78" s="1089">
        <v>0</v>
      </c>
      <c r="D78" s="1088">
        <v>13994508.199999999</v>
      </c>
      <c r="E78" s="1089">
        <v>0</v>
      </c>
      <c r="F78" s="1088">
        <v>-12488185.73</v>
      </c>
      <c r="G78" s="1089">
        <v>0</v>
      </c>
      <c r="H78" s="1088" t="s">
        <v>1140</v>
      </c>
      <c r="I78" s="1090">
        <v>0</v>
      </c>
    </row>
    <row r="79" spans="1:9">
      <c r="A79" s="1">
        <v>2086</v>
      </c>
      <c r="B79" s="1088">
        <v>1187099.9099999999</v>
      </c>
      <c r="C79" s="1089">
        <v>0</v>
      </c>
      <c r="D79" s="1088">
        <v>11037445.6</v>
      </c>
      <c r="E79" s="1089">
        <v>0</v>
      </c>
      <c r="F79" s="1088">
        <v>-9850345.6899999995</v>
      </c>
      <c r="G79" s="1089">
        <v>0</v>
      </c>
      <c r="H79" s="1088" t="s">
        <v>1140</v>
      </c>
      <c r="I79" s="1090">
        <v>0</v>
      </c>
    </row>
    <row r="80" spans="1:9">
      <c r="A80" s="1">
        <v>2087</v>
      </c>
      <c r="B80" s="1088">
        <v>928638.93</v>
      </c>
      <c r="C80" s="1089">
        <v>0</v>
      </c>
      <c r="D80" s="1088">
        <v>8634215.8900000006</v>
      </c>
      <c r="E80" s="1089">
        <v>0</v>
      </c>
      <c r="F80" s="1088">
        <v>-7705576.96</v>
      </c>
      <c r="G80" s="1089">
        <v>0</v>
      </c>
      <c r="H80" s="1088" t="s">
        <v>1140</v>
      </c>
      <c r="I80" s="1090">
        <v>0</v>
      </c>
    </row>
    <row r="81" spans="1:9">
      <c r="A81" s="1">
        <v>2088</v>
      </c>
      <c r="B81" s="1088">
        <v>720578.29</v>
      </c>
      <c r="C81" s="1089">
        <v>0</v>
      </c>
      <c r="D81" s="1088">
        <v>6694241.7999999998</v>
      </c>
      <c r="E81" s="1089">
        <v>0</v>
      </c>
      <c r="F81" s="1088">
        <v>-5973663.5099999998</v>
      </c>
      <c r="G81" s="1089">
        <v>0</v>
      </c>
      <c r="H81" s="1088" t="s">
        <v>1140</v>
      </c>
      <c r="I81" s="1090">
        <v>0</v>
      </c>
    </row>
    <row r="82" spans="1:9">
      <c r="A82" s="1">
        <v>2089</v>
      </c>
      <c r="B82" s="1088">
        <v>554159.81000000006</v>
      </c>
      <c r="C82" s="1089">
        <v>0</v>
      </c>
      <c r="D82" s="1088">
        <v>5139016.63</v>
      </c>
      <c r="E82" s="1089">
        <v>0</v>
      </c>
      <c r="F82" s="1088">
        <v>-4584856.82</v>
      </c>
      <c r="G82" s="1089">
        <v>0</v>
      </c>
      <c r="H82" s="1088" t="s">
        <v>1140</v>
      </c>
      <c r="I82" s="1090">
        <v>0</v>
      </c>
    </row>
    <row r="83" spans="1:9">
      <c r="A83" s="1">
        <v>2090</v>
      </c>
      <c r="B83" s="1088">
        <v>421976.03</v>
      </c>
      <c r="C83" s="1089">
        <v>0</v>
      </c>
      <c r="D83" s="1088">
        <v>3902795.43</v>
      </c>
      <c r="E83" s="1089">
        <v>0</v>
      </c>
      <c r="F83" s="1088">
        <v>-3480819.4</v>
      </c>
      <c r="G83" s="1089">
        <v>0</v>
      </c>
      <c r="H83" s="1088" t="s">
        <v>1140</v>
      </c>
      <c r="I83" s="1090">
        <v>0</v>
      </c>
    </row>
    <row r="84" spans="1:9">
      <c r="A84" s="1">
        <v>2091</v>
      </c>
      <c r="B84" s="1088">
        <v>317976.78000000003</v>
      </c>
      <c r="C84" s="1089">
        <v>0</v>
      </c>
      <c r="D84" s="1088">
        <v>2930491.36</v>
      </c>
      <c r="E84" s="1089">
        <v>0</v>
      </c>
      <c r="F84" s="1088">
        <v>-2612514.58</v>
      </c>
      <c r="G84" s="1089">
        <v>0</v>
      </c>
      <c r="H84" s="1088" t="s">
        <v>1140</v>
      </c>
      <c r="I84" s="1090">
        <v>0</v>
      </c>
    </row>
    <row r="85" spans="1:9">
      <c r="A85" s="1">
        <v>2092</v>
      </c>
      <c r="B85" s="1088">
        <v>236978.57</v>
      </c>
      <c r="C85" s="1089">
        <v>0</v>
      </c>
      <c r="D85" s="1088">
        <v>2174306.5</v>
      </c>
      <c r="E85" s="1089">
        <v>0</v>
      </c>
      <c r="F85" s="1088">
        <v>-1937327.93</v>
      </c>
      <c r="G85" s="1089">
        <v>0</v>
      </c>
      <c r="H85" s="1088" t="s">
        <v>1140</v>
      </c>
      <c r="I85" s="1090">
        <v>0</v>
      </c>
    </row>
    <row r="86" spans="1:9">
      <c r="A86" s="1">
        <v>2093</v>
      </c>
      <c r="B86" s="1088">
        <v>174511.16</v>
      </c>
      <c r="C86" s="1089">
        <v>0</v>
      </c>
      <c r="D86" s="1088">
        <v>1592937.63</v>
      </c>
      <c r="E86" s="1089">
        <v>0</v>
      </c>
      <c r="F86" s="1088">
        <v>-1418426.47</v>
      </c>
      <c r="G86" s="1089">
        <v>0</v>
      </c>
      <c r="H86" s="1088" t="s">
        <v>1140</v>
      </c>
      <c r="I86" s="1090">
        <v>0</v>
      </c>
    </row>
    <row r="87" spans="1:9">
      <c r="A87" s="1">
        <v>2094</v>
      </c>
      <c r="B87" s="1088">
        <v>126849.59</v>
      </c>
      <c r="C87" s="1089">
        <v>0</v>
      </c>
      <c r="D87" s="1088">
        <v>1151659.82</v>
      </c>
      <c r="E87" s="1089">
        <v>0</v>
      </c>
      <c r="F87" s="1088">
        <v>-1024810.23</v>
      </c>
      <c r="G87" s="1089">
        <v>0</v>
      </c>
      <c r="H87" s="1088" t="s">
        <v>1140</v>
      </c>
      <c r="I87" s="1090">
        <v>0</v>
      </c>
    </row>
    <row r="88" spans="1:9">
      <c r="A88" s="1">
        <v>2095</v>
      </c>
      <c r="B88" s="1088">
        <v>90947.95</v>
      </c>
      <c r="C88" s="1089">
        <v>0</v>
      </c>
      <c r="D88" s="1088">
        <v>821579.9</v>
      </c>
      <c r="E88" s="1089">
        <v>0</v>
      </c>
      <c r="F88" s="1088">
        <v>-730631.95</v>
      </c>
      <c r="G88" s="1089">
        <v>0</v>
      </c>
      <c r="H88" s="1088" t="s">
        <v>1140</v>
      </c>
      <c r="I88" s="1090">
        <v>0</v>
      </c>
    </row>
    <row r="89" spans="1:9">
      <c r="A89" s="1">
        <v>2096</v>
      </c>
      <c r="B89" s="1088">
        <v>64270.26</v>
      </c>
      <c r="C89" s="1089">
        <v>0</v>
      </c>
      <c r="D89" s="1088">
        <v>578353.25</v>
      </c>
      <c r="E89" s="1089">
        <v>0</v>
      </c>
      <c r="F89" s="1088">
        <v>-514082.99</v>
      </c>
      <c r="G89" s="1089">
        <v>0</v>
      </c>
      <c r="H89" s="1088" t="s">
        <v>1140</v>
      </c>
      <c r="I89" s="1090">
        <v>0</v>
      </c>
    </row>
    <row r="90" spans="1:9">
      <c r="A90" s="1">
        <v>2097</v>
      </c>
      <c r="B90" s="1088">
        <v>44729.09</v>
      </c>
      <c r="C90" s="1089">
        <v>0</v>
      </c>
      <c r="D90" s="1088">
        <v>401836.31</v>
      </c>
      <c r="E90" s="1089">
        <v>0</v>
      </c>
      <c r="F90" s="1088">
        <v>-357107.22</v>
      </c>
      <c r="G90" s="1089">
        <v>0</v>
      </c>
      <c r="H90" s="1088" t="s">
        <v>1140</v>
      </c>
      <c r="I90" s="1090">
        <v>0</v>
      </c>
    </row>
    <row r="91" spans="1:9" ht="15" customHeight="1">
      <c r="A91" s="1288">
        <v>2098</v>
      </c>
      <c r="B91" s="1285">
        <v>30632.03</v>
      </c>
      <c r="C91" s="1194">
        <v>0</v>
      </c>
      <c r="D91" s="1285">
        <v>275653.39</v>
      </c>
      <c r="E91" s="1194"/>
      <c r="F91" s="1285">
        <v>-245021.36</v>
      </c>
      <c r="G91" s="1194"/>
      <c r="H91" s="1286" t="s">
        <v>1140</v>
      </c>
      <c r="I91" s="1287"/>
    </row>
    <row r="92" spans="1:9" ht="18.75" customHeight="1">
      <c r="A92" s="1085" t="s">
        <v>1151</v>
      </c>
      <c r="B92" s="1085">
        <v>0</v>
      </c>
      <c r="C92" s="1085">
        <v>0</v>
      </c>
      <c r="D92" s="1085">
        <v>0</v>
      </c>
      <c r="E92" s="1085">
        <v>0</v>
      </c>
      <c r="F92" s="1085">
        <v>0</v>
      </c>
      <c r="G92" s="1085">
        <v>0</v>
      </c>
      <c r="H92" s="1085">
        <v>0</v>
      </c>
      <c r="I92" s="1085">
        <v>0</v>
      </c>
    </row>
    <row r="93" spans="1:9">
      <c r="A93" s="441" t="s">
        <v>1152</v>
      </c>
      <c r="B93" s="441"/>
      <c r="C93" s="441"/>
      <c r="D93" s="441"/>
      <c r="E93" s="441"/>
      <c r="F93" s="441"/>
      <c r="G93" s="441"/>
      <c r="H93" s="441"/>
      <c r="I93" s="441"/>
    </row>
    <row r="94" spans="1:9">
      <c r="A94" s="441"/>
      <c r="B94" s="441"/>
      <c r="C94" s="441"/>
      <c r="D94" s="441"/>
      <c r="E94" s="441"/>
      <c r="F94" s="441"/>
      <c r="G94" s="441"/>
      <c r="H94" s="441"/>
      <c r="I94" s="441"/>
    </row>
    <row r="95" spans="1:9">
      <c r="A95" s="1086" t="s">
        <v>1153</v>
      </c>
      <c r="B95" s="1086">
        <v>0</v>
      </c>
      <c r="C95" s="1086">
        <v>0</v>
      </c>
      <c r="D95" s="1086">
        <v>0</v>
      </c>
      <c r="E95" s="1086">
        <v>0</v>
      </c>
      <c r="F95" s="1086">
        <v>0</v>
      </c>
      <c r="G95" s="1086">
        <v>0</v>
      </c>
      <c r="H95" s="1086">
        <v>0</v>
      </c>
      <c r="I95" s="1086">
        <v>0</v>
      </c>
    </row>
    <row r="96" spans="1:9">
      <c r="A96" s="2" t="s">
        <v>1154</v>
      </c>
    </row>
    <row r="97" spans="1:9">
      <c r="A97" s="908"/>
      <c r="B97" s="908"/>
      <c r="C97" s="908"/>
      <c r="D97" s="908"/>
      <c r="E97" s="908"/>
      <c r="F97" s="908"/>
      <c r="G97" s="908"/>
      <c r="H97" s="908"/>
      <c r="I97" s="908"/>
    </row>
    <row r="98" spans="1:9" s="152" customFormat="1">
      <c r="A98" s="442" t="s">
        <v>526</v>
      </c>
      <c r="B98" s="442"/>
      <c r="C98" s="443"/>
      <c r="D98" s="444"/>
      <c r="E98" s="210"/>
      <c r="F98" s="1087">
        <v>45291</v>
      </c>
      <c r="G98" s="1087">
        <v>0</v>
      </c>
      <c r="H98" s="1087">
        <v>0</v>
      </c>
      <c r="I98" s="210"/>
    </row>
    <row r="99" spans="1:9" s="152" customFormat="1">
      <c r="A99" s="152" t="s">
        <v>527</v>
      </c>
      <c r="C99" s="445"/>
      <c r="D99" s="446"/>
      <c r="E99" s="205"/>
      <c r="F99" s="1082">
        <v>25982</v>
      </c>
      <c r="G99" s="1082">
        <v>0</v>
      </c>
      <c r="H99" s="1082">
        <v>0</v>
      </c>
      <c r="I99" s="205"/>
    </row>
    <row r="100" spans="1:9" s="152" customFormat="1">
      <c r="A100" s="152" t="s">
        <v>528</v>
      </c>
      <c r="C100" s="445"/>
      <c r="D100" s="446"/>
      <c r="E100" s="205"/>
      <c r="F100" s="1083" t="s">
        <v>1141</v>
      </c>
      <c r="G100" s="1083">
        <v>0</v>
      </c>
      <c r="H100" s="1083">
        <v>0</v>
      </c>
      <c r="I100" s="205"/>
    </row>
    <row r="101" spans="1:9" s="152" customFormat="1">
      <c r="A101" s="152" t="s">
        <v>529</v>
      </c>
      <c r="C101" s="445"/>
      <c r="D101" s="446"/>
      <c r="E101" s="205"/>
      <c r="F101" s="1080" t="s">
        <v>1142</v>
      </c>
      <c r="G101" s="1080">
        <v>0</v>
      </c>
      <c r="H101" s="1080">
        <v>0</v>
      </c>
      <c r="I101" s="205"/>
    </row>
    <row r="102" spans="1:9" s="152" customFormat="1">
      <c r="A102" s="152" t="s">
        <v>530</v>
      </c>
      <c r="C102" s="445"/>
      <c r="D102" s="446"/>
      <c r="E102" s="205"/>
      <c r="F102" s="1082">
        <v>20145</v>
      </c>
      <c r="G102" s="1082">
        <v>0</v>
      </c>
      <c r="H102" s="1082">
        <v>0</v>
      </c>
      <c r="I102" s="205"/>
    </row>
    <row r="103" spans="1:9" s="152" customFormat="1">
      <c r="A103" s="152" t="s">
        <v>531</v>
      </c>
      <c r="C103" s="445"/>
      <c r="D103" s="446"/>
      <c r="E103" s="205"/>
      <c r="F103" s="1083" t="s">
        <v>1143</v>
      </c>
      <c r="G103" s="1083">
        <v>0</v>
      </c>
      <c r="H103" s="1083">
        <v>0</v>
      </c>
      <c r="I103" s="205"/>
    </row>
    <row r="104" spans="1:9" s="152" customFormat="1">
      <c r="A104" s="152" t="s">
        <v>532</v>
      </c>
      <c r="C104" s="445"/>
      <c r="D104" s="446"/>
      <c r="E104" s="205"/>
      <c r="F104" s="1080" t="s">
        <v>1144</v>
      </c>
      <c r="G104" s="1080">
        <v>0</v>
      </c>
      <c r="H104" s="1080">
        <v>0</v>
      </c>
      <c r="I104" s="205"/>
    </row>
    <row r="105" spans="1:9" s="152" customFormat="1">
      <c r="A105" s="152" t="s">
        <v>533</v>
      </c>
      <c r="C105" s="445"/>
      <c r="D105" s="446"/>
      <c r="E105" s="205"/>
      <c r="F105" s="1084" t="s">
        <v>1145</v>
      </c>
      <c r="G105" s="1084">
        <v>0</v>
      </c>
      <c r="H105" s="1084">
        <v>0</v>
      </c>
      <c r="I105" s="205"/>
    </row>
    <row r="106" spans="1:9" s="152" customFormat="1">
      <c r="A106" s="152" t="s">
        <v>534</v>
      </c>
      <c r="C106" s="445"/>
      <c r="D106" s="446"/>
      <c r="E106" s="205"/>
      <c r="F106" s="1084" t="s">
        <v>1146</v>
      </c>
      <c r="G106" s="1084">
        <v>0</v>
      </c>
      <c r="H106" s="1084">
        <v>0</v>
      </c>
      <c r="I106" s="205"/>
    </row>
    <row r="107" spans="1:9" s="152" customFormat="1">
      <c r="A107" s="152" t="s">
        <v>535</v>
      </c>
      <c r="C107" s="445"/>
      <c r="D107" s="446"/>
      <c r="E107" s="205"/>
      <c r="F107" s="1080" t="s">
        <v>1147</v>
      </c>
      <c r="G107" s="1080">
        <v>0</v>
      </c>
      <c r="H107" s="1080">
        <v>0</v>
      </c>
      <c r="I107" s="205"/>
    </row>
    <row r="108" spans="1:9" s="152" customFormat="1">
      <c r="A108" s="152" t="s">
        <v>536</v>
      </c>
      <c r="C108" s="445"/>
      <c r="D108" s="446"/>
      <c r="E108" s="205"/>
      <c r="F108" s="1080" t="s">
        <v>1147</v>
      </c>
      <c r="G108" s="1080">
        <v>0</v>
      </c>
      <c r="H108" s="1080">
        <v>0</v>
      </c>
      <c r="I108" s="205"/>
    </row>
    <row r="109" spans="1:9" s="152" customFormat="1">
      <c r="A109" s="152" t="s">
        <v>537</v>
      </c>
      <c r="C109" s="445"/>
      <c r="D109" s="446"/>
      <c r="E109" s="205"/>
      <c r="F109" s="1080" t="s">
        <v>1148</v>
      </c>
      <c r="G109" s="1080">
        <v>0</v>
      </c>
      <c r="H109" s="1080">
        <v>0</v>
      </c>
      <c r="I109" s="205"/>
    </row>
    <row r="110" spans="1:9" s="152" customFormat="1">
      <c r="A110" s="152" t="s">
        <v>538</v>
      </c>
      <c r="C110" s="445"/>
      <c r="D110" s="446"/>
      <c r="E110" s="205"/>
      <c r="F110" s="1080" t="s">
        <v>1149</v>
      </c>
      <c r="G110" s="1080">
        <v>0</v>
      </c>
      <c r="H110" s="1080">
        <v>0</v>
      </c>
      <c r="I110" s="205"/>
    </row>
    <row r="111" spans="1:9" s="152" customFormat="1">
      <c r="A111" s="152" t="s">
        <v>539</v>
      </c>
      <c r="C111" s="445"/>
      <c r="D111" s="446"/>
      <c r="E111" s="205"/>
      <c r="F111" s="1080" t="s">
        <v>1150</v>
      </c>
      <c r="G111" s="1080">
        <v>0</v>
      </c>
      <c r="H111" s="1080">
        <v>0</v>
      </c>
      <c r="I111" s="205"/>
    </row>
    <row r="112" spans="1:9" s="152" customFormat="1">
      <c r="A112" s="447" t="s">
        <v>540</v>
      </c>
      <c r="B112" s="447"/>
      <c r="C112" s="448"/>
      <c r="D112" s="449"/>
      <c r="E112" s="450"/>
      <c r="F112" s="1081" t="s">
        <v>1147</v>
      </c>
      <c r="G112" s="1081">
        <v>0</v>
      </c>
      <c r="H112" s="1081">
        <v>0</v>
      </c>
      <c r="I112" s="450"/>
    </row>
    <row r="114" spans="1:1">
      <c r="A114" s="2" t="s">
        <v>1110</v>
      </c>
    </row>
    <row r="115" spans="1:1">
      <c r="A115" s="2" t="s">
        <v>1111</v>
      </c>
    </row>
    <row r="116" spans="1:1">
      <c r="A116" s="2" t="s">
        <v>1112</v>
      </c>
    </row>
    <row r="117" spans="1:1">
      <c r="A117" s="2" t="s">
        <v>1113</v>
      </c>
    </row>
  </sheetData>
  <mergeCells count="341">
    <mergeCell ref="A1:I1"/>
    <mergeCell ref="A2:I2"/>
    <mergeCell ref="A3:I3"/>
    <mergeCell ref="A4:I4"/>
    <mergeCell ref="A5:I5"/>
    <mergeCell ref="A8:I8"/>
    <mergeCell ref="B12:C12"/>
    <mergeCell ref="D12:E12"/>
    <mergeCell ref="F12:G12"/>
    <mergeCell ref="H12:I12"/>
    <mergeCell ref="B13:C13"/>
    <mergeCell ref="D13:E13"/>
    <mergeCell ref="F13:G13"/>
    <mergeCell ref="H13:I13"/>
    <mergeCell ref="A9:A10"/>
    <mergeCell ref="B9:C9"/>
    <mergeCell ref="D9:E9"/>
    <mergeCell ref="F9:G9"/>
    <mergeCell ref="H9:I9"/>
    <mergeCell ref="B10:C10"/>
    <mergeCell ref="D10:E10"/>
    <mergeCell ref="F10:G10"/>
    <mergeCell ref="H10:I10"/>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8:C48"/>
    <mergeCell ref="D48:E48"/>
    <mergeCell ref="F48:G48"/>
    <mergeCell ref="H48:I48"/>
    <mergeCell ref="B49:C49"/>
    <mergeCell ref="D49:E49"/>
    <mergeCell ref="F49:G49"/>
    <mergeCell ref="H49:I49"/>
    <mergeCell ref="B46:C46"/>
    <mergeCell ref="D46:E46"/>
    <mergeCell ref="F46:G46"/>
    <mergeCell ref="H46:I46"/>
    <mergeCell ref="B47:C47"/>
    <mergeCell ref="D47:E47"/>
    <mergeCell ref="F47:G47"/>
    <mergeCell ref="H47:I47"/>
    <mergeCell ref="B52:C52"/>
    <mergeCell ref="D52:E52"/>
    <mergeCell ref="F52:G52"/>
    <mergeCell ref="H52:I52"/>
    <mergeCell ref="B53:C53"/>
    <mergeCell ref="D53:E53"/>
    <mergeCell ref="F53:G53"/>
    <mergeCell ref="H53:I53"/>
    <mergeCell ref="B50:C50"/>
    <mergeCell ref="D50:E50"/>
    <mergeCell ref="F50:G50"/>
    <mergeCell ref="H50:I50"/>
    <mergeCell ref="B51:C51"/>
    <mergeCell ref="D51:E51"/>
    <mergeCell ref="F51:G51"/>
    <mergeCell ref="H51:I51"/>
    <mergeCell ref="B56:C56"/>
    <mergeCell ref="D56:E56"/>
    <mergeCell ref="F56:G56"/>
    <mergeCell ref="H56:I56"/>
    <mergeCell ref="B57:C57"/>
    <mergeCell ref="D57:E57"/>
    <mergeCell ref="F57:G57"/>
    <mergeCell ref="H57:I57"/>
    <mergeCell ref="B54:C54"/>
    <mergeCell ref="D54:E54"/>
    <mergeCell ref="F54:G54"/>
    <mergeCell ref="H54:I54"/>
    <mergeCell ref="B55:C55"/>
    <mergeCell ref="D55:E55"/>
    <mergeCell ref="F55:G55"/>
    <mergeCell ref="H55:I55"/>
    <mergeCell ref="B60:C60"/>
    <mergeCell ref="D60:E60"/>
    <mergeCell ref="F60:G60"/>
    <mergeCell ref="H60:I60"/>
    <mergeCell ref="B64:C64"/>
    <mergeCell ref="D64:E64"/>
    <mergeCell ref="F64:G64"/>
    <mergeCell ref="H64:I64"/>
    <mergeCell ref="B58:C58"/>
    <mergeCell ref="D58:E58"/>
    <mergeCell ref="F58:G58"/>
    <mergeCell ref="H58:I58"/>
    <mergeCell ref="B59:C59"/>
    <mergeCell ref="D59:E59"/>
    <mergeCell ref="F59:G59"/>
    <mergeCell ref="H59:I59"/>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 ref="B71:C71"/>
    <mergeCell ref="D71:E71"/>
    <mergeCell ref="F71:G71"/>
    <mergeCell ref="H71:I71"/>
    <mergeCell ref="B72:C72"/>
    <mergeCell ref="D72:E72"/>
    <mergeCell ref="F72:G72"/>
    <mergeCell ref="H72:I72"/>
    <mergeCell ref="B69:C69"/>
    <mergeCell ref="D69:E69"/>
    <mergeCell ref="F69:G69"/>
    <mergeCell ref="H69:I69"/>
    <mergeCell ref="B70:C70"/>
    <mergeCell ref="D70:E70"/>
    <mergeCell ref="F70:G70"/>
    <mergeCell ref="H70:I70"/>
    <mergeCell ref="B75:C75"/>
    <mergeCell ref="D75:E75"/>
    <mergeCell ref="F75:G75"/>
    <mergeCell ref="H75:I75"/>
    <mergeCell ref="B76:C76"/>
    <mergeCell ref="D76:E76"/>
    <mergeCell ref="F76:G76"/>
    <mergeCell ref="H76:I76"/>
    <mergeCell ref="B73:C73"/>
    <mergeCell ref="D73:E73"/>
    <mergeCell ref="F73:G73"/>
    <mergeCell ref="H73:I73"/>
    <mergeCell ref="B74:C74"/>
    <mergeCell ref="D74:E74"/>
    <mergeCell ref="F74:G74"/>
    <mergeCell ref="H74:I74"/>
    <mergeCell ref="B79:C79"/>
    <mergeCell ref="D79:E79"/>
    <mergeCell ref="F79:G79"/>
    <mergeCell ref="H79:I79"/>
    <mergeCell ref="B80:C80"/>
    <mergeCell ref="D80:E80"/>
    <mergeCell ref="F80:G80"/>
    <mergeCell ref="H80:I80"/>
    <mergeCell ref="B77:C77"/>
    <mergeCell ref="D77:E77"/>
    <mergeCell ref="F77:G77"/>
    <mergeCell ref="H77:I77"/>
    <mergeCell ref="B78:C78"/>
    <mergeCell ref="D78:E78"/>
    <mergeCell ref="F78:G78"/>
    <mergeCell ref="H78:I78"/>
    <mergeCell ref="B83:C83"/>
    <mergeCell ref="D83:E83"/>
    <mergeCell ref="F83:G83"/>
    <mergeCell ref="H83:I83"/>
    <mergeCell ref="B84:C84"/>
    <mergeCell ref="D84:E84"/>
    <mergeCell ref="F84:G84"/>
    <mergeCell ref="H84:I84"/>
    <mergeCell ref="B81:C81"/>
    <mergeCell ref="D81:E81"/>
    <mergeCell ref="F81:G81"/>
    <mergeCell ref="H81:I81"/>
    <mergeCell ref="B82:C82"/>
    <mergeCell ref="D82:E82"/>
    <mergeCell ref="F82:G82"/>
    <mergeCell ref="H82:I82"/>
    <mergeCell ref="B87:C87"/>
    <mergeCell ref="D87:E87"/>
    <mergeCell ref="F87:G87"/>
    <mergeCell ref="H87:I87"/>
    <mergeCell ref="B88:C88"/>
    <mergeCell ref="D88:E88"/>
    <mergeCell ref="F88:G88"/>
    <mergeCell ref="H88:I88"/>
    <mergeCell ref="B85:C85"/>
    <mergeCell ref="D85:E85"/>
    <mergeCell ref="F85:G85"/>
    <mergeCell ref="H85:I85"/>
    <mergeCell ref="B86:C86"/>
    <mergeCell ref="D86:E86"/>
    <mergeCell ref="F86:G86"/>
    <mergeCell ref="H86:I86"/>
    <mergeCell ref="A92:I92"/>
    <mergeCell ref="A95:I95"/>
    <mergeCell ref="A97:I97"/>
    <mergeCell ref="F98:H98"/>
    <mergeCell ref="F99:H99"/>
    <mergeCell ref="F100:H100"/>
    <mergeCell ref="B89:C89"/>
    <mergeCell ref="D89:E89"/>
    <mergeCell ref="F89:G89"/>
    <mergeCell ref="H89:I89"/>
    <mergeCell ref="B90:C90"/>
    <mergeCell ref="D90:E90"/>
    <mergeCell ref="F90:G90"/>
    <mergeCell ref="H90:I90"/>
    <mergeCell ref="B91:C91"/>
    <mergeCell ref="D91:E91"/>
    <mergeCell ref="F91:G91"/>
    <mergeCell ref="H91:I91"/>
    <mergeCell ref="F107:H107"/>
    <mergeCell ref="F108:H108"/>
    <mergeCell ref="F109:H109"/>
    <mergeCell ref="F110:H110"/>
    <mergeCell ref="F111:H111"/>
    <mergeCell ref="F112:H112"/>
    <mergeCell ref="F101:H101"/>
    <mergeCell ref="F102:H102"/>
    <mergeCell ref="F103:H103"/>
    <mergeCell ref="F104:H104"/>
    <mergeCell ref="F105:H105"/>
    <mergeCell ref="F106:H10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RREO - Anexo 1 - Bal_Orç</vt:lpstr>
      <vt:lpstr>RREO - Anexo 2 - Função</vt:lpstr>
      <vt:lpstr>RREO - Anexo 3 - RCL</vt:lpstr>
      <vt:lpstr>RREO - Anexo 4 - RPPS</vt:lpstr>
      <vt:lpstr>RREO - Anexo 6 - Nom-Prim</vt:lpstr>
      <vt:lpstr>RREO - Anexo 7 - RP</vt:lpstr>
      <vt:lpstr>RREO - Anexo 8 - MDE</vt:lpstr>
      <vt:lpstr>RREO - Anexo 9 - OP</vt:lpstr>
      <vt:lpstr>RREO - Anexo 10 - Proj Atuarial</vt:lpstr>
      <vt:lpstr>RREO - Anexo 11 - Alienações</vt:lpstr>
      <vt:lpstr>RREO - Anexo 12 - Saúde</vt:lpstr>
      <vt:lpstr>RREO - Anexo 13 - PPP</vt:lpstr>
      <vt:lpstr>RREO - Anexo 14 - Simplificado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Claudinei Nogueira</dc:creator>
  <cp:lastModifiedBy>Claudinei Nogueira</cp:lastModifiedBy>
  <cp:lastPrinted>2021-07-29T20:04:09Z</cp:lastPrinted>
  <dcterms:created xsi:type="dcterms:W3CDTF">2021-02-23T16:51:47Z</dcterms:created>
  <dcterms:modified xsi:type="dcterms:W3CDTF">2024-02-23T12:16:54Z</dcterms:modified>
</cp:coreProperties>
</file>