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 - Gerência Técnica e de Controle - FC-2G\Acompanhamento 2024\Relatórios\"/>
    </mc:Choice>
  </mc:AlternateContent>
  <xr:revisionPtr revIDLastSave="0" documentId="13_ncr:1_{55746AC2-E02D-4B16-B37E-6846229D3BCE}" xr6:coauthVersionLast="47" xr6:coauthVersionMax="47" xr10:uidLastSave="{00000000-0000-0000-0000-000000000000}"/>
  <bookViews>
    <workbookView xWindow="-120" yWindow="-120" windowWidth="29040" windowHeight="15840" xr2:uid="{9F9469CD-737E-4DE2-95BE-5021EB2EA5E3}"/>
  </bookViews>
  <sheets>
    <sheet name="RGF - Anexo 1 - Pessoal" sheetId="1" r:id="rId1"/>
    <sheet name="RGF - Anexo 2 - Dívida" sheetId="2" r:id="rId2"/>
    <sheet name="RGF - Anexo 3 - Garantias" sheetId="3" r:id="rId3"/>
    <sheet name="RGF - Anexo 4 - OP" sheetId="4" r:id="rId4"/>
    <sheet name="RGF - Anexo 5 - CX_RP" sheetId="8" r:id="rId5"/>
    <sheet name="Publicidade - LRFM" sheetId="6" r:id="rId6"/>
    <sheet name="RGF - Anexo 6 - Limites" sheetId="7" r:id="rId7"/>
  </sheets>
  <definedNames>
    <definedName name="_xlnm.Print_Area" localSheetId="1">'RGF - Anexo 2 - Dívida'!$A$1:$E$68</definedName>
    <definedName name="_xlnm.Print_Area" localSheetId="4">'RGF - Anexo 5 - CX_RP'!$A$1:$K$59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8" l="1"/>
  <c r="G19" i="8"/>
  <c r="D53" i="8"/>
  <c r="C12" i="8"/>
  <c r="A66" i="2"/>
  <c r="A65" i="2"/>
  <c r="A64" i="2"/>
  <c r="A59" i="7"/>
  <c r="A60" i="7"/>
  <c r="A58" i="7"/>
  <c r="A57" i="7"/>
  <c r="E22" i="8"/>
  <c r="I51" i="8"/>
  <c r="A53" i="4"/>
  <c r="A49" i="3" s="1"/>
  <c r="A52" i="4"/>
  <c r="A48" i="3" s="1"/>
  <c r="A51" i="4"/>
  <c r="A47" i="3" s="1"/>
  <c r="E25" i="3"/>
  <c r="D25" i="3"/>
  <c r="C25" i="3"/>
  <c r="B25" i="3"/>
  <c r="A67" i="2"/>
  <c r="A54" i="4"/>
  <c r="A50" i="3" s="1"/>
  <c r="J19" i="8" l="1"/>
  <c r="J38" i="8"/>
  <c r="I38" i="8"/>
  <c r="J12" i="8"/>
  <c r="F19" i="8"/>
  <c r="D38" i="8"/>
  <c r="I19" i="8"/>
  <c r="C27" i="8"/>
  <c r="C19" i="8"/>
  <c r="G12" i="8"/>
  <c r="G22" i="8"/>
  <c r="C22" i="8"/>
  <c r="I22" i="8"/>
  <c r="D22" i="8"/>
  <c r="J22" i="8"/>
  <c r="I30" i="8"/>
  <c r="C38" i="8"/>
  <c r="D12" i="8"/>
  <c r="E27" i="8"/>
  <c r="G27" i="8"/>
  <c r="G38" i="8"/>
  <c r="F22" i="8"/>
  <c r="F30" i="8"/>
  <c r="E12" i="8"/>
  <c r="G30" i="8"/>
  <c r="I64" i="8"/>
  <c r="F38" i="8"/>
  <c r="B38" i="8"/>
  <c r="E38" i="8"/>
  <c r="J30" i="8"/>
  <c r="C30" i="8"/>
  <c r="E30" i="8"/>
  <c r="D30" i="8"/>
  <c r="F27" i="8"/>
  <c r="B27" i="8"/>
  <c r="I27" i="8"/>
  <c r="E19" i="8"/>
  <c r="F12" i="8"/>
  <c r="I12" i="8"/>
  <c r="H27" i="8"/>
  <c r="K27" i="8"/>
  <c r="H19" i="8"/>
  <c r="D27" i="8"/>
  <c r="B12" i="8"/>
  <c r="B22" i="8"/>
  <c r="B30" i="8"/>
  <c r="D19" i="8"/>
  <c r="B19" i="8"/>
  <c r="D13" i="6"/>
  <c r="D17" i="6" s="1"/>
  <c r="B13" i="6"/>
  <c r="B17" i="6" s="1"/>
  <c r="B11" i="4"/>
  <c r="C37" i="4"/>
  <c r="C11" i="4"/>
  <c r="C26" i="3"/>
  <c r="B26" i="3"/>
  <c r="D16" i="3"/>
  <c r="C16" i="3"/>
  <c r="B16" i="3"/>
  <c r="C28" i="3"/>
  <c r="E36" i="3"/>
  <c r="D36" i="3"/>
  <c r="C36" i="3"/>
  <c r="B36" i="3"/>
  <c r="E33" i="3"/>
  <c r="D33" i="3"/>
  <c r="C33" i="3"/>
  <c r="B33" i="3"/>
  <c r="E30" i="3"/>
  <c r="D30" i="3"/>
  <c r="C30" i="3"/>
  <c r="B30" i="3"/>
  <c r="E16" i="3"/>
  <c r="E13" i="3"/>
  <c r="D13" i="3"/>
  <c r="C13" i="3"/>
  <c r="B13" i="3"/>
  <c r="E10" i="3"/>
  <c r="D10" i="3"/>
  <c r="C10" i="3"/>
  <c r="B10" i="3"/>
  <c r="O32" i="1"/>
  <c r="M32" i="1"/>
  <c r="I32" i="1"/>
  <c r="F32" i="1"/>
  <c r="E32" i="1"/>
  <c r="C32" i="1"/>
  <c r="K32" i="1"/>
  <c r="H32" i="1"/>
  <c r="G32" i="1"/>
  <c r="C17" i="8" l="1"/>
  <c r="C44" i="8" s="1"/>
  <c r="D41" i="3"/>
  <c r="E41" i="3"/>
  <c r="J17" i="8"/>
  <c r="J44" i="8" s="1"/>
  <c r="H38" i="8"/>
  <c r="K38" i="8" s="1"/>
  <c r="G17" i="8"/>
  <c r="G44" i="8" s="1"/>
  <c r="I17" i="8"/>
  <c r="I44" i="8" s="1"/>
  <c r="F17" i="8"/>
  <c r="F44" i="8" s="1"/>
  <c r="E17" i="8"/>
  <c r="E44" i="8" s="1"/>
  <c r="D17" i="8"/>
  <c r="D44" i="8" s="1"/>
  <c r="K22" i="8"/>
  <c r="H22" i="8"/>
  <c r="H12" i="8"/>
  <c r="K19" i="8"/>
  <c r="K30" i="8"/>
  <c r="H30" i="8"/>
  <c r="B17" i="8"/>
  <c r="B55" i="7"/>
  <c r="C13" i="6"/>
  <c r="C20" i="3"/>
  <c r="C24" i="3" s="1"/>
  <c r="D20" i="3"/>
  <c r="D24" i="3" s="1"/>
  <c r="B41" i="3"/>
  <c r="B20" i="3"/>
  <c r="B24" i="3" s="1"/>
  <c r="C41" i="3"/>
  <c r="E20" i="3"/>
  <c r="E24" i="3" s="1"/>
  <c r="D26" i="3"/>
  <c r="E26" i="3"/>
  <c r="D32" i="1"/>
  <c r="J32" i="1"/>
  <c r="L32" i="1"/>
  <c r="B32" i="1"/>
  <c r="K12" i="8" l="1"/>
  <c r="H17" i="8"/>
  <c r="B44" i="8"/>
  <c r="C17" i="6"/>
  <c r="E13" i="6"/>
  <c r="E17" i="6" s="1"/>
  <c r="B22" i="6" s="1"/>
  <c r="H44" i="8" l="1"/>
  <c r="K17" i="8"/>
  <c r="C21" i="4"/>
  <c r="C15" i="4"/>
  <c r="K44" i="8" l="1"/>
  <c r="C14" i="4"/>
  <c r="C10" i="4" s="1"/>
  <c r="N32" i="1"/>
  <c r="B35" i="4" l="1"/>
  <c r="P33" i="1"/>
  <c r="P32" i="1"/>
  <c r="B15" i="4" l="1"/>
  <c r="B21" i="4" l="1"/>
  <c r="B14" i="4" s="1"/>
  <c r="B10" i="4" s="1"/>
  <c r="D21" i="6" l="1"/>
  <c r="D22" i="6"/>
  <c r="B23" i="6"/>
  <c r="C35" i="4" l="1"/>
  <c r="B39" i="4"/>
  <c r="B36" i="4"/>
  <c r="C38" i="4"/>
  <c r="B37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2000000}" keepAlive="1" name="Conexão10" type="5" refreshedVersion="6" saveData="1">
    <dbPr connection="Provider=MSOLAP.2;Integrated Security=SSPI;Persist Security Info=True;Data Source=http://172.27.115.44/msolap.asp?172.27.115.44;Initial Catalog=SGPDW;Client Cache Size=25;Auto Synch Period=10000;MDX Compatibility=1" command="DESPESAS ORCAMENTARIAS" commandType="1"/>
    <olapPr rowDrillCount="1000" serverFill="0" serverNumberFormat="0" serverFont="0" serverFontColor="0"/>
  </connection>
  <connection id="2" xr16:uid="{6E4F70B6-1C12-4973-8901-1A52AA9632E8}" keepAlive="1" name="Conexão112" type="5" refreshedVersion="6">
    <dbPr connection="Provider=MSOLAP.2;Integrated Security=SSPI;Persist Security Info=True;Data Source=http://172.27.115.44/msolap.asp?172.27.115.44;Initial Catalog=SGPDW;Client Cache Size=25;Auto Synch Period=10000;MDX Compatibility=1" command="DESPESAS ORCAMENTARIAS" commandType="1"/>
    <olapPr rowDrillCount="1000" serverFill="0" serverNumberFormat="0" serverFont="0" serverFontColor="0"/>
  </connection>
</connections>
</file>

<file path=xl/sharedStrings.xml><?xml version="1.0" encoding="utf-8"?>
<sst xmlns="http://schemas.openxmlformats.org/spreadsheetml/2006/main" count="388" uniqueCount="302">
  <si>
    <t>MUNICÍPIO DE CURITIBA - PODER EXECUTIVO</t>
  </si>
  <si>
    <t>RELATÓRIO DE GESTÃO FISCAL</t>
  </si>
  <si>
    <t>DEMONSTRATIVO DA DESPESA COM PESSOAL</t>
  </si>
  <si>
    <t>ORÇAMENTOS FISCAL E DA SEGURIDADE SOCIAL</t>
  </si>
  <si>
    <t>RGF - ANEXO 1 (LRF, art. 55, inciso I, alínea "a")</t>
  </si>
  <si>
    <t>DESPESAS EXECUTADAS</t>
  </si>
  <si>
    <t>DESPESA COM PESSOAL</t>
  </si>
  <si>
    <t>(Últimos 12 Meses)</t>
  </si>
  <si>
    <t>(Total últimos 12 meses) (a)</t>
  </si>
  <si>
    <t>INSCRITAS EM RESTOS A PAGAR NÃO PROCESSADOS (b)</t>
  </si>
  <si>
    <t>Total</t>
  </si>
  <si>
    <t>DESPESA BRUTA COM PESSOAL (I)</t>
  </si>
  <si>
    <t>    Pessoal Ativo</t>
  </si>
  <si>
    <t>Vencimentos, Vantagens e Outras Despesas Variáveis</t>
  </si>
  <si>
    <t>Obrigações Patronais</t>
  </si>
  <si>
    <t>    Pessoal Inativo e Pensionista</t>
  </si>
  <si>
    <t>Aposentadorias, Reserva e Reformas</t>
  </si>
  <si>
    <t>Pensões</t>
  </si>
  <si>
    <r>
      <t xml:space="preserve">    Outras despesas de pessoal decorrentes de contratos de terceirização (art.18, §1º da LRF) </t>
    </r>
    <r>
      <rPr>
        <vertAlign val="superscript"/>
        <sz val="8"/>
        <color indexed="8"/>
        <rFont val="Arial"/>
        <family val="2"/>
      </rPr>
      <t>(1)</t>
    </r>
  </si>
  <si>
    <t>DESPESAS NÃO COMPUTADAS (§1º do art.19 da LRF) (II)</t>
  </si>
  <si>
    <t>Indenizações por Demissão e Incentivos à Demissão Voluntária</t>
  </si>
  <si>
    <t>Decorrente de Decisão Judicial</t>
  </si>
  <si>
    <t>Despesas de Exercícios Anteriores</t>
  </si>
  <si>
    <t>Inativos e Pensionistas com recursos vinculados</t>
  </si>
  <si>
    <t>DESPESA LÍQUIDA COM PESSOAL (III) = (I - II)</t>
  </si>
  <si>
    <t>DESPESA TOTAL COM PESSOAL - DTP (IV) = (III a + III b)</t>
  </si>
  <si>
    <t>APURAÇÃO DO CUMPRIMENTO DO LIMITE LEGAL</t>
  </si>
  <si>
    <t>VALOR</t>
  </si>
  <si>
    <t>% SOBRE A RCL AJUSTADA</t>
  </si>
  <si>
    <t>RECEITA CORRENTE LÍQUIDA - RCL (IV)</t>
  </si>
  <si>
    <r>
      <t xml:space="preserve">RECEITA CORRENTE LÍQUIDA - RCL - (VII) = (IV - Va - Vb - VI) </t>
    </r>
    <r>
      <rPr>
        <vertAlign val="superscript"/>
        <sz val="8"/>
        <color indexed="8"/>
        <rFont val="Arial"/>
        <family val="2"/>
      </rPr>
      <t>3</t>
    </r>
  </si>
  <si>
    <t>DESPESA TOTAL COM PESSOAL - DTP (VIII) = ((III a + III b) / VI) * 100</t>
  </si>
  <si>
    <t>LIMITE MÁXIMO (incisos, I, II e III, art.20 da LRF) (VIII)</t>
  </si>
  <si>
    <t>LIMITE PRUDENCIAL (§ único, art. 22 da LRF) (IX)</t>
  </si>
  <si>
    <t>LIMITE LRFM (§1º, art. 19 da LRFM) (X)</t>
  </si>
  <si>
    <t>LIMITE DE ALERTA (inciso II do § 1º do art. 59 da LRF) (XI)</t>
  </si>
  <si>
    <t>NOTA:</t>
  </si>
  <si>
    <t>MUNICIPIO DE CURITIBA</t>
  </si>
  <si>
    <t>DEMONSTRATIVO DA DÍVIDA CONSOLIDADA LÍQUIDA</t>
  </si>
  <si>
    <t>CONSOLIDAÇÃO GERAL</t>
  </si>
  <si>
    <t>RGF - ANEXO 2 (LRF, art. 55, inciso I, alínea "b")</t>
  </si>
  <si>
    <t>DÍVIDA CONSOLIDADA</t>
  </si>
  <si>
    <t>ANTERIOR</t>
  </si>
  <si>
    <t>Até o 1º Quadrimestre</t>
  </si>
  <si>
    <t>Até o 2º Quadrimestre</t>
  </si>
  <si>
    <t>Até o 3ºQuadrimestre</t>
  </si>
  <si>
    <t>DÍVIDA CONSOLIDADA - DC (I)</t>
  </si>
  <si>
    <t> Dívida Mobiliária</t>
  </si>
  <si>
    <t> Dívida Contratual</t>
  </si>
  <si>
    <t>Interna</t>
  </si>
  <si>
    <t>Externa</t>
  </si>
  <si>
    <t>Precatórios posteriores a 5/5/2000 (inclusive) – Vencidos e não Pagos</t>
  </si>
  <si>
    <t>Outras  Dívidas</t>
  </si>
  <si>
    <r>
      <t xml:space="preserve">DEDUÇÕES (II) </t>
    </r>
    <r>
      <rPr>
        <vertAlign val="superscript"/>
        <sz val="8"/>
        <color indexed="8"/>
        <rFont val="Arial"/>
        <family val="2"/>
      </rPr>
      <t>(1)</t>
    </r>
  </si>
  <si>
    <t>Disponibilidade de Caixa Bruta</t>
  </si>
  <si>
    <t>Demais Haveres Financeiros</t>
  </si>
  <si>
    <t>(-) Restos a Pagar Processados (Exceto Precatórios)</t>
  </si>
  <si>
    <t>LIMITE DEFINIDO POR RESOLUÇÃO DO SENADO FEDERAL (120%)</t>
  </si>
  <si>
    <t>LIMITE DE ALERTA (inciso III do § 1º do art. 59 da LRF) - (108%)</t>
  </si>
  <si>
    <t>OBRIGAÇÕES NÃO INTEGRANTES DA DC</t>
  </si>
  <si>
    <t>Precatórios anteriores a 5.5.2000</t>
  </si>
  <si>
    <t>Antecipação de Receita Orçamentária - ARO</t>
  </si>
  <si>
    <t>Até o 3º Quadrimestre</t>
  </si>
  <si>
    <t>DEMONSTRATIVO DAS GARANTIAS E CONTRAGARANTIAS DE VALORES</t>
  </si>
  <si>
    <t>RGF - ANEXO 3 (LRF, art. 55, inciso I, alínea "c" e art. 40, § 1º)</t>
  </si>
  <si>
    <t>GARANTIAS CONCEDIDAS</t>
  </si>
  <si>
    <t>SALDO EXERCÍCIO</t>
  </si>
  <si>
    <t xml:space="preserve">    AOS ESTADOS (I) </t>
  </si>
  <si>
    <t xml:space="preserve">      Em Operações de Crédito Externas </t>
  </si>
  <si>
    <t xml:space="preserve">      Em Operações de Crédito Internas </t>
  </si>
  <si>
    <t xml:space="preserve">    AOS MUNICÍPIOS (II) </t>
  </si>
  <si>
    <t xml:space="preserve">    ÀS ENTIDADES CONTROLADAS (III) </t>
  </si>
  <si>
    <t xml:space="preserve">    POR MEIO DE FUNDOS E PROGRAMAS (IV) </t>
  </si>
  <si>
    <t>TOTAL DAS GARANTIAS CONCEDIDAS (V) = ( I + II + III + IV)</t>
  </si>
  <si>
    <t>RECEITA CORRENTE LÍQUIDA - RCL (VI)</t>
  </si>
  <si>
    <t xml:space="preserve">    (-) Transferências Obrigatórias da União relativas às Emendas Individuais (art. 166-A, § 1º, da CF) (VII) </t>
  </si>
  <si>
    <t xml:space="preserve">RECEITA CORRENTE LÍQUIDA AJUSTADA PARA CÁLCULO DOS LIMITES DE ENDIVIDAMENTO (VIII) = (VI - VII) </t>
  </si>
  <si>
    <t>% do TOTAL DAS GARANTIAS sobre a RCL</t>
  </si>
  <si>
    <t>LIMITE DEFINIDO POR RESOLUÇÃO DO SENADO FEDERAL (22%)</t>
  </si>
  <si>
    <t>LIMITE DE ALERTA (inciso III do §1º do art. 59 da LRF) - (19,8%)</t>
  </si>
  <si>
    <t>CONTRAGARANTIAS RECEBIDAS</t>
  </si>
  <si>
    <t xml:space="preserve">    DOS ESTADOS (VII) </t>
  </si>
  <si>
    <t xml:space="preserve">      Em Garantia às Operações de Crédito Externas </t>
  </si>
  <si>
    <t xml:space="preserve">      Em Garantia às Operações de Crédito Internas </t>
  </si>
  <si>
    <t xml:space="preserve">    DOS MUNICÍPIOS (VIII) </t>
  </si>
  <si>
    <t xml:space="preserve">    DAS ENTIDADES CONTROLADAS (IX) </t>
  </si>
  <si>
    <t xml:space="preserve">    EM GARANTIAS POR MEIO DE FUNDOS E PROGRAMAS (X) </t>
  </si>
  <si>
    <t xml:space="preserve">TOTAL CONTRAGARANTIAS RECEBIDAS (XI) = (VII + VIII + IX + X) </t>
  </si>
  <si>
    <t>Nota:</t>
  </si>
  <si>
    <t>1) Inclui garantias concedidas por meio de Fundos.</t>
  </si>
  <si>
    <t>MUNICÍPIO DE CURITIBA</t>
  </si>
  <si>
    <t>DEMONSTRATIVO DAS OPERAÇÕES DE CRÉDITO</t>
  </si>
  <si>
    <t>RGF - ANEXO 4 (LRF, art. 55, inciso I, alínea "d" e inciso III alínea "c")</t>
  </si>
  <si>
    <t>OPERAÇÕES DE CRÉDITO</t>
  </si>
  <si>
    <t>Valor Realizado</t>
  </si>
  <si>
    <t>No Quadrimestre de Referência</t>
  </si>
  <si>
    <t>Até o Quadrimestre de Referência (a)</t>
  </si>
  <si>
    <t>Mobiliária</t>
  </si>
  <si>
    <t>Contratual</t>
  </si>
  <si>
    <t xml:space="preserve">    Interna </t>
  </si>
  <si>
    <t xml:space="preserve">      Empréstimos </t>
  </si>
  <si>
    <t xml:space="preserve">      Aquisição Financiada de Bens e Arrendamento Mercantil Financeiro </t>
  </si>
  <si>
    <t xml:space="preserve">      Antecipação de Receita pela Venda a Termo de Bens e Serviços </t>
  </si>
  <si>
    <t xml:space="preserve">      Assunção Reconhecimento e Confissão de Dívidas (LRF, art. 29, § 1º) </t>
  </si>
  <si>
    <t xml:space="preserve">      Operações de Crédito não sujeitas ao limite para fins de contratação (I)</t>
  </si>
  <si>
    <t xml:space="preserve">    Externa </t>
  </si>
  <si>
    <t xml:space="preserve">      Antecipações de Receitas pela Venda a Termo de Bens e Serviços </t>
  </si>
  <si>
    <t xml:space="preserve">      Assunção, Reconhecimento e Confissão de Dívidas (LRF, art. 29, § 1º) </t>
  </si>
  <si>
    <t xml:space="preserve">      Operações de Crédito não sujeitas ao limite para fins de contratação (II)</t>
  </si>
  <si>
    <t>APURAÇÃO DO CUMPRIMENTO DOS LIMITES</t>
  </si>
  <si>
    <t> RECEITA CORRENTE LÍQUIDA - RCL</t>
  </si>
  <si>
    <t>-</t>
  </si>
  <si>
    <t xml:space="preserve">  (-) Transferências Obrigatórias da União relativas às Emendas Individuais (art. 166-A, § 1º, da CF) (V) </t>
  </si>
  <si>
    <t xml:space="preserve"> = RECEITA CORRENTE LÍQUIDA AJUSTADA PARA CÁLCULO DOS LIMITES DE ENDIVIDAMENTO (VI) = (IV - V)</t>
  </si>
  <si>
    <t>OPERAÇÕES VEDADAS</t>
  </si>
  <si>
    <t>Do Período de Referência (III)</t>
  </si>
  <si>
    <t>De Períodos Anteriores ao de Referência</t>
  </si>
  <si>
    <t>TOTAL CONSIDERADO PARA FINS DA APURAÇÃO DO CUMPRIMENTO DO LIMITE (IV) = (Ia + III)</t>
  </si>
  <si>
    <t>LIMITE GERAL DEFINIDO POR RESOLUÇÃO DO SENADO FEDERAL PARA AS OPERAÇÕES DE CRÉDITO INTERNA E EXTERNA</t>
  </si>
  <si>
    <t>LIMITE DE ALERTA (inciso III do §1º do art. 59 da LRF)</t>
  </si>
  <si>
    <t>OPERAÇÕES DE  CRÉDITO POR ANTECIPAÇÃO DA RECEITA ORÇAMENTÁRIA</t>
  </si>
  <si>
    <t>LIMITE DEFINIDO POR RESOLUÇÃO DO SENADO FEDERAL PARA AS OPERAÇÕES DE CRÉDITO POR ANTECIPAÇÃO DA RECEITA</t>
  </si>
  <si>
    <t>OUTRAS OPERAÇÕES QUE INTEGRAM A DÍVIDA CONSOLIDADA</t>
  </si>
  <si>
    <t>VALOR REALIZADO</t>
  </si>
  <si>
    <t>Até o Quadrimestre de Referência</t>
  </si>
  <si>
    <t>Parcelamento de Dívidas</t>
  </si>
  <si>
    <t>De Tributos</t>
  </si>
  <si>
    <t>De Contribuições Previdenciárias</t>
  </si>
  <si>
    <t>Do FGTS</t>
  </si>
  <si>
    <t>Operações de reestruturação e recomposição do principal de dívidas</t>
  </si>
  <si>
    <t>FONTE:  Sistema de Gestão Pública</t>
  </si>
  <si>
    <t>NOTA: A partir de 2016 o valor apresentado para efeito deste relatório passou-se a ser o montante do principal realizado da operação no exercício financeiro, ou seja, o valor da liberação.</t>
  </si>
  <si>
    <t>TOTAL</t>
  </si>
  <si>
    <t>DEMONSTRATIVO DO LIMITE DOS SERVIÇOS DE PUBLICIDADE E PROPAGANDA (PODER EXECUTIVO)</t>
  </si>
  <si>
    <t>ORÇAMENTO FISCAL E DA SEGURIDADE SOCIAL</t>
  </si>
  <si>
    <t>RGF - (LRFM, art. 27)</t>
  </si>
  <si>
    <t>DESPESAS</t>
  </si>
  <si>
    <t>DOTAÇÃO ATUALIZADA</t>
  </si>
  <si>
    <t>DESPESA EXECUTADA NO PERÍODO</t>
  </si>
  <si>
    <t>DESPESA LIQUIDADA</t>
  </si>
  <si>
    <t>INSCRITAS EM RESTOS A PAGAR NÃO PROCESSADOS</t>
  </si>
  <si>
    <t>SERVIÇO DE PUBLICIDADE E PROPAGANDA</t>
  </si>
  <si>
    <t>Serviço de Publicidade e Propaganda</t>
  </si>
  <si>
    <t>DESPESA DE CAPITAL LÍQUIDA (II)</t>
  </si>
  <si>
    <t>% SOBRE A RCL</t>
  </si>
  <si>
    <t>TOTAL CONSIDERADO NA ELABORAÇÃO DO ORÇAMENTO (IV) = (Ia + III)</t>
  </si>
  <si>
    <t>LIMITE GERAL DEFINIDO NA LEI COMPLEMENTAR MUNICIPAL Nº 101/17 - LRFM</t>
  </si>
  <si>
    <t>1) Para maior Transparência, as despesas executadas estão segregadas em:</t>
  </si>
  <si>
    <t>a) Despesas liquidadas, consideradas aquelas em que houve a entrega do material ou serviço, nos termos do art. 63 da Lei 4.320/64;</t>
  </si>
  <si>
    <t>b) Despesas empenhadas mas não liquidadas, inscritas em restos a pagar não processados, consideradas liquidadas no encerramento do exercício, por força do art. 35, inciso II da Lei 4.320/64.</t>
  </si>
  <si>
    <t>MUNICÍPIO DE CURITIBA - EXECUTIVO</t>
  </si>
  <si>
    <t>DEMONSTRATIVO SIMPLIFICADO DO RELATÓRIO DE GESTÃO FISCAL</t>
  </si>
  <si>
    <t>LRF, art. 48 - Anexo 6</t>
  </si>
  <si>
    <t>RECEITA CORRENTE LÍQUIDA</t>
  </si>
  <si>
    <t>VALOR ATÉ O QUADRIMESTRE</t>
  </si>
  <si>
    <t>Receita Corrente Líquida</t>
  </si>
  <si>
    <t xml:space="preserve">Receita Corrente Líquida Ajustada para Cálculo dos Limites de Endividamento </t>
  </si>
  <si>
    <t>Receita Corrente Líquida Ajustada para Cálculo dos Limites da Despesa com Pessoal</t>
  </si>
  <si>
    <t> DESPESA COM PESSOAL</t>
  </si>
  <si>
    <t>Total da Despesa com Pessoal para fins de apuração do Limite - TDP</t>
  </si>
  <si>
    <t>Limite Máximo (Inciso I, II e III, art. 20 da LRF)</t>
  </si>
  <si>
    <t>Limite Prudencial (Par. Único, art. 22 da LRF)</t>
  </si>
  <si>
    <t>Limite LRFM (§1º, art. 19 da LRFM)</t>
  </si>
  <si>
    <t xml:space="preserve">Limite de Alerta (inciso II do §1º do art. 59 da LRF) - &lt;%&gt; </t>
  </si>
  <si>
    <t> DÍVIDA CONSOLIDADA</t>
  </si>
  <si>
    <t>Dívida Consolidada Total</t>
  </si>
  <si>
    <t>Dívida Consolidada Líquida</t>
  </si>
  <si>
    <t>Limite Definido por Resolução do Senado Federal</t>
  </si>
  <si>
    <t> GARANTIAS DE VALORES</t>
  </si>
  <si>
    <t>Total de Garantias Concedidas</t>
  </si>
  <si>
    <t> OPERAÇÕES DE CRÉDITO</t>
  </si>
  <si>
    <t>   Operações de Crédito Internas e Externas</t>
  </si>
  <si>
    <t>   Limite Definido p/ Senado Federal para Op.de Crédito Internas e Externas</t>
  </si>
  <si>
    <t>   Operações de Crédito por Antecipação da Receita</t>
  </si>
  <si>
    <t>   Limite Definido p/ Senado Federal para Op.de Crédito por Ant.da Receita</t>
  </si>
  <si>
    <t>SERVIÇOS DE PUBLICIDADE E PROPAGANDA</t>
  </si>
  <si>
    <t>Total de Despesa com Serviços de Publicidades e Propaganda</t>
  </si>
  <si>
    <t>Limite LRF (art. 27)</t>
  </si>
  <si>
    <t>SALDO DO EXERCÍCIO ANTERIOR</t>
  </si>
  <si>
    <t>Empréstimos</t>
  </si>
  <si>
    <t>Reestruturação da Dívida de Estados e Municípios</t>
  </si>
  <si>
    <t>Financiamentos</t>
  </si>
  <si>
    <t>Parcelamento e Renegociação de dívidas</t>
  </si>
  <si>
    <t>De Demais Contribuições Sociais</t>
  </si>
  <si>
    <t>Com Instituição Não financeira</t>
  </si>
  <si>
    <t>Demais Dívidas Contratuais</t>
  </si>
  <si>
    <t>Disponibilidade de Caixa</t>
  </si>
  <si>
    <r>
      <t xml:space="preserve">DÍVIDA CONSOLIDADA LÍQUIDA (DCL) (III) = (I - II) </t>
    </r>
    <r>
      <rPr>
        <vertAlign val="superscript"/>
        <sz val="8"/>
        <color indexed="8"/>
        <rFont val="Arial"/>
        <family val="2"/>
      </rPr>
      <t>1</t>
    </r>
  </si>
  <si>
    <t>RECEITA CORRENTE LÍQUIDA - RCL (IV)</t>
  </si>
  <si>
    <t xml:space="preserve">  (-) Transferências Obrigatórias da União Relativas às Emendas Individuais (art. 166-A, § 1º, da CF) (V) </t>
  </si>
  <si>
    <t xml:space="preserve"> RECEITA CORRENTE LÍQUIDA AJUSTADA PARA CÁLCULO DOS LIMITES DE ENDIVIDAMENTO (VI) = (IV - V) </t>
  </si>
  <si>
    <t>% da DC sobre a RCL ( I / VI )</t>
  </si>
  <si>
    <t>% da DCL sobre a RCL ( III / VI)</t>
  </si>
  <si>
    <t>Passivo Atuarial</t>
  </si>
  <si>
    <t>RP Não-Processados</t>
  </si>
  <si>
    <t>(-) Depósitos Restituíveis e Valores Vinculados</t>
  </si>
  <si>
    <t xml:space="preserve">Precatórios Posteriores a 05/05/2000 (Não incluídos na DC) </t>
  </si>
  <si>
    <t>DEMONSTRATIVO DA DISPONIBILIDADE DE CAIXA E DOS RESTOS A PAGAR</t>
  </si>
  <si>
    <t>RGF - ANEXO 5 (LRF, art. 55, Inciso III, alínea "a")</t>
  </si>
  <si>
    <t>DISPONIBILIDADE DE CAIXA BRUTA</t>
  </si>
  <si>
    <t>OBRIGAÇÕES FINANCEIRAS</t>
  </si>
  <si>
    <t>INSUFICIÊNCIA FINANCEIRA VERIFICADA NO CONSÓRCIO PÚBLICO</t>
  </si>
  <si>
    <t>DISPONIBILIDADE DE CAIXA LÍQUIDA (ANTES DA INSCRIÇÃO EM RESTOS A PAGAR NÃO PROCESSADOS)</t>
  </si>
  <si>
    <t>RESTOS A PAGAR EMPENHADOS E NÃO LIQUIDADOS DO EXERCÍCIO</t>
  </si>
  <si>
    <t>EMPENHOS NÃO LIQUIDADOS CANCELADOS (NÃO INSCRITOS POR INSUFICIÊNCIA FINANCEIRA)</t>
  </si>
  <si>
    <t>DISPONIBILIDADE DE CAIXA LÍQUIDA (APÓS A INSCRIÇÃO EM RESTOS A PAGAR NÃO PROCESSADOS DO EXERCÍCIO)</t>
  </si>
  <si>
    <t>Restos a Pagar Liquidados e Não Pagos</t>
  </si>
  <si>
    <t>Restos a Pagar Empenhados e Não Liquidados de Exercícios Anteriores</t>
  </si>
  <si>
    <r>
      <t xml:space="preserve">Demais Obrigações Financeiras </t>
    </r>
    <r>
      <rPr>
        <b/>
        <vertAlign val="superscript"/>
        <sz val="9"/>
        <rFont val="Arial"/>
        <family val="2"/>
      </rPr>
      <t>1</t>
    </r>
  </si>
  <si>
    <t>IDENTIFICAÇÃO DOS RECURSOS</t>
  </si>
  <si>
    <t>De Exercícios Anteriores</t>
  </si>
  <si>
    <t>Do Exercícios</t>
  </si>
  <si>
    <t>(a)</t>
  </si>
  <si>
    <t>(b)</t>
  </si>
  <si>
    <t>(c)</t>
  </si>
  <si>
    <t>(d)</t>
  </si>
  <si>
    <t>(e)</t>
  </si>
  <si>
    <t>(f)</t>
  </si>
  <si>
    <t>(g) = (a-(b+c+d+e)-f)</t>
  </si>
  <si>
    <t>(h)</t>
  </si>
  <si>
    <t>(i) = (g - h)</t>
  </si>
  <si>
    <t>TOTAL DE RECURSOS NÃO VINCULADOS (I)</t>
  </si>
  <si>
    <t>Recursos Não Vinculados de Impostos</t>
  </si>
  <si>
    <t>Outros Recursos Não Vinculados</t>
  </si>
  <si>
    <t>Transferências do FUNDEB</t>
  </si>
  <si>
    <t>Outros Recursos Vinculados à Saúde</t>
  </si>
  <si>
    <t>Recursos Vinculados à Assistência Social</t>
  </si>
  <si>
    <t>Recursos Vinculados ao RPPS  / Taxa de Administração</t>
  </si>
  <si>
    <t xml:space="preserve">Recursos de Alienação de Bens  / Ativos </t>
  </si>
  <si>
    <t>Recursos Extraorçamentários</t>
  </si>
  <si>
    <t>1) Conforme Portaria nº 924/STN, de 2021, nas obrigações financeiras estão computados os recursos de terceiros, como depósitos e consignações, obrigações decorrentes de saldos despesas não empenhadas, conforme discriminada conforme abaixo:</t>
  </si>
  <si>
    <t>DESCRIÇÃO</t>
  </si>
  <si>
    <t>DEPÓSITOS E CONSIGNAÇÕES</t>
  </si>
  <si>
    <r>
      <t xml:space="preserve">DESPESAS NÃO EMPENHADAS </t>
    </r>
    <r>
      <rPr>
        <vertAlign val="superscript"/>
        <sz val="8"/>
        <rFont val="Arial"/>
        <family val="2"/>
      </rPr>
      <t>2</t>
    </r>
  </si>
  <si>
    <t>2) Incluído saldo dos compromissos financeiros executados sem o correspondente empenho no valor de R$</t>
  </si>
  <si>
    <t xml:space="preserve"> conforme quadro abaixo:</t>
  </si>
  <si>
    <t>ENTIDADES</t>
  </si>
  <si>
    <t>DESPESAS NÃO EMPENHADAS</t>
  </si>
  <si>
    <t>FUNDAÇÃO CULTURAL DE CURITIBA</t>
  </si>
  <si>
    <t>FUNDAÇÃO DE AÇÃO SOCIAL</t>
  </si>
  <si>
    <t>FUNDO DE ABASTECIMENTO ALIMENTAR DE CURITIBA</t>
  </si>
  <si>
    <t>FUNDO DE URBANIZAÇÃO DE CURITIBA</t>
  </si>
  <si>
    <t>FUNDO MUNICIPAL DA SAÚDE</t>
  </si>
  <si>
    <t>FUNDO MUNICIPAL DE ASSISTÊNCIA SOCIAL</t>
  </si>
  <si>
    <t>INSTITUTO DE PESQUISA E PLANEJ. URBANO DE CURITIBA</t>
  </si>
  <si>
    <t>INSTITUTO MUNICIPAL DE TURISMO</t>
  </si>
  <si>
    <t>PREFEITURA MUNICIPAL DE CURITIBA</t>
  </si>
  <si>
    <t>RESTOS A PAGAR</t>
  </si>
  <si>
    <t xml:space="preserve">RESTOS A PAGAR EMPENHADOS E NÃO LIQUIDADOS DO EXERCÍCIO </t>
  </si>
  <si>
    <t xml:space="preserve">DISPONIBILIDADE DE CAIXA LÍQUIDA (APÓS A INSCRIÇÃO EM RESTOS A PAGAR NÃO PROCESSADOS 
DO EXERCÍCIO) </t>
  </si>
  <si>
    <t>Valor Total</t>
  </si>
  <si>
    <t>Dívida Contratual de PPP</t>
  </si>
  <si>
    <t>Apropriação de depósitos Judiciais</t>
  </si>
  <si>
    <t>Agentes Comunitários de Saúde e de Combate às Endemias com Recursos Vinculados (CF, art. 198, §11)</t>
  </si>
  <si>
    <t xml:space="preserve">Forma Indireta (§ 1º do art. 18 da LRF) </t>
  </si>
  <si>
    <t>Despesa com Pessoal não Executada Orçamentariamente</t>
  </si>
  <si>
    <t>TOTAL DE RECURSOS VINCULADOS (EXCETO RPPS) (II)</t>
  </si>
  <si>
    <t>Recursos Vinculados à Educação</t>
  </si>
  <si>
    <t>Outros Recursos Vinculados à Educação</t>
  </si>
  <si>
    <t>Recursos Vinculados à Saúde</t>
  </si>
  <si>
    <t>Transferências Fundo a Fundo de Recursos do SUS</t>
  </si>
  <si>
    <t>Recursos Vinculados à Previdência Social (Exceto ao RPPS)</t>
  </si>
  <si>
    <t>Demais Vinculações Decorrentes de Transferências</t>
  </si>
  <si>
    <t>Transferências de Convênios e Instrumentos Congêneres (exceto Educação, Saúde e Assistência)</t>
  </si>
  <si>
    <t>Vinculações Decorrentes de Transferências</t>
  </si>
  <si>
    <t>Demais Vinculações Legais</t>
  </si>
  <si>
    <t>Recursos de Operações de Crédito (exceto vinculados à Educação e à Saúde)</t>
  </si>
  <si>
    <t>Recursos Vinculados a Fundos (exceto Educação, Saúde, Assistência e Previdência)</t>
  </si>
  <si>
    <t>Vinculações Legais</t>
  </si>
  <si>
    <t>Outras Vinculações</t>
  </si>
  <si>
    <t>TOTAL DE RECURSOS VINCULADOS AO RPPS (III)</t>
  </si>
  <si>
    <t>Recursos Vinculados ao RPPS - Fundo em Capitalização (Plano Previdenciário)</t>
  </si>
  <si>
    <t>Recursos Vinculados ao RPPS / Fundo em Repartição (Plano Financeiro)</t>
  </si>
  <si>
    <t>TOTAL (IV) = (I + II + III)</t>
  </si>
  <si>
    <t>Parcela dedutível referente ao piso salarial do Enfermeiro, Técnico de Enfermagem, Auxiliar de Enfermagem e Parteira (ADCT, art. 38, §2º)</t>
  </si>
  <si>
    <t>Outras Deduções Constitucionais ou Legais</t>
  </si>
  <si>
    <t/>
  </si>
  <si>
    <t>SALDO DO EXERCÍCIO DE 2022</t>
  </si>
  <si>
    <t>Janeiro/2024 à Dezembro/2024</t>
  </si>
  <si>
    <t>01-Janeiro</t>
  </si>
  <si>
    <t>02-Fevereiro</t>
  </si>
  <si>
    <t>03-Março</t>
  </si>
  <si>
    <t>04-Abril</t>
  </si>
  <si>
    <t>05-Maio</t>
  </si>
  <si>
    <t>06-Junho</t>
  </si>
  <si>
    <t>07-Julho</t>
  </si>
  <si>
    <t>08-Agosto</t>
  </si>
  <si>
    <t>09-Setembro</t>
  </si>
  <si>
    <t>10-Outubro</t>
  </si>
  <si>
    <t>11-Novembro</t>
  </si>
  <si>
    <t>12-Dezembro</t>
  </si>
  <si>
    <t>(-) Transferências obrigatórias da União relativas às emendas individuais (art. 166-A, § 1º da CF)  (Va)</t>
  </si>
  <si>
    <t>(-) Dedução da receita de serviço do sistema de transporte coletivo - FUC - §3º do Art. 14 da Lei Complementar Municipal n° 101/17 - LRFM (Vb)</t>
  </si>
  <si>
    <t xml:space="preserve">  (-) Transferências obrigatórias da União relativas às emendas de bancada 
  (art. 166, § 16, da CF) </t>
  </si>
  <si>
    <t xml:space="preserve">  (-) Transferências da União relativas à remuneração dos agentes 
  comunitários de saúde e de combate às endemias (CF, art. 198, §11) </t>
  </si>
  <si>
    <t xml:space="preserve">  (-) Outras Deduções Constitucionais ou Legais </t>
  </si>
  <si>
    <t xml:space="preserve">1) Incluídos empenhos liquidados de Outras Despesas de Pessoal decorrentes de Contratos de Gestão (exceto elemento 34) emitidos para o FEAES e INCS, conforme 13ª edição do MDF - Manual de Demonstrativos Fiscais. ; </t>
  </si>
  <si>
    <t xml:space="preserve">2) Excluída a dedução referente ao IRRF conforme Lei Complementar nº 178/2021 que incluiu o § 3º no art. 18 da LRF - Lei de Responsabilidade Fiscal; </t>
  </si>
  <si>
    <t xml:space="preserve">3) Para fins da apuração do limite da despesa com pessoal, não estão computados na base de cálculo da receita corrente líquida os valores pertencentes ao Fundo de Urbanização de Curitiba - FUC e que sejam destinados ao pagamento dos contratos de concessão do serviço público de transporte, conforme §3º do Art. 14 da Lei Complementar Municipal n° 101/17 - LRFM; </t>
  </si>
  <si>
    <t>.</t>
  </si>
  <si>
    <t>01/01/2024 a 31/12/2024</t>
  </si>
  <si>
    <t>SALDO DO EXERCÍCIO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</si>
</sst>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&quot;R$ &quot;#,##0.00_);[Red]\(&quot;R$ &quot;#,##0.00\)"/>
    <numFmt numFmtId="166" formatCode="_(* #,##0_);_(* \(#,##0\);_(* &quot;-&quot;??_);_(@_)"/>
    <numFmt numFmtId="167" formatCode="[$-416]mmmm\-yy;@"/>
    <numFmt numFmtId="168" formatCode="_(* #,##0.00_);_(* \(#,##0.00\);_(* &quot;-&quot;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vertAlign val="superscript"/>
      <sz val="8"/>
      <color indexed="8"/>
      <name val="Arial"/>
      <family val="2"/>
    </font>
    <font>
      <sz val="7.5"/>
      <name val="Arial"/>
      <family val="2"/>
    </font>
    <font>
      <sz val="10"/>
      <name val="Times New Roman"/>
      <family val="1"/>
    </font>
    <font>
      <sz val="7"/>
      <name val="Arial"/>
      <family val="2"/>
    </font>
    <font>
      <sz val="7.5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vertAlign val="subscript"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4">
    <xf numFmtId="0" fontId="0" fillId="0" borderId="0" xfId="0"/>
    <xf numFmtId="164" fontId="0" fillId="2" borderId="0" xfId="0" applyNumberFormat="1" applyFill="1"/>
    <xf numFmtId="0" fontId="0" fillId="2" borderId="0" xfId="0" applyFill="1"/>
    <xf numFmtId="164" fontId="5" fillId="2" borderId="0" xfId="0" applyNumberFormat="1" applyFont="1" applyFill="1"/>
    <xf numFmtId="37" fontId="6" fillId="2" borderId="0" xfId="0" applyNumberFormat="1" applyFont="1" applyFill="1" applyAlignment="1">
      <alignment horizontal="left" wrapText="1"/>
    </xf>
    <xf numFmtId="165" fontId="3" fillId="2" borderId="0" xfId="0" applyNumberFormat="1" applyFont="1" applyFill="1" applyAlignment="1">
      <alignment horizontal="right" wrapText="1"/>
    </xf>
    <xf numFmtId="0" fontId="2" fillId="3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167" fontId="9" fillId="3" borderId="7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wrapText="1"/>
    </xf>
    <xf numFmtId="164" fontId="3" fillId="2" borderId="3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left" wrapText="1"/>
    </xf>
    <xf numFmtId="43" fontId="3" fillId="2" borderId="10" xfId="1" applyFont="1" applyFill="1" applyBorder="1" applyAlignment="1">
      <alignment horizontal="right" wrapText="1"/>
    </xf>
    <xf numFmtId="164" fontId="3" fillId="2" borderId="0" xfId="0" applyNumberFormat="1" applyFont="1" applyFill="1" applyAlignment="1">
      <alignment horizontal="right" wrapText="1"/>
    </xf>
    <xf numFmtId="43" fontId="3" fillId="2" borderId="10" xfId="1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 indent="2"/>
    </xf>
    <xf numFmtId="164" fontId="3" fillId="2" borderId="5" xfId="0" applyNumberFormat="1" applyFont="1" applyFill="1" applyBorder="1" applyAlignment="1">
      <alignment horizontal="right" wrapText="1"/>
    </xf>
    <xf numFmtId="164" fontId="3" fillId="2" borderId="10" xfId="0" applyNumberFormat="1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left" wrapText="1" indent="1"/>
    </xf>
    <xf numFmtId="0" fontId="3" fillId="4" borderId="4" xfId="0" applyFont="1" applyFill="1" applyBorder="1" applyAlignment="1">
      <alignment horizontal="left" wrapText="1" indent="1"/>
    </xf>
    <xf numFmtId="164" fontId="3" fillId="4" borderId="0" xfId="0" applyNumberFormat="1" applyFont="1" applyFill="1" applyAlignment="1">
      <alignment horizontal="right" wrapText="1"/>
    </xf>
    <xf numFmtId="0" fontId="3" fillId="4" borderId="6" xfId="0" applyFont="1" applyFill="1" applyBorder="1" applyAlignment="1">
      <alignment horizontal="left" wrapText="1" indent="2"/>
    </xf>
    <xf numFmtId="0" fontId="3" fillId="4" borderId="11" xfId="0" applyFont="1" applyFill="1" applyBorder="1" applyAlignment="1">
      <alignment horizontal="left" wrapText="1" indent="2"/>
    </xf>
    <xf numFmtId="164" fontId="3" fillId="4" borderId="11" xfId="0" applyNumberFormat="1" applyFont="1" applyFill="1" applyBorder="1" applyAlignment="1">
      <alignment horizontal="right" wrapText="1"/>
    </xf>
    <xf numFmtId="164" fontId="3" fillId="4" borderId="12" xfId="0" applyNumberFormat="1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left" wrapText="1"/>
    </xf>
    <xf numFmtId="164" fontId="2" fillId="3" borderId="8" xfId="0" applyNumberFormat="1" applyFont="1" applyFill="1" applyBorder="1" applyAlignment="1">
      <alignment horizontal="right" wrapText="1"/>
    </xf>
    <xf numFmtId="164" fontId="2" fillId="3" borderId="9" xfId="0" applyNumberFormat="1" applyFont="1" applyFill="1" applyBorder="1" applyAlignment="1">
      <alignment horizontal="right" wrapText="1"/>
    </xf>
    <xf numFmtId="0" fontId="7" fillId="2" borderId="0" xfId="0" applyFont="1" applyFill="1"/>
    <xf numFmtId="0" fontId="3" fillId="3" borderId="14" xfId="0" applyFont="1" applyFill="1" applyBorder="1" applyAlignment="1">
      <alignment horizontal="left" wrapText="1"/>
    </xf>
    <xf numFmtId="164" fontId="3" fillId="3" borderId="14" xfId="0" applyNumberFormat="1" applyFont="1" applyFill="1" applyBorder="1" applyAlignment="1">
      <alignment horizontal="right" wrapText="1"/>
    </xf>
    <xf numFmtId="164" fontId="3" fillId="3" borderId="9" xfId="0" applyNumberFormat="1" applyFont="1" applyFill="1" applyBorder="1" applyAlignment="1">
      <alignment horizontal="right" wrapText="1"/>
    </xf>
    <xf numFmtId="0" fontId="9" fillId="3" borderId="14" xfId="0" applyFont="1" applyFill="1" applyBorder="1"/>
    <xf numFmtId="0" fontId="3" fillId="2" borderId="3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164" fontId="3" fillId="4" borderId="4" xfId="0" applyNumberFormat="1" applyFont="1" applyFill="1" applyBorder="1" applyAlignment="1">
      <alignment horizontal="right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5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164" fontId="3" fillId="2" borderId="6" xfId="0" applyNumberFormat="1" applyFont="1" applyFill="1" applyBorder="1" applyAlignment="1">
      <alignment horizontal="right" wrapText="1"/>
    </xf>
    <xf numFmtId="0" fontId="3" fillId="2" borderId="14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164" fontId="3" fillId="2" borderId="13" xfId="0" applyNumberFormat="1" applyFont="1" applyFill="1" applyBorder="1" applyAlignment="1">
      <alignment horizontal="right" wrapText="1"/>
    </xf>
    <xf numFmtId="10" fontId="3" fillId="2" borderId="14" xfId="2" applyNumberFormat="1" applyFont="1" applyFill="1" applyBorder="1" applyAlignment="1">
      <alignment wrapText="1"/>
    </xf>
    <xf numFmtId="0" fontId="3" fillId="3" borderId="9" xfId="0" applyFont="1" applyFill="1" applyBorder="1" applyAlignment="1">
      <alignment horizontal="left" wrapText="1"/>
    </xf>
    <xf numFmtId="164" fontId="3" fillId="3" borderId="13" xfId="2" applyNumberFormat="1" applyFont="1" applyFill="1" applyBorder="1" applyAlignment="1">
      <alignment horizontal="right" wrapText="1"/>
    </xf>
    <xf numFmtId="10" fontId="3" fillId="3" borderId="14" xfId="2" applyNumberFormat="1" applyFont="1" applyFill="1" applyBorder="1" applyAlignment="1">
      <alignment horizontal="right" wrapText="1"/>
    </xf>
    <xf numFmtId="0" fontId="3" fillId="2" borderId="14" xfId="0" applyFont="1" applyFill="1" applyBorder="1" applyAlignment="1">
      <alignment horizontal="left" wrapText="1" indent="1"/>
    </xf>
    <xf numFmtId="0" fontId="3" fillId="2" borderId="9" xfId="0" applyFont="1" applyFill="1" applyBorder="1" applyAlignment="1">
      <alignment horizontal="left" wrapText="1" indent="1"/>
    </xf>
    <xf numFmtId="164" fontId="3" fillId="2" borderId="14" xfId="0" applyNumberFormat="1" applyFont="1" applyFill="1" applyBorder="1" applyAlignment="1">
      <alignment horizontal="right" wrapText="1"/>
    </xf>
    <xf numFmtId="10" fontId="3" fillId="2" borderId="14" xfId="2" applyNumberFormat="1" applyFont="1" applyFill="1" applyBorder="1" applyAlignment="1">
      <alignment horizontal="right" wrapText="1"/>
    </xf>
    <xf numFmtId="0" fontId="3" fillId="4" borderId="14" xfId="0" applyFont="1" applyFill="1" applyBorder="1" applyAlignment="1">
      <alignment horizontal="left" wrapText="1" indent="1"/>
    </xf>
    <xf numFmtId="0" fontId="3" fillId="4" borderId="9" xfId="0" applyFont="1" applyFill="1" applyBorder="1" applyAlignment="1">
      <alignment horizontal="left" wrapText="1" indent="1"/>
    </xf>
    <xf numFmtId="164" fontId="3" fillId="4" borderId="13" xfId="0" applyNumberFormat="1" applyFont="1" applyFill="1" applyBorder="1" applyAlignment="1">
      <alignment horizontal="right" wrapText="1"/>
    </xf>
    <xf numFmtId="164" fontId="3" fillId="4" borderId="14" xfId="0" applyNumberFormat="1" applyFont="1" applyFill="1" applyBorder="1" applyAlignment="1">
      <alignment horizontal="right" wrapText="1"/>
    </xf>
    <xf numFmtId="0" fontId="12" fillId="2" borderId="0" xfId="0" applyFont="1" applyFill="1" applyAlignment="1">
      <alignment wrapText="1"/>
    </xf>
    <xf numFmtId="0" fontId="13" fillId="2" borderId="0" xfId="0" applyFont="1" applyFill="1"/>
    <xf numFmtId="0" fontId="14" fillId="2" borderId="0" xfId="0" applyFont="1" applyFill="1" applyAlignment="1">
      <alignment vertical="justify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wrapText="1"/>
    </xf>
    <xf numFmtId="9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/>
    <xf numFmtId="165" fontId="16" fillId="2" borderId="0" xfId="0" applyNumberFormat="1" applyFont="1" applyFill="1" applyAlignment="1">
      <alignment horizontal="right" wrapText="1"/>
    </xf>
    <xf numFmtId="0" fontId="3" fillId="2" borderId="21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 indent="1"/>
    </xf>
    <xf numFmtId="0" fontId="3" fillId="2" borderId="0" xfId="0" applyFont="1" applyFill="1" applyAlignment="1">
      <alignment horizontal="left" wrapText="1" indent="2"/>
    </xf>
    <xf numFmtId="0" fontId="3" fillId="2" borderId="1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164" fontId="16" fillId="2" borderId="0" xfId="0" applyNumberFormat="1" applyFont="1" applyFill="1" applyAlignment="1">
      <alignment horizontal="right" wrapText="1"/>
    </xf>
    <xf numFmtId="0" fontId="2" fillId="3" borderId="2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2" borderId="26" xfId="0" applyFont="1" applyFill="1" applyBorder="1" applyAlignment="1">
      <alignment horizontal="left" wrapText="1"/>
    </xf>
    <xf numFmtId="0" fontId="18" fillId="2" borderId="0" xfId="0" applyFont="1" applyFill="1"/>
    <xf numFmtId="0" fontId="17" fillId="3" borderId="29" xfId="0" applyFont="1" applyFill="1" applyBorder="1" applyAlignment="1">
      <alignment horizontal="center" wrapText="1"/>
    </xf>
    <xf numFmtId="164" fontId="3" fillId="2" borderId="5" xfId="0" applyNumberFormat="1" applyFont="1" applyFill="1" applyBorder="1" applyAlignment="1">
      <alignment wrapText="1"/>
    </xf>
    <xf numFmtId="0" fontId="14" fillId="2" borderId="0" xfId="0" applyFont="1" applyFill="1" applyAlignment="1">
      <alignment vertical="center"/>
    </xf>
    <xf numFmtId="0" fontId="14" fillId="2" borderId="0" xfId="0" applyFont="1" applyFill="1"/>
    <xf numFmtId="0" fontId="3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6" fillId="2" borderId="0" xfId="0" applyFont="1" applyFill="1"/>
    <xf numFmtId="164" fontId="3" fillId="2" borderId="0" xfId="0" applyNumberFormat="1" applyFont="1" applyFill="1" applyAlignment="1">
      <alignment horizontal="center" wrapText="1"/>
    </xf>
    <xf numFmtId="164" fontId="3" fillId="2" borderId="11" xfId="0" applyNumberFormat="1" applyFont="1" applyFill="1" applyBorder="1" applyAlignment="1">
      <alignment horizontal="right" wrapText="1"/>
    </xf>
    <xf numFmtId="0" fontId="2" fillId="3" borderId="7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right" wrapText="1"/>
    </xf>
    <xf numFmtId="43" fontId="3" fillId="2" borderId="7" xfId="1" applyFont="1" applyFill="1" applyBorder="1" applyAlignment="1">
      <alignment horizontal="right" wrapText="1"/>
    </xf>
    <xf numFmtId="43" fontId="3" fillId="2" borderId="2" xfId="1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left" vertical="center" wrapText="1"/>
    </xf>
    <xf numFmtId="164" fontId="3" fillId="3" borderId="11" xfId="0" applyNumberFormat="1" applyFont="1" applyFill="1" applyBorder="1" applyAlignment="1">
      <alignment horizontal="right" vertical="center" wrapText="1"/>
    </xf>
    <xf numFmtId="164" fontId="3" fillId="3" borderId="15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3" fillId="2" borderId="6" xfId="0" applyFont="1" applyFill="1" applyBorder="1" applyAlignment="1">
      <alignment horizontal="left" vertical="center" wrapText="1"/>
    </xf>
    <xf numFmtId="164" fontId="3" fillId="2" borderId="11" xfId="0" applyNumberFormat="1" applyFont="1" applyFill="1" applyBorder="1" applyAlignment="1">
      <alignment horizontal="right" vertical="center" wrapText="1"/>
    </xf>
    <xf numFmtId="164" fontId="3" fillId="2" borderId="15" xfId="0" applyNumberFormat="1" applyFont="1" applyFill="1" applyBorder="1" applyAlignment="1">
      <alignment horizontal="right" vertical="center" wrapText="1"/>
    </xf>
    <xf numFmtId="10" fontId="3" fillId="2" borderId="11" xfId="0" applyNumberFormat="1" applyFont="1" applyFill="1" applyBorder="1" applyAlignment="1">
      <alignment horizontal="right" vertical="center" wrapText="1"/>
    </xf>
    <xf numFmtId="10" fontId="3" fillId="2" borderId="15" xfId="0" applyNumberFormat="1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left" vertical="center" wrapText="1"/>
    </xf>
    <xf numFmtId="164" fontId="3" fillId="2" borderId="14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left"/>
    </xf>
    <xf numFmtId="164" fontId="3" fillId="2" borderId="15" xfId="0" applyNumberFormat="1" applyFont="1" applyFill="1" applyBorder="1" applyAlignment="1">
      <alignment horizontal="right" wrapText="1"/>
    </xf>
    <xf numFmtId="0" fontId="12" fillId="2" borderId="0" xfId="0" applyFont="1" applyFill="1"/>
    <xf numFmtId="0" fontId="9" fillId="3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left" wrapText="1"/>
    </xf>
    <xf numFmtId="43" fontId="9" fillId="2" borderId="0" xfId="1" applyFont="1" applyFill="1" applyBorder="1"/>
    <xf numFmtId="43" fontId="2" fillId="2" borderId="23" xfId="1" applyFont="1" applyFill="1" applyBorder="1" applyAlignment="1">
      <alignment horizontal="right" wrapText="1"/>
    </xf>
    <xf numFmtId="0" fontId="2" fillId="2" borderId="21" xfId="0" applyFont="1" applyFill="1" applyBorder="1" applyAlignment="1">
      <alignment horizontal="left" wrapText="1" indent="1"/>
    </xf>
    <xf numFmtId="0" fontId="3" fillId="2" borderId="21" xfId="0" applyFont="1" applyFill="1" applyBorder="1" applyAlignment="1">
      <alignment horizontal="left" wrapText="1" indent="2"/>
    </xf>
    <xf numFmtId="43" fontId="6" fillId="2" borderId="0" xfId="1" applyFont="1" applyFill="1" applyBorder="1"/>
    <xf numFmtId="43" fontId="3" fillId="2" borderId="23" xfId="1" applyFont="1" applyFill="1" applyBorder="1" applyAlignment="1">
      <alignment horizontal="right" wrapText="1"/>
    </xf>
    <xf numFmtId="43" fontId="9" fillId="3" borderId="20" xfId="1" applyFont="1" applyFill="1" applyBorder="1" applyAlignment="1">
      <alignment horizontal="center" vertical="center"/>
    </xf>
    <xf numFmtId="43" fontId="2" fillId="3" borderId="17" xfId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 wrapText="1"/>
    </xf>
    <xf numFmtId="164" fontId="3" fillId="2" borderId="20" xfId="0" applyNumberFormat="1" applyFont="1" applyFill="1" applyBorder="1" applyAlignment="1">
      <alignment horizontal="left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 wrapText="1" indent="1"/>
    </xf>
    <xf numFmtId="10" fontId="3" fillId="2" borderId="17" xfId="2" applyNumberFormat="1" applyFont="1" applyFill="1" applyBorder="1" applyAlignment="1">
      <alignment horizontal="right" vertical="center" wrapText="1"/>
    </xf>
    <xf numFmtId="0" fontId="3" fillId="4" borderId="26" xfId="0" applyFont="1" applyFill="1" applyBorder="1" applyAlignment="1">
      <alignment horizontal="left" vertical="center" wrapText="1"/>
    </xf>
    <xf numFmtId="164" fontId="3" fillId="4" borderId="26" xfId="0" applyNumberFormat="1" applyFont="1" applyFill="1" applyBorder="1" applyAlignment="1">
      <alignment horizontal="left" vertical="center" wrapText="1"/>
    </xf>
    <xf numFmtId="10" fontId="3" fillId="4" borderId="26" xfId="2" applyNumberFormat="1" applyFont="1" applyFill="1" applyBorder="1" applyAlignment="1">
      <alignment horizontal="right" vertical="center" wrapText="1"/>
    </xf>
    <xf numFmtId="43" fontId="9" fillId="3" borderId="32" xfId="1" applyFont="1" applyFill="1" applyBorder="1" applyAlignment="1">
      <alignment horizontal="center" wrapText="1"/>
    </xf>
    <xf numFmtId="43" fontId="2" fillId="3" borderId="18" xfId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wrapText="1" indent="1"/>
    </xf>
    <xf numFmtId="0" fontId="5" fillId="2" borderId="26" xfId="0" applyFont="1" applyFill="1" applyBorder="1"/>
    <xf numFmtId="0" fontId="6" fillId="2" borderId="0" xfId="0" applyFont="1" applyFill="1" applyAlignment="1">
      <alignment horizontal="center"/>
    </xf>
    <xf numFmtId="165" fontId="14" fillId="2" borderId="0" xfId="0" applyNumberFormat="1" applyFont="1" applyFill="1" applyAlignment="1">
      <alignment horizontal="right"/>
    </xf>
    <xf numFmtId="4" fontId="9" fillId="3" borderId="30" xfId="0" applyNumberFormat="1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6" fillId="2" borderId="28" xfId="0" applyFont="1" applyFill="1" applyBorder="1"/>
    <xf numFmtId="164" fontId="6" fillId="2" borderId="30" xfId="0" applyNumberFormat="1" applyFont="1" applyFill="1" applyBorder="1" applyAlignment="1">
      <alignment horizontal="right" vertical="center" wrapText="1"/>
    </xf>
    <xf numFmtId="164" fontId="6" fillId="2" borderId="31" xfId="0" applyNumberFormat="1" applyFont="1" applyFill="1" applyBorder="1" applyAlignment="1">
      <alignment horizontal="right" vertical="center" wrapText="1"/>
    </xf>
    <xf numFmtId="0" fontId="6" fillId="2" borderId="21" xfId="0" applyFont="1" applyFill="1" applyBorder="1" applyAlignment="1">
      <alignment horizontal="left" indent="1"/>
    </xf>
    <xf numFmtId="164" fontId="6" fillId="4" borderId="22" xfId="1" applyNumberFormat="1" applyFont="1" applyFill="1" applyBorder="1" applyAlignment="1">
      <alignment horizontal="center" vertical="center" wrapText="1"/>
    </xf>
    <xf numFmtId="164" fontId="6" fillId="2" borderId="22" xfId="1" applyNumberFormat="1" applyFont="1" applyFill="1" applyBorder="1" applyAlignment="1">
      <alignment horizontal="center" vertical="center" wrapText="1"/>
    </xf>
    <xf numFmtId="164" fontId="6" fillId="2" borderId="23" xfId="1" applyNumberFormat="1" applyFont="1" applyFill="1" applyBorder="1" applyAlignment="1">
      <alignment horizontal="center" vertical="center" wrapText="1"/>
    </xf>
    <xf numFmtId="0" fontId="6" fillId="2" borderId="19" xfId="0" applyFont="1" applyFill="1" applyBorder="1"/>
    <xf numFmtId="164" fontId="6" fillId="2" borderId="32" xfId="0" applyNumberFormat="1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vertical="center"/>
    </xf>
    <xf numFmtId="164" fontId="9" fillId="3" borderId="20" xfId="0" applyNumberFormat="1" applyFont="1" applyFill="1" applyBorder="1" applyAlignment="1">
      <alignment horizontal="center" vertical="center" wrapText="1"/>
    </xf>
    <xf numFmtId="164" fontId="9" fillId="3" borderId="17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vertical="center" wrapText="1"/>
    </xf>
    <xf numFmtId="164" fontId="3" fillId="2" borderId="24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left" indent="1"/>
    </xf>
    <xf numFmtId="0" fontId="2" fillId="3" borderId="24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left" wrapText="1"/>
    </xf>
    <xf numFmtId="164" fontId="3" fillId="2" borderId="33" xfId="0" applyNumberFormat="1" applyFont="1" applyFill="1" applyBorder="1" applyAlignment="1">
      <alignment horizontal="center" wrapText="1"/>
    </xf>
    <xf numFmtId="165" fontId="3" fillId="2" borderId="33" xfId="0" applyNumberFormat="1" applyFont="1" applyFill="1" applyBorder="1" applyAlignment="1">
      <alignment horizontal="right" wrapText="1"/>
    </xf>
    <xf numFmtId="164" fontId="2" fillId="3" borderId="20" xfId="0" applyNumberFormat="1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164" fontId="3" fillId="2" borderId="30" xfId="0" applyNumberFormat="1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164" fontId="3" fillId="2" borderId="22" xfId="0" applyNumberFormat="1" applyFont="1" applyFill="1" applyBorder="1" applyAlignment="1">
      <alignment horizontal="center" wrapText="1"/>
    </xf>
    <xf numFmtId="10" fontId="3" fillId="2" borderId="23" xfId="2" applyNumberFormat="1" applyFont="1" applyFill="1" applyBorder="1" applyAlignment="1">
      <alignment horizontal="center" wrapText="1"/>
    </xf>
    <xf numFmtId="164" fontId="3" fillId="2" borderId="32" xfId="0" applyNumberFormat="1" applyFont="1" applyFill="1" applyBorder="1" applyAlignment="1">
      <alignment horizontal="right" wrapText="1"/>
    </xf>
    <xf numFmtId="0" fontId="3" fillId="2" borderId="18" xfId="0" applyFont="1" applyFill="1" applyBorder="1" applyAlignment="1">
      <alignment horizontal="right" wrapText="1"/>
    </xf>
    <xf numFmtId="164" fontId="3" fillId="2" borderId="32" xfId="0" applyNumberFormat="1" applyFont="1" applyFill="1" applyBorder="1" applyAlignment="1">
      <alignment horizontal="center" wrapText="1"/>
    </xf>
    <xf numFmtId="10" fontId="3" fillId="2" borderId="18" xfId="2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right" wrapText="1"/>
    </xf>
    <xf numFmtId="164" fontId="15" fillId="2" borderId="0" xfId="0" applyNumberFormat="1" applyFont="1" applyFill="1" applyAlignment="1">
      <alignment wrapText="1"/>
    </xf>
    <xf numFmtId="0" fontId="2" fillId="3" borderId="25" xfId="0" applyFont="1" applyFill="1" applyBorder="1" applyAlignment="1">
      <alignment horizontal="center" wrapText="1"/>
    </xf>
    <xf numFmtId="166" fontId="3" fillId="2" borderId="30" xfId="0" applyNumberFormat="1" applyFont="1" applyFill="1" applyBorder="1" applyAlignment="1">
      <alignment wrapText="1"/>
    </xf>
    <xf numFmtId="0" fontId="3" fillId="2" borderId="30" xfId="0" applyFont="1" applyFill="1" applyBorder="1" applyAlignment="1">
      <alignment wrapText="1"/>
    </xf>
    <xf numFmtId="0" fontId="16" fillId="2" borderId="31" xfId="0" applyFont="1" applyFill="1" applyBorder="1" applyAlignment="1">
      <alignment wrapText="1"/>
    </xf>
    <xf numFmtId="164" fontId="3" fillId="2" borderId="22" xfId="0" applyNumberFormat="1" applyFont="1" applyFill="1" applyBorder="1" applyAlignment="1">
      <alignment wrapText="1"/>
    </xf>
    <xf numFmtId="164" fontId="16" fillId="2" borderId="23" xfId="0" applyNumberFormat="1" applyFont="1" applyFill="1" applyBorder="1" applyAlignment="1">
      <alignment wrapText="1"/>
    </xf>
    <xf numFmtId="164" fontId="3" fillId="2" borderId="10" xfId="0" applyNumberFormat="1" applyFont="1" applyFill="1" applyBorder="1" applyAlignment="1">
      <alignment wrapText="1"/>
    </xf>
    <xf numFmtId="164" fontId="16" fillId="2" borderId="5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left" wrapText="1" indent="3"/>
    </xf>
    <xf numFmtId="164" fontId="16" fillId="2" borderId="0" xfId="0" applyNumberFormat="1" applyFont="1" applyFill="1" applyAlignment="1">
      <alignment wrapText="1"/>
    </xf>
    <xf numFmtId="0" fontId="3" fillId="4" borderId="0" xfId="0" applyFont="1" applyFill="1" applyAlignment="1">
      <alignment horizontal="left" wrapText="1" indent="2"/>
    </xf>
    <xf numFmtId="164" fontId="3" fillId="4" borderId="10" xfId="0" applyNumberFormat="1" applyFont="1" applyFill="1" applyBorder="1" applyAlignment="1">
      <alignment wrapText="1"/>
    </xf>
    <xf numFmtId="164" fontId="3" fillId="4" borderId="5" xfId="0" applyNumberFormat="1" applyFont="1" applyFill="1" applyBorder="1" applyAlignment="1">
      <alignment wrapText="1"/>
    </xf>
    <xf numFmtId="164" fontId="3" fillId="3" borderId="35" xfId="0" applyNumberFormat="1" applyFont="1" applyFill="1" applyBorder="1" applyAlignment="1">
      <alignment vertical="center" wrapText="1"/>
    </xf>
    <xf numFmtId="164" fontId="16" fillId="3" borderId="35" xfId="0" applyNumberFormat="1" applyFont="1" applyFill="1" applyBorder="1" applyAlignment="1">
      <alignment vertical="center" wrapText="1"/>
    </xf>
    <xf numFmtId="164" fontId="3" fillId="3" borderId="15" xfId="0" applyNumberFormat="1" applyFont="1" applyFill="1" applyBorder="1" applyAlignment="1">
      <alignment vertical="center" wrapText="1"/>
    </xf>
    <xf numFmtId="164" fontId="16" fillId="3" borderId="15" xfId="0" applyNumberFormat="1" applyFont="1" applyFill="1" applyBorder="1" applyAlignment="1">
      <alignment vertical="center" wrapText="1"/>
    </xf>
    <xf numFmtId="0" fontId="3" fillId="2" borderId="34" xfId="0" applyFont="1" applyFill="1" applyBorder="1" applyAlignment="1">
      <alignment horizontal="left" wrapText="1"/>
    </xf>
    <xf numFmtId="164" fontId="3" fillId="2" borderId="36" xfId="0" applyNumberFormat="1" applyFont="1" applyFill="1" applyBorder="1" applyAlignment="1">
      <alignment wrapText="1"/>
    </xf>
    <xf numFmtId="164" fontId="16" fillId="2" borderId="35" xfId="0" applyNumberFormat="1" applyFont="1" applyFill="1" applyBorder="1" applyAlignment="1">
      <alignment wrapText="1"/>
    </xf>
    <xf numFmtId="164" fontId="3" fillId="2" borderId="11" xfId="0" applyNumberFormat="1" applyFont="1" applyFill="1" applyBorder="1" applyAlignment="1">
      <alignment wrapText="1"/>
    </xf>
    <xf numFmtId="164" fontId="16" fillId="2" borderId="15" xfId="0" applyNumberFormat="1" applyFont="1" applyFill="1" applyBorder="1" applyAlignment="1">
      <alignment wrapText="1"/>
    </xf>
    <xf numFmtId="0" fontId="3" fillId="2" borderId="36" xfId="0" applyFont="1" applyFill="1" applyBorder="1" applyAlignment="1">
      <alignment wrapText="1"/>
    </xf>
    <xf numFmtId="0" fontId="16" fillId="2" borderId="35" xfId="0" applyFont="1" applyFill="1" applyBorder="1" applyAlignment="1">
      <alignment wrapText="1"/>
    </xf>
    <xf numFmtId="10" fontId="3" fillId="2" borderId="11" xfId="0" applyNumberFormat="1" applyFont="1" applyFill="1" applyBorder="1" applyAlignment="1">
      <alignment wrapText="1"/>
    </xf>
    <xf numFmtId="10" fontId="3" fillId="2" borderId="11" xfId="2" applyNumberFormat="1" applyFont="1" applyFill="1" applyBorder="1" applyAlignment="1">
      <alignment wrapText="1"/>
    </xf>
    <xf numFmtId="10" fontId="16" fillId="2" borderId="15" xfId="2" applyNumberFormat="1" applyFont="1" applyFill="1" applyBorder="1" applyAlignment="1">
      <alignment wrapText="1"/>
    </xf>
    <xf numFmtId="0" fontId="3" fillId="3" borderId="34" xfId="0" applyFont="1" applyFill="1" applyBorder="1" applyAlignment="1">
      <alignment horizontal="left" wrapText="1"/>
    </xf>
    <xf numFmtId="10" fontId="3" fillId="3" borderId="36" xfId="0" applyNumberFormat="1" applyFont="1" applyFill="1" applyBorder="1" applyAlignment="1">
      <alignment wrapText="1"/>
    </xf>
    <xf numFmtId="0" fontId="3" fillId="3" borderId="36" xfId="0" applyFont="1" applyFill="1" applyBorder="1" applyAlignment="1">
      <alignment wrapText="1"/>
    </xf>
    <xf numFmtId="0" fontId="16" fillId="3" borderId="35" xfId="0" applyFont="1" applyFill="1" applyBorder="1" applyAlignment="1">
      <alignment wrapText="1"/>
    </xf>
    <xf numFmtId="10" fontId="3" fillId="3" borderId="11" xfId="0" applyNumberFormat="1" applyFont="1" applyFill="1" applyBorder="1" applyAlignment="1">
      <alignment wrapText="1"/>
    </xf>
    <xf numFmtId="10" fontId="3" fillId="3" borderId="11" xfId="2" applyNumberFormat="1" applyFont="1" applyFill="1" applyBorder="1" applyAlignment="1">
      <alignment wrapText="1"/>
    </xf>
    <xf numFmtId="10" fontId="16" fillId="3" borderId="15" xfId="0" applyNumberFormat="1" applyFont="1" applyFill="1" applyBorder="1" applyAlignment="1">
      <alignment wrapText="1"/>
    </xf>
    <xf numFmtId="0" fontId="2" fillId="3" borderId="37" xfId="0" applyFont="1" applyFill="1" applyBorder="1" applyAlignment="1">
      <alignment horizontal="center" vertical="center" wrapText="1"/>
    </xf>
    <xf numFmtId="164" fontId="2" fillId="3" borderId="38" xfId="0" applyNumberFormat="1" applyFont="1" applyFill="1" applyBorder="1" applyAlignment="1">
      <alignment vertical="center" wrapText="1"/>
    </xf>
    <xf numFmtId="164" fontId="17" fillId="3" borderId="38" xfId="0" applyNumberFormat="1" applyFont="1" applyFill="1" applyBorder="1" applyAlignment="1">
      <alignment vertical="center" wrapText="1"/>
    </xf>
    <xf numFmtId="0" fontId="0" fillId="4" borderId="0" xfId="0" applyFill="1"/>
    <xf numFmtId="165" fontId="6" fillId="2" borderId="0" xfId="0" applyNumberFormat="1" applyFont="1" applyFill="1" applyAlignment="1">
      <alignment horizontal="right" vertical="center"/>
    </xf>
    <xf numFmtId="0" fontId="19" fillId="3" borderId="39" xfId="0" applyFont="1" applyFill="1" applyBorder="1"/>
    <xf numFmtId="0" fontId="0" fillId="4" borderId="0" xfId="0" applyFill="1" applyAlignment="1">
      <alignment horizontal="left" indent="1"/>
    </xf>
    <xf numFmtId="0" fontId="0" fillId="4" borderId="26" xfId="0" applyFill="1" applyBorder="1"/>
    <xf numFmtId="164" fontId="6" fillId="2" borderId="0" xfId="0" applyNumberFormat="1" applyFont="1" applyFill="1" applyAlignment="1">
      <alignment wrapText="1"/>
    </xf>
    <xf numFmtId="0" fontId="7" fillId="3" borderId="42" xfId="0" applyFont="1" applyFill="1" applyBorder="1" applyAlignment="1">
      <alignment horizontal="center"/>
    </xf>
    <xf numFmtId="0" fontId="7" fillId="3" borderId="43" xfId="0" applyFont="1" applyFill="1" applyBorder="1" applyAlignment="1">
      <alignment horizontal="center"/>
    </xf>
    <xf numFmtId="0" fontId="7" fillId="3" borderId="42" xfId="0" applyFont="1" applyFill="1" applyBorder="1"/>
    <xf numFmtId="0" fontId="6" fillId="4" borderId="0" xfId="0" applyFont="1" applyFill="1"/>
    <xf numFmtId="43" fontId="6" fillId="4" borderId="0" xfId="1" applyFont="1" applyFill="1" applyBorder="1"/>
    <xf numFmtId="0" fontId="23" fillId="4" borderId="0" xfId="0" applyFont="1" applyFill="1" applyAlignment="1">
      <alignment horizontal="left" vertical="top"/>
    </xf>
    <xf numFmtId="0" fontId="6" fillId="4" borderId="42" xfId="0" applyFont="1" applyFill="1" applyBorder="1"/>
    <xf numFmtId="0" fontId="6" fillId="4" borderId="43" xfId="0" applyFont="1" applyFill="1" applyBorder="1"/>
    <xf numFmtId="164" fontId="6" fillId="4" borderId="42" xfId="0" applyNumberFormat="1" applyFont="1" applyFill="1" applyBorder="1"/>
    <xf numFmtId="164" fontId="6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wrapText="1"/>
    </xf>
    <xf numFmtId="4" fontId="5" fillId="4" borderId="0" xfId="0" applyNumberFormat="1" applyFont="1" applyFill="1" applyAlignment="1">
      <alignment horizontal="center" wrapText="1"/>
    </xf>
    <xf numFmtId="0" fontId="5" fillId="4" borderId="0" xfId="0" applyFont="1" applyFill="1" applyAlignment="1">
      <alignment horizontal="left" wrapText="1"/>
    </xf>
    <xf numFmtId="0" fontId="6" fillId="4" borderId="0" xfId="0" applyFont="1" applyFill="1" applyAlignment="1">
      <alignment wrapText="1"/>
    </xf>
    <xf numFmtId="0" fontId="6" fillId="4" borderId="26" xfId="0" applyFont="1" applyFill="1" applyBorder="1"/>
    <xf numFmtId="0" fontId="6" fillId="4" borderId="39" xfId="0" applyFont="1" applyFill="1" applyBorder="1"/>
    <xf numFmtId="43" fontId="6" fillId="4" borderId="26" xfId="1" applyFont="1" applyFill="1" applyBorder="1"/>
    <xf numFmtId="0" fontId="6" fillId="4" borderId="33" xfId="0" applyFont="1" applyFill="1" applyBorder="1"/>
    <xf numFmtId="43" fontId="6" fillId="4" borderId="33" xfId="1" applyFont="1" applyFill="1" applyBorder="1"/>
    <xf numFmtId="43" fontId="6" fillId="4" borderId="42" xfId="1" applyFont="1" applyFill="1" applyBorder="1"/>
    <xf numFmtId="0" fontId="21" fillId="4" borderId="0" xfId="0" applyFont="1" applyFill="1"/>
    <xf numFmtId="0" fontId="2" fillId="3" borderId="43" xfId="0" applyFont="1" applyFill="1" applyBorder="1" applyAlignment="1">
      <alignment horizontal="center" vertical="center" wrapText="1"/>
    </xf>
    <xf numFmtId="164" fontId="2" fillId="3" borderId="47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wrapText="1"/>
    </xf>
    <xf numFmtId="164" fontId="3" fillId="2" borderId="40" xfId="0" applyNumberFormat="1" applyFont="1" applyFill="1" applyBorder="1" applyAlignment="1">
      <alignment horizontal="center" wrapText="1"/>
    </xf>
    <xf numFmtId="0" fontId="3" fillId="2" borderId="44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left" wrapText="1"/>
    </xf>
    <xf numFmtId="164" fontId="3" fillId="2" borderId="45" xfId="0" applyNumberFormat="1" applyFont="1" applyFill="1" applyBorder="1" applyAlignment="1">
      <alignment horizontal="center" wrapText="1"/>
    </xf>
    <xf numFmtId="168" fontId="3" fillId="4" borderId="46" xfId="0" applyNumberFormat="1" applyFont="1" applyFill="1" applyBorder="1" applyAlignment="1">
      <alignment horizontal="center" wrapText="1"/>
    </xf>
    <xf numFmtId="0" fontId="3" fillId="2" borderId="49" xfId="0" applyFont="1" applyFill="1" applyBorder="1" applyAlignment="1">
      <alignment horizontal="left" wrapText="1" indent="1"/>
    </xf>
    <xf numFmtId="164" fontId="3" fillId="2" borderId="50" xfId="0" applyNumberFormat="1" applyFont="1" applyFill="1" applyBorder="1" applyAlignment="1">
      <alignment wrapText="1"/>
    </xf>
    <xf numFmtId="164" fontId="16" fillId="2" borderId="51" xfId="0" applyNumberFormat="1" applyFont="1" applyFill="1" applyBorder="1" applyAlignment="1">
      <alignment wrapText="1"/>
    </xf>
    <xf numFmtId="164" fontId="3" fillId="2" borderId="52" xfId="0" applyNumberFormat="1" applyFont="1" applyFill="1" applyBorder="1" applyAlignment="1">
      <alignment wrapText="1"/>
    </xf>
    <xf numFmtId="164" fontId="16" fillId="2" borderId="53" xfId="0" applyNumberFormat="1" applyFont="1" applyFill="1" applyBorder="1" applyAlignment="1">
      <alignment wrapText="1"/>
    </xf>
    <xf numFmtId="0" fontId="3" fillId="4" borderId="54" xfId="0" applyFont="1" applyFill="1" applyBorder="1" applyAlignment="1">
      <alignment horizontal="left" wrapText="1" indent="1"/>
    </xf>
    <xf numFmtId="0" fontId="3" fillId="2" borderId="54" xfId="0" applyFont="1" applyFill="1" applyBorder="1" applyAlignment="1">
      <alignment horizontal="left" wrapText="1"/>
    </xf>
    <xf numFmtId="0" fontId="3" fillId="2" borderId="54" xfId="0" applyFont="1" applyFill="1" applyBorder="1" applyAlignment="1">
      <alignment horizontal="left" wrapText="1" indent="2"/>
    </xf>
    <xf numFmtId="0" fontId="3" fillId="2" borderId="54" xfId="0" applyFont="1" applyFill="1" applyBorder="1" applyAlignment="1">
      <alignment horizontal="left" wrapText="1" indent="1"/>
    </xf>
    <xf numFmtId="0" fontId="19" fillId="3" borderId="55" xfId="0" applyFont="1" applyFill="1" applyBorder="1"/>
    <xf numFmtId="0" fontId="19" fillId="3" borderId="56" xfId="0" applyFont="1" applyFill="1" applyBorder="1" applyAlignment="1">
      <alignment horizontal="center" vertical="center" wrapText="1"/>
    </xf>
    <xf numFmtId="0" fontId="19" fillId="3" borderId="55" xfId="0" applyFont="1" applyFill="1" applyBorder="1" applyAlignment="1">
      <alignment horizontal="center"/>
    </xf>
    <xf numFmtId="0" fontId="19" fillId="3" borderId="58" xfId="0" applyFont="1" applyFill="1" applyBorder="1"/>
    <xf numFmtId="0" fontId="19" fillId="3" borderId="59" xfId="0" applyFont="1" applyFill="1" applyBorder="1" applyAlignment="1">
      <alignment horizontal="center" vertical="center" wrapText="1"/>
    </xf>
    <xf numFmtId="0" fontId="19" fillId="3" borderId="60" xfId="0" applyFont="1" applyFill="1" applyBorder="1" applyAlignment="1">
      <alignment horizontal="center" vertical="center" wrapText="1"/>
    </xf>
    <xf numFmtId="0" fontId="7" fillId="5" borderId="43" xfId="0" applyFont="1" applyFill="1" applyBorder="1"/>
    <xf numFmtId="164" fontId="7" fillId="5" borderId="47" xfId="0" applyNumberFormat="1" applyFont="1" applyFill="1" applyBorder="1"/>
    <xf numFmtId="164" fontId="7" fillId="5" borderId="41" xfId="0" applyNumberFormat="1" applyFont="1" applyFill="1" applyBorder="1"/>
    <xf numFmtId="164" fontId="0" fillId="4" borderId="0" xfId="0" applyNumberFormat="1" applyFill="1"/>
    <xf numFmtId="0" fontId="6" fillId="4" borderId="55" xfId="0" applyFont="1" applyFill="1" applyBorder="1"/>
    <xf numFmtId="0" fontId="0" fillId="4" borderId="56" xfId="0" applyFill="1" applyBorder="1"/>
    <xf numFmtId="0" fontId="0" fillId="4" borderId="57" xfId="0" applyFill="1" applyBorder="1"/>
    <xf numFmtId="43" fontId="21" fillId="4" borderId="56" xfId="1" applyFont="1" applyFill="1" applyBorder="1"/>
    <xf numFmtId="164" fontId="21" fillId="4" borderId="57" xfId="0" applyNumberFormat="1" applyFont="1" applyFill="1" applyBorder="1"/>
    <xf numFmtId="0" fontId="6" fillId="4" borderId="61" xfId="0" applyFont="1" applyFill="1" applyBorder="1"/>
    <xf numFmtId="0" fontId="19" fillId="2" borderId="61" xfId="0" applyFont="1" applyFill="1" applyBorder="1" applyAlignment="1">
      <alignment horizontal="left" vertical="center" indent="1"/>
    </xf>
    <xf numFmtId="43" fontId="19" fillId="4" borderId="56" xfId="1" applyFont="1" applyFill="1" applyBorder="1"/>
    <xf numFmtId="43" fontId="19" fillId="4" borderId="57" xfId="1" applyFont="1" applyFill="1" applyBorder="1"/>
    <xf numFmtId="0" fontId="21" fillId="2" borderId="61" xfId="0" applyFont="1" applyFill="1" applyBorder="1" applyAlignment="1">
      <alignment horizontal="left" vertical="center" indent="2"/>
    </xf>
    <xf numFmtId="43" fontId="21" fillId="4" borderId="57" xfId="1" applyFont="1" applyFill="1" applyBorder="1"/>
    <xf numFmtId="0" fontId="21" fillId="2" borderId="61" xfId="0" applyFont="1" applyFill="1" applyBorder="1" applyAlignment="1">
      <alignment horizontal="left" vertical="center" wrapText="1" indent="2"/>
    </xf>
    <xf numFmtId="0" fontId="5" fillId="4" borderId="0" xfId="0" applyFont="1" applyFill="1" applyAlignment="1">
      <alignment horizontal="center"/>
    </xf>
    <xf numFmtId="0" fontId="21" fillId="2" borderId="61" xfId="0" applyFont="1" applyFill="1" applyBorder="1" applyAlignment="1">
      <alignment horizontal="left" vertical="center" indent="1"/>
    </xf>
    <xf numFmtId="0" fontId="0" fillId="4" borderId="58" xfId="0" applyFill="1" applyBorder="1"/>
    <xf numFmtId="164" fontId="0" fillId="4" borderId="59" xfId="0" applyNumberFormat="1" applyFill="1" applyBorder="1"/>
    <xf numFmtId="0" fontId="0" fillId="4" borderId="59" xfId="0" applyFill="1" applyBorder="1"/>
    <xf numFmtId="0" fontId="0" fillId="4" borderId="60" xfId="0" applyFill="1" applyBorder="1"/>
    <xf numFmtId="0" fontId="0" fillId="4" borderId="0" xfId="0" applyFill="1" applyAlignment="1">
      <alignment horizontal="center"/>
    </xf>
    <xf numFmtId="0" fontId="7" fillId="3" borderId="43" xfId="0" applyFont="1" applyFill="1" applyBorder="1"/>
    <xf numFmtId="164" fontId="7" fillId="3" borderId="47" xfId="0" applyNumberFormat="1" applyFont="1" applyFill="1" applyBorder="1"/>
    <xf numFmtId="164" fontId="7" fillId="3" borderId="41" xfId="0" applyNumberFormat="1" applyFont="1" applyFill="1" applyBorder="1"/>
    <xf numFmtId="0" fontId="6" fillId="4" borderId="58" xfId="0" applyFont="1" applyFill="1" applyBorder="1"/>
    <xf numFmtId="164" fontId="3" fillId="2" borderId="62" xfId="0" applyNumberFormat="1" applyFont="1" applyFill="1" applyBorder="1" applyAlignment="1">
      <alignment horizontal="right" wrapText="1"/>
    </xf>
    <xf numFmtId="0" fontId="3" fillId="4" borderId="62" xfId="0" applyFont="1" applyFill="1" applyBorder="1" applyAlignment="1">
      <alignment horizontal="left" wrapText="1" indent="1"/>
    </xf>
    <xf numFmtId="0" fontId="3" fillId="2" borderId="63" xfId="0" applyFont="1" applyFill="1" applyBorder="1" applyAlignment="1">
      <alignment horizontal="left" wrapText="1"/>
    </xf>
    <xf numFmtId="164" fontId="3" fillId="4" borderId="62" xfId="0" applyNumberFormat="1" applyFont="1" applyFill="1" applyBorder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wrapText="1"/>
    </xf>
    <xf numFmtId="164" fontId="2" fillId="3" borderId="3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9" fillId="3" borderId="9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wrapText="1"/>
    </xf>
    <xf numFmtId="0" fontId="2" fillId="3" borderId="31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2" fillId="3" borderId="29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164" fontId="2" fillId="3" borderId="30" xfId="0" applyNumberFormat="1" applyFont="1" applyFill="1" applyBorder="1" applyAlignment="1">
      <alignment horizontal="center" vertical="center" wrapText="1"/>
    </xf>
    <xf numFmtId="164" fontId="2" fillId="3" borderId="3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0" fontId="2" fillId="3" borderId="17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justify" wrapText="1"/>
    </xf>
    <xf numFmtId="0" fontId="5" fillId="4" borderId="33" xfId="0" applyFont="1" applyFill="1" applyBorder="1" applyAlignment="1">
      <alignment horizontal="left" wrapText="1"/>
    </xf>
    <xf numFmtId="0" fontId="19" fillId="3" borderId="44" xfId="0" applyFont="1" applyFill="1" applyBorder="1" applyAlignment="1">
      <alignment horizontal="center" vertical="center" wrapText="1"/>
    </xf>
    <xf numFmtId="0" fontId="19" fillId="3" borderId="57" xfId="0" applyFont="1" applyFill="1" applyBorder="1" applyAlignment="1">
      <alignment horizontal="center" vertical="center" wrapText="1"/>
    </xf>
    <xf numFmtId="0" fontId="19" fillId="3" borderId="41" xfId="0" applyFont="1" applyFill="1" applyBorder="1" applyAlignment="1">
      <alignment horizontal="center" vertical="center" wrapText="1"/>
    </xf>
    <xf numFmtId="0" fontId="19" fillId="3" borderId="43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19" fillId="3" borderId="56" xfId="0" applyFont="1" applyFill="1" applyBorder="1" applyAlignment="1">
      <alignment horizontal="center" vertical="center" wrapText="1"/>
    </xf>
    <xf numFmtId="0" fontId="19" fillId="3" borderId="42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4" fontId="3" fillId="2" borderId="20" xfId="0" applyNumberFormat="1" applyFont="1" applyFill="1" applyBorder="1" applyAlignment="1">
      <alignment horizontal="center" vertical="center" wrapText="1"/>
    </xf>
    <xf numFmtId="10" fontId="3" fillId="2" borderId="20" xfId="2" applyNumberFormat="1" applyFont="1" applyFill="1" applyBorder="1" applyAlignment="1">
      <alignment horizontal="center" vertical="center" wrapText="1"/>
    </xf>
    <xf numFmtId="10" fontId="3" fillId="2" borderId="17" xfId="2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justify" wrapText="1"/>
    </xf>
    <xf numFmtId="0" fontId="14" fillId="2" borderId="0" xfId="0" applyFont="1" applyFill="1" applyAlignment="1">
      <alignment horizontal="left" vertical="top" wrapText="1" indent="1"/>
    </xf>
    <xf numFmtId="43" fontId="9" fillId="3" borderId="20" xfId="1" applyFont="1" applyFill="1" applyBorder="1" applyAlignment="1">
      <alignment horizontal="center" vertical="center"/>
    </xf>
    <xf numFmtId="43" fontId="2" fillId="3" borderId="20" xfId="1" applyFont="1" applyFill="1" applyBorder="1" applyAlignment="1">
      <alignment horizontal="center" vertical="center" wrapText="1"/>
    </xf>
    <xf numFmtId="43" fontId="2" fillId="3" borderId="17" xfId="1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164" fontId="2" fillId="3" borderId="17" xfId="0" applyNumberFormat="1" applyFont="1" applyFill="1" applyBorder="1" applyAlignment="1">
      <alignment horizontal="center" wrapText="1"/>
    </xf>
    <xf numFmtId="164" fontId="2" fillId="3" borderId="27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12964-FE71-435A-B853-D672033D4654}">
  <dimension ref="A1:P57"/>
  <sheetViews>
    <sheetView tabSelected="1" zoomScaleNormal="100" workbookViewId="0">
      <selection sqref="A1:P1"/>
    </sheetView>
  </sheetViews>
  <sheetFormatPr defaultRowHeight="15" x14ac:dyDescent="0.25"/>
  <cols>
    <col min="1" max="1" width="71.28515625" style="2" customWidth="1"/>
    <col min="2" max="13" width="14.28515625" style="2" customWidth="1"/>
    <col min="14" max="14" width="16" style="2" customWidth="1"/>
    <col min="15" max="15" width="15.42578125" style="2" customWidth="1"/>
    <col min="16" max="16" width="14.28515625" style="2" customWidth="1"/>
    <col min="17" max="16384" width="9.140625" style="2"/>
  </cols>
  <sheetData>
    <row r="1" spans="1:16" x14ac:dyDescent="0.25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</row>
    <row r="2" spans="1:16" x14ac:dyDescent="0.25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</row>
    <row r="3" spans="1:16" x14ac:dyDescent="0.25">
      <c r="A3" s="309" t="s">
        <v>2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</row>
    <row r="4" spans="1:16" x14ac:dyDescent="0.25">
      <c r="A4" s="310" t="s">
        <v>3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</row>
    <row r="5" spans="1:16" x14ac:dyDescent="0.25">
      <c r="A5" s="310" t="s">
        <v>278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</row>
    <row r="6" spans="1:16" ht="22.5" customHeight="1" x14ac:dyDescent="0.25">
      <c r="A6" s="308" t="s">
        <v>276</v>
      </c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</row>
    <row r="7" spans="1:16" ht="12" customHeight="1" x14ac:dyDescent="0.25">
      <c r="A7" s="313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</row>
    <row r="8" spans="1:16" x14ac:dyDescent="0.25">
      <c r="A8" s="4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P8" s="5">
        <v>1</v>
      </c>
    </row>
    <row r="9" spans="1:16" x14ac:dyDescent="0.25">
      <c r="A9" s="6"/>
      <c r="B9" s="314" t="s">
        <v>5</v>
      </c>
      <c r="C9" s="315"/>
      <c r="D9" s="315"/>
      <c r="E9" s="315"/>
      <c r="F9" s="315"/>
      <c r="G9" s="315"/>
      <c r="H9" s="315"/>
      <c r="I9" s="315"/>
      <c r="J9" s="315"/>
      <c r="K9" s="315"/>
      <c r="L9" s="315"/>
      <c r="M9" s="315"/>
      <c r="N9" s="315"/>
      <c r="O9" s="315"/>
      <c r="P9" s="315"/>
    </row>
    <row r="10" spans="1:16" ht="12.75" customHeight="1" x14ac:dyDescent="0.25">
      <c r="A10" s="7" t="s">
        <v>6</v>
      </c>
      <c r="B10" s="316" t="s">
        <v>7</v>
      </c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17"/>
    </row>
    <row r="11" spans="1:16" ht="38.25" customHeight="1" x14ac:dyDescent="0.25">
      <c r="A11" s="8"/>
      <c r="B11" s="9" t="s">
        <v>279</v>
      </c>
      <c r="C11" s="9" t="s">
        <v>280</v>
      </c>
      <c r="D11" s="9" t="s">
        <v>281</v>
      </c>
      <c r="E11" s="9" t="s">
        <v>282</v>
      </c>
      <c r="F11" s="9" t="s">
        <v>283</v>
      </c>
      <c r="G11" s="9" t="s">
        <v>284</v>
      </c>
      <c r="H11" s="9" t="s">
        <v>285</v>
      </c>
      <c r="I11" s="9" t="s">
        <v>286</v>
      </c>
      <c r="J11" s="9" t="s">
        <v>287</v>
      </c>
      <c r="K11" s="9" t="s">
        <v>288</v>
      </c>
      <c r="L11" s="9" t="s">
        <v>289</v>
      </c>
      <c r="M11" s="9" t="s">
        <v>290</v>
      </c>
      <c r="N11" s="10" t="s">
        <v>8</v>
      </c>
      <c r="O11" s="11" t="s">
        <v>9</v>
      </c>
      <c r="P11" s="12" t="s">
        <v>10</v>
      </c>
    </row>
    <row r="12" spans="1:16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/>
      <c r="O12" s="16"/>
      <c r="P12" s="17"/>
    </row>
    <row r="13" spans="1:16" x14ac:dyDescent="0.25">
      <c r="A13" s="18" t="s">
        <v>11</v>
      </c>
      <c r="B13" s="19">
        <v>485093842.60000002</v>
      </c>
      <c r="C13" s="19">
        <v>465968665.97999984</v>
      </c>
      <c r="D13" s="19">
        <v>528773739.98999977</v>
      </c>
      <c r="E13" s="19">
        <v>492055089.2899999</v>
      </c>
      <c r="F13" s="19">
        <v>559816989.96000016</v>
      </c>
      <c r="G13" s="19">
        <v>802315093.8499999</v>
      </c>
      <c r="H13" s="19">
        <v>541902888.57000029</v>
      </c>
      <c r="I13" s="19">
        <v>443652669.40000015</v>
      </c>
      <c r="J13" s="19">
        <v>524161903.69000018</v>
      </c>
      <c r="K13" s="19">
        <v>557817788.47000015</v>
      </c>
      <c r="L13" s="19">
        <v>712709606.43000019</v>
      </c>
      <c r="M13" s="19">
        <v>638257630.50000012</v>
      </c>
      <c r="N13" s="20">
        <v>6752525908.7300014</v>
      </c>
      <c r="O13" s="19">
        <v>1136107.2299999571</v>
      </c>
      <c r="P13" s="21">
        <v>6753662015.960001</v>
      </c>
    </row>
    <row r="14" spans="1:16" x14ac:dyDescent="0.25">
      <c r="A14" s="18" t="s">
        <v>12</v>
      </c>
      <c r="B14" s="22">
        <v>296359877.04000002</v>
      </c>
      <c r="C14" s="22">
        <v>289103653.0399999</v>
      </c>
      <c r="D14" s="22">
        <v>324004667.11999977</v>
      </c>
      <c r="E14" s="22">
        <v>299972160.18999988</v>
      </c>
      <c r="F14" s="22">
        <v>367404214.35000014</v>
      </c>
      <c r="G14" s="22">
        <v>537475384.76999986</v>
      </c>
      <c r="H14" s="22">
        <v>302970176.71000034</v>
      </c>
      <c r="I14" s="22">
        <v>296046482.30000019</v>
      </c>
      <c r="J14" s="22">
        <v>330068665.56000018</v>
      </c>
      <c r="K14" s="22">
        <v>301822036.23000008</v>
      </c>
      <c r="L14" s="22">
        <v>470518776.91000021</v>
      </c>
      <c r="M14" s="22">
        <v>422540706.90000015</v>
      </c>
      <c r="N14" s="22">
        <v>4238286801.1200008</v>
      </c>
      <c r="O14" s="22">
        <v>1136107.2299999571</v>
      </c>
      <c r="P14" s="21">
        <v>4239422908.3500009</v>
      </c>
    </row>
    <row r="15" spans="1:16" x14ac:dyDescent="0.25">
      <c r="A15" s="23" t="s">
        <v>13</v>
      </c>
      <c r="B15" s="22">
        <v>230573766.69</v>
      </c>
      <c r="C15" s="22">
        <v>222346011.80999988</v>
      </c>
      <c r="D15" s="22">
        <v>223134437.25999975</v>
      </c>
      <c r="E15" s="22">
        <v>231561605.27999988</v>
      </c>
      <c r="F15" s="22">
        <v>299313560.36000013</v>
      </c>
      <c r="G15" s="22">
        <v>438766779.13999981</v>
      </c>
      <c r="H15" s="22">
        <v>235022131.73000032</v>
      </c>
      <c r="I15" s="22">
        <v>229516917.18000022</v>
      </c>
      <c r="J15" s="22">
        <v>236385854.96000016</v>
      </c>
      <c r="K15" s="22">
        <v>233231010.80000007</v>
      </c>
      <c r="L15" s="22">
        <v>340916385.27000016</v>
      </c>
      <c r="M15" s="22">
        <v>336709623.45000017</v>
      </c>
      <c r="N15" s="24">
        <v>3257478083.9300008</v>
      </c>
      <c r="O15" s="25">
        <v>1046813.3699999948</v>
      </c>
      <c r="P15" s="21">
        <v>3258524897.3000007</v>
      </c>
    </row>
    <row r="16" spans="1:16" x14ac:dyDescent="0.25">
      <c r="A16" s="23" t="s">
        <v>14</v>
      </c>
      <c r="B16" s="22">
        <v>65786110.350000009</v>
      </c>
      <c r="C16" s="22">
        <v>66757641.230000004</v>
      </c>
      <c r="D16" s="22">
        <v>100870229.86</v>
      </c>
      <c r="E16" s="22">
        <v>68410554.909999996</v>
      </c>
      <c r="F16" s="22">
        <v>68090653.989999995</v>
      </c>
      <c r="G16" s="22">
        <v>98708605.63000001</v>
      </c>
      <c r="H16" s="22">
        <v>67948044.980000004</v>
      </c>
      <c r="I16" s="22">
        <v>66529565.119999997</v>
      </c>
      <c r="J16" s="22">
        <v>93682810.599999994</v>
      </c>
      <c r="K16" s="22">
        <v>68591025.430000007</v>
      </c>
      <c r="L16" s="22">
        <v>129602391.64000002</v>
      </c>
      <c r="M16" s="22">
        <v>85831083.450000003</v>
      </c>
      <c r="N16" s="24">
        <v>980808717.19000018</v>
      </c>
      <c r="O16" s="25">
        <v>89293.8599999625</v>
      </c>
      <c r="P16" s="21">
        <v>980898011.05000019</v>
      </c>
    </row>
    <row r="17" spans="1:16" x14ac:dyDescent="0.25">
      <c r="A17" s="268" t="s">
        <v>15</v>
      </c>
      <c r="B17" s="22">
        <v>144618162.50999999</v>
      </c>
      <c r="C17" s="22">
        <v>144614329.22999999</v>
      </c>
      <c r="D17" s="22">
        <v>144740932.47000003</v>
      </c>
      <c r="E17" s="22">
        <v>144883571.66999999</v>
      </c>
      <c r="F17" s="22">
        <v>145169060.08000001</v>
      </c>
      <c r="G17" s="22">
        <v>217596099.82000002</v>
      </c>
      <c r="H17" s="22">
        <v>145859480.25</v>
      </c>
      <c r="I17" s="22">
        <v>146102347.50999999</v>
      </c>
      <c r="J17" s="22">
        <v>146081813.88000003</v>
      </c>
      <c r="K17" s="22">
        <v>146340184.76000002</v>
      </c>
      <c r="L17" s="22">
        <v>219605280.40000004</v>
      </c>
      <c r="M17" s="22">
        <v>165775011.43000001</v>
      </c>
      <c r="N17" s="24">
        <v>1911386274.0099998</v>
      </c>
      <c r="O17" s="25">
        <v>0</v>
      </c>
      <c r="P17" s="21">
        <v>1911386274.0099998</v>
      </c>
    </row>
    <row r="18" spans="1:16" x14ac:dyDescent="0.25">
      <c r="A18" s="269" t="s">
        <v>16</v>
      </c>
      <c r="B18" s="22">
        <v>131010071.11</v>
      </c>
      <c r="C18" s="22">
        <v>131135255.11999999</v>
      </c>
      <c r="D18" s="22">
        <v>131276763.37000002</v>
      </c>
      <c r="E18" s="22">
        <v>131487219.3</v>
      </c>
      <c r="F18" s="22">
        <v>131708639.39000002</v>
      </c>
      <c r="G18" s="22">
        <v>197591475.33000001</v>
      </c>
      <c r="H18" s="22">
        <v>132347324.52</v>
      </c>
      <c r="I18" s="22">
        <v>132528291.86</v>
      </c>
      <c r="J18" s="22">
        <v>132682923.94000001</v>
      </c>
      <c r="K18" s="22">
        <v>132844158.10000001</v>
      </c>
      <c r="L18" s="22">
        <v>199401614.60000002</v>
      </c>
      <c r="M18" s="22">
        <v>150655062.23000002</v>
      </c>
      <c r="N18" s="22">
        <v>1734668798.8699999</v>
      </c>
      <c r="O18" s="25">
        <v>0</v>
      </c>
      <c r="P18" s="21">
        <v>1734668798.8699999</v>
      </c>
    </row>
    <row r="19" spans="1:16" x14ac:dyDescent="0.25">
      <c r="A19" s="269" t="s">
        <v>17</v>
      </c>
      <c r="B19" s="22">
        <v>13608091.4</v>
      </c>
      <c r="C19" s="22">
        <v>13479074.110000001</v>
      </c>
      <c r="D19" s="22">
        <v>13464169.100000001</v>
      </c>
      <c r="E19" s="22">
        <v>13396352.369999999</v>
      </c>
      <c r="F19" s="22">
        <v>13460420.689999999</v>
      </c>
      <c r="G19" s="22">
        <v>20004624.490000002</v>
      </c>
      <c r="H19" s="22">
        <v>13512155.729999999</v>
      </c>
      <c r="I19" s="22">
        <v>13574055.65</v>
      </c>
      <c r="J19" s="22">
        <v>13398889.940000001</v>
      </c>
      <c r="K19" s="22">
        <v>13496026.659999998</v>
      </c>
      <c r="L19" s="22">
        <v>20203665.799999997</v>
      </c>
      <c r="M19" s="22">
        <v>15119949.200000001</v>
      </c>
      <c r="N19" s="24">
        <v>176717475.13999999</v>
      </c>
      <c r="O19" s="25">
        <v>0</v>
      </c>
      <c r="P19" s="21">
        <v>176717475.13999999</v>
      </c>
    </row>
    <row r="20" spans="1:16" x14ac:dyDescent="0.25">
      <c r="A20" s="268" t="s">
        <v>18</v>
      </c>
      <c r="B20" s="22">
        <v>44115803.049999997</v>
      </c>
      <c r="C20" s="22">
        <v>32250683.710000001</v>
      </c>
      <c r="D20" s="22">
        <v>60028140.399999999</v>
      </c>
      <c r="E20" s="22">
        <v>47199357.429999992</v>
      </c>
      <c r="F20" s="22">
        <v>47243715.529999994</v>
      </c>
      <c r="G20" s="22">
        <v>47243609.260000005</v>
      </c>
      <c r="H20" s="22">
        <v>93073231.609999999</v>
      </c>
      <c r="I20" s="22">
        <v>1503839.5899999999</v>
      </c>
      <c r="J20" s="22">
        <v>48011424.25</v>
      </c>
      <c r="K20" s="22">
        <v>109655567.47999999</v>
      </c>
      <c r="L20" s="22">
        <v>22585549.120000001</v>
      </c>
      <c r="M20" s="22">
        <v>49941912.170000002</v>
      </c>
      <c r="N20" s="24">
        <v>602852833.5999999</v>
      </c>
      <c r="O20" s="25">
        <v>0</v>
      </c>
      <c r="P20" s="21">
        <v>602852833.5999999</v>
      </c>
    </row>
    <row r="21" spans="1:16" x14ac:dyDescent="0.25">
      <c r="A21" s="270" t="s">
        <v>254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4">
        <v>0</v>
      </c>
      <c r="O21" s="25">
        <v>0</v>
      </c>
      <c r="P21" s="21">
        <v>0</v>
      </c>
    </row>
    <row r="22" spans="1:16" x14ac:dyDescent="0.25">
      <c r="A22" s="269" t="s">
        <v>255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4">
        <v>0</v>
      </c>
      <c r="O22" s="25">
        <v>0</v>
      </c>
      <c r="P22" s="21">
        <v>0</v>
      </c>
    </row>
    <row r="23" spans="1:16" x14ac:dyDescent="0.25">
      <c r="A23" s="18" t="s">
        <v>19</v>
      </c>
      <c r="B23" s="19">
        <v>146487521.99000001</v>
      </c>
      <c r="C23" s="19">
        <v>146954453.09999999</v>
      </c>
      <c r="D23" s="19">
        <v>146745396.28000003</v>
      </c>
      <c r="E23" s="19">
        <v>145249293.02999997</v>
      </c>
      <c r="F23" s="19">
        <v>147195132.28000003</v>
      </c>
      <c r="G23" s="19">
        <v>219170311.49000001</v>
      </c>
      <c r="H23" s="19">
        <v>147879146.97999999</v>
      </c>
      <c r="I23" s="19">
        <v>149110211.34</v>
      </c>
      <c r="J23" s="19">
        <v>148865505.63</v>
      </c>
      <c r="K23" s="19">
        <v>148557783.69999999</v>
      </c>
      <c r="L23" s="19">
        <v>221907730.94000006</v>
      </c>
      <c r="M23" s="19">
        <v>207064630.04000002</v>
      </c>
      <c r="N23" s="24">
        <v>1975187116.8000002</v>
      </c>
      <c r="O23" s="25">
        <v>7.2759576141834259E-12</v>
      </c>
      <c r="P23" s="21">
        <v>1975187116.8000002</v>
      </c>
    </row>
    <row r="24" spans="1:16" x14ac:dyDescent="0.25">
      <c r="A24" s="26" t="s">
        <v>20</v>
      </c>
      <c r="B24" s="22">
        <v>3050.87</v>
      </c>
      <c r="C24" s="22">
        <v>10831.719999999998</v>
      </c>
      <c r="D24" s="22">
        <v>4460.4500000000007</v>
      </c>
      <c r="E24" s="22">
        <v>9653.1099999999988</v>
      </c>
      <c r="F24" s="22">
        <v>62494.34</v>
      </c>
      <c r="G24" s="22">
        <v>18885.870000000003</v>
      </c>
      <c r="H24" s="22">
        <v>69100.930000000008</v>
      </c>
      <c r="I24" s="22">
        <v>15192.03</v>
      </c>
      <c r="J24" s="22">
        <v>25163.670000000002</v>
      </c>
      <c r="K24" s="22">
        <v>3389.869999999999</v>
      </c>
      <c r="L24" s="22">
        <v>1597.8799999999999</v>
      </c>
      <c r="M24" s="22">
        <v>906.95</v>
      </c>
      <c r="N24" s="24">
        <v>224727.69</v>
      </c>
      <c r="O24" s="25">
        <v>0</v>
      </c>
      <c r="P24" s="21">
        <v>224727.69</v>
      </c>
    </row>
    <row r="25" spans="1:16" x14ac:dyDescent="0.25">
      <c r="A25" s="26" t="s">
        <v>21</v>
      </c>
      <c r="B25" s="22">
        <v>4198.5200000000004</v>
      </c>
      <c r="C25" s="22">
        <v>15531.27</v>
      </c>
      <c r="D25" s="22">
        <v>21842.76</v>
      </c>
      <c r="E25" s="22">
        <v>4940.8600000000006</v>
      </c>
      <c r="F25" s="22">
        <v>14469.970000000001</v>
      </c>
      <c r="G25" s="22">
        <v>15867.489999999998</v>
      </c>
      <c r="H25" s="22">
        <v>19000.169999999998</v>
      </c>
      <c r="I25" s="22">
        <v>965248.23999999836</v>
      </c>
      <c r="J25" s="22">
        <v>616958.78</v>
      </c>
      <c r="K25" s="22">
        <v>10477.34</v>
      </c>
      <c r="L25" s="22">
        <v>129268.23000000003</v>
      </c>
      <c r="M25" s="22">
        <v>189590.37000000002</v>
      </c>
      <c r="N25" s="24">
        <v>2007393.9999999986</v>
      </c>
      <c r="O25" s="25">
        <v>7.2759576141834259E-12</v>
      </c>
      <c r="P25" s="21">
        <v>2007393.9999999986</v>
      </c>
    </row>
    <row r="26" spans="1:16" x14ac:dyDescent="0.25">
      <c r="A26" s="26" t="s">
        <v>22</v>
      </c>
      <c r="B26" s="22">
        <v>0</v>
      </c>
      <c r="C26" s="22">
        <v>45211.38</v>
      </c>
      <c r="D26" s="22">
        <v>12914.11</v>
      </c>
      <c r="E26" s="22">
        <v>0</v>
      </c>
      <c r="F26" s="22">
        <v>71310.430000000008</v>
      </c>
      <c r="G26" s="22">
        <v>72651.64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38372336.539999999</v>
      </c>
      <c r="N26" s="24">
        <v>38574424.100000001</v>
      </c>
      <c r="O26" s="25">
        <v>0</v>
      </c>
      <c r="P26" s="21">
        <v>38574424.100000001</v>
      </c>
    </row>
    <row r="27" spans="1:16" x14ac:dyDescent="0.25">
      <c r="A27" s="27" t="s">
        <v>23</v>
      </c>
      <c r="B27" s="22">
        <v>144618162.51000002</v>
      </c>
      <c r="C27" s="22">
        <v>144614329.22999999</v>
      </c>
      <c r="D27" s="22">
        <v>144740932.47000003</v>
      </c>
      <c r="E27" s="22">
        <v>144883571.66999999</v>
      </c>
      <c r="F27" s="22">
        <v>145169060.08000001</v>
      </c>
      <c r="G27" s="22">
        <v>217596099.82000002</v>
      </c>
      <c r="H27" s="22">
        <v>145859480.25</v>
      </c>
      <c r="I27" s="22">
        <v>146102347.50999999</v>
      </c>
      <c r="J27" s="22">
        <v>146081813.88</v>
      </c>
      <c r="K27" s="22">
        <v>146340184.75999999</v>
      </c>
      <c r="L27" s="22">
        <v>219605280.40000004</v>
      </c>
      <c r="M27" s="22">
        <v>165775011.43000004</v>
      </c>
      <c r="N27" s="24">
        <v>1911386274.0100002</v>
      </c>
      <c r="O27" s="25">
        <v>0</v>
      </c>
      <c r="P27" s="21">
        <v>1911386274.0100002</v>
      </c>
    </row>
    <row r="28" spans="1:16" ht="23.25" x14ac:dyDescent="0.25">
      <c r="A28" s="267" t="s">
        <v>253</v>
      </c>
      <c r="B28" s="22">
        <v>1862110.0899999996</v>
      </c>
      <c r="C28" s="22">
        <v>2268549.5000000005</v>
      </c>
      <c r="D28" s="22">
        <v>1965246.49</v>
      </c>
      <c r="E28" s="22">
        <v>351127.39</v>
      </c>
      <c r="F28" s="22">
        <v>1877797.4599999997</v>
      </c>
      <c r="G28" s="22">
        <v>1466806.67</v>
      </c>
      <c r="H28" s="22">
        <v>1931565.63</v>
      </c>
      <c r="I28" s="22">
        <v>2027423.5599999998</v>
      </c>
      <c r="J28" s="22">
        <v>2141569.3000000003</v>
      </c>
      <c r="K28" s="22">
        <v>2203731.73</v>
      </c>
      <c r="L28" s="22">
        <v>2171584.4300000002</v>
      </c>
      <c r="M28" s="22">
        <v>2726784.7500000005</v>
      </c>
      <c r="N28" s="24">
        <v>22994297</v>
      </c>
      <c r="O28" s="25">
        <v>0</v>
      </c>
      <c r="P28" s="28">
        <v>22994297</v>
      </c>
    </row>
    <row r="29" spans="1:16" ht="23.25" x14ac:dyDescent="0.25">
      <c r="A29" s="305" t="s">
        <v>274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4">
        <v>0</v>
      </c>
      <c r="O29" s="25">
        <v>0</v>
      </c>
      <c r="P29" s="28">
        <v>0</v>
      </c>
    </row>
    <row r="30" spans="1:16" x14ac:dyDescent="0.25">
      <c r="A30" s="305" t="s">
        <v>275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4">
        <v>0</v>
      </c>
      <c r="O30" s="25">
        <v>0</v>
      </c>
      <c r="P30" s="28">
        <v>0</v>
      </c>
    </row>
    <row r="31" spans="1:16" x14ac:dyDescent="0.25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  <c r="O31" s="31"/>
      <c r="P31" s="32"/>
    </row>
    <row r="32" spans="1:16" s="36" customFormat="1" ht="15.75" customHeight="1" x14ac:dyDescent="0.2">
      <c r="A32" s="33" t="s">
        <v>24</v>
      </c>
      <c r="B32" s="34">
        <f t="shared" ref="B32:M32" si="0">B13-B23</f>
        <v>338606320.61000001</v>
      </c>
      <c r="C32" s="34">
        <f t="shared" si="0"/>
        <v>319014212.87999988</v>
      </c>
      <c r="D32" s="34">
        <f t="shared" si="0"/>
        <v>382028343.70999974</v>
      </c>
      <c r="E32" s="34">
        <f t="shared" si="0"/>
        <v>346805796.25999993</v>
      </c>
      <c r="F32" s="34">
        <f t="shared" si="0"/>
        <v>412621857.68000013</v>
      </c>
      <c r="G32" s="34">
        <f t="shared" si="0"/>
        <v>583144782.3599999</v>
      </c>
      <c r="H32" s="34">
        <f t="shared" si="0"/>
        <v>394023741.59000027</v>
      </c>
      <c r="I32" s="34">
        <f t="shared" si="0"/>
        <v>294542458.06000018</v>
      </c>
      <c r="J32" s="34">
        <f t="shared" si="0"/>
        <v>375296398.06000018</v>
      </c>
      <c r="K32" s="34">
        <f t="shared" si="0"/>
        <v>409260004.77000016</v>
      </c>
      <c r="L32" s="34">
        <f t="shared" si="0"/>
        <v>490801875.49000013</v>
      </c>
      <c r="M32" s="34">
        <f t="shared" si="0"/>
        <v>431193000.4600001</v>
      </c>
      <c r="N32" s="35">
        <f>N13-N23</f>
        <v>4777338791.9300013</v>
      </c>
      <c r="O32" s="35">
        <f>O13-O23</f>
        <v>1136107.2299999571</v>
      </c>
      <c r="P32" s="35">
        <f t="shared" ref="P32" si="1">N32+O32</f>
        <v>4778474899.1600008</v>
      </c>
    </row>
    <row r="33" spans="1:16" ht="15.75" hidden="1" customHeight="1" x14ac:dyDescent="0.25">
      <c r="A33" s="37" t="s">
        <v>25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8"/>
      <c r="O33" s="38"/>
      <c r="P33" s="39">
        <f>N32+O32</f>
        <v>4778474899.1600008</v>
      </c>
    </row>
    <row r="35" spans="1:16" x14ac:dyDescent="0.25">
      <c r="A35" s="40" t="s">
        <v>26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318" t="s">
        <v>27</v>
      </c>
      <c r="N35" s="319"/>
      <c r="O35" s="318" t="s">
        <v>28</v>
      </c>
      <c r="P35" s="320"/>
    </row>
    <row r="36" spans="1:16" x14ac:dyDescent="0.25">
      <c r="A36" s="41" t="s">
        <v>29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  <c r="N36" s="43">
        <v>11653829904.059999</v>
      </c>
      <c r="O36" s="44"/>
      <c r="P36" s="44"/>
    </row>
    <row r="37" spans="1:16" x14ac:dyDescent="0.25">
      <c r="A37" s="45" t="s">
        <v>291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7"/>
      <c r="N37" s="48">
        <v>63266388.299999997</v>
      </c>
      <c r="O37" s="21"/>
      <c r="P37" s="21"/>
    </row>
    <row r="38" spans="1:16" x14ac:dyDescent="0.25">
      <c r="A38" s="45" t="s">
        <v>292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306"/>
      <c r="N38" s="307">
        <v>0</v>
      </c>
      <c r="O38" s="21"/>
      <c r="P38" s="21"/>
    </row>
    <row r="39" spans="1:16" ht="13.5" customHeight="1" x14ac:dyDescent="0.25">
      <c r="A39" s="45" t="s">
        <v>293</v>
      </c>
      <c r="B39" s="49"/>
      <c r="C39" s="49"/>
      <c r="D39" s="49"/>
      <c r="E39" s="49"/>
      <c r="F39" s="49"/>
      <c r="G39" s="49"/>
      <c r="H39" s="49"/>
      <c r="I39" s="50"/>
      <c r="J39" s="50"/>
      <c r="K39" s="50"/>
      <c r="L39" s="50"/>
      <c r="M39" s="51"/>
      <c r="N39" s="52">
        <v>400000</v>
      </c>
      <c r="O39" s="50"/>
      <c r="P39" s="50"/>
    </row>
    <row r="40" spans="1:16" ht="13.5" customHeight="1" x14ac:dyDescent="0.25">
      <c r="A40" s="45" t="s">
        <v>294</v>
      </c>
      <c r="B40" s="49"/>
      <c r="C40" s="49"/>
      <c r="D40" s="49"/>
      <c r="E40" s="49"/>
      <c r="F40" s="49"/>
      <c r="G40" s="49"/>
      <c r="H40" s="49"/>
      <c r="I40" s="50"/>
      <c r="J40" s="50"/>
      <c r="K40" s="50"/>
      <c r="L40" s="50"/>
      <c r="M40" s="51"/>
      <c r="N40" s="304">
        <v>23451916</v>
      </c>
      <c r="O40" s="50"/>
      <c r="P40" s="50"/>
    </row>
    <row r="41" spans="1:16" ht="13.5" customHeight="1" x14ac:dyDescent="0.25">
      <c r="A41" s="53" t="s">
        <v>295</v>
      </c>
      <c r="B41" s="54"/>
      <c r="C41" s="54"/>
      <c r="D41" s="54"/>
      <c r="E41" s="54"/>
      <c r="F41" s="54"/>
      <c r="G41" s="54"/>
      <c r="H41" s="54"/>
      <c r="I41" s="55"/>
      <c r="J41" s="55"/>
      <c r="K41" s="55"/>
      <c r="L41" s="55"/>
      <c r="M41" s="56"/>
      <c r="N41" s="57">
        <v>0</v>
      </c>
      <c r="O41" s="55"/>
      <c r="P41" s="55"/>
    </row>
    <row r="42" spans="1:16" x14ac:dyDescent="0.25">
      <c r="A42" s="58" t="s">
        <v>30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9"/>
      <c r="N42" s="60">
        <v>11566711599.76</v>
      </c>
      <c r="O42" s="58"/>
      <c r="P42" s="61"/>
    </row>
    <row r="43" spans="1:16" x14ac:dyDescent="0.25">
      <c r="A43" s="37" t="s">
        <v>31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62"/>
      <c r="N43" s="63">
        <v>4778474899.1600008</v>
      </c>
      <c r="O43" s="64"/>
      <c r="P43" s="64">
        <v>0.41312302619001501</v>
      </c>
    </row>
    <row r="44" spans="1:16" x14ac:dyDescent="0.25">
      <c r="A44" s="65" t="s">
        <v>32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6"/>
      <c r="N44" s="60">
        <v>6246024263.8704004</v>
      </c>
      <c r="O44" s="67"/>
      <c r="P44" s="68">
        <v>0.54</v>
      </c>
    </row>
    <row r="45" spans="1:16" x14ac:dyDescent="0.25">
      <c r="A45" s="65" t="s">
        <v>33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6"/>
      <c r="N45" s="60">
        <v>5933723050.6768799</v>
      </c>
      <c r="O45" s="67"/>
      <c r="P45" s="68">
        <v>0.51300000000000001</v>
      </c>
    </row>
    <row r="46" spans="1:16" x14ac:dyDescent="0.25">
      <c r="A46" s="69" t="s">
        <v>34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70"/>
      <c r="N46" s="71">
        <v>5783355799.8800001</v>
      </c>
      <c r="O46" s="72"/>
      <c r="P46" s="68">
        <v>0.5</v>
      </c>
    </row>
    <row r="47" spans="1:16" x14ac:dyDescent="0.25">
      <c r="A47" s="65" t="s">
        <v>35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6"/>
      <c r="N47" s="60">
        <v>5621421837.4833603</v>
      </c>
      <c r="O47" s="67"/>
      <c r="P47" s="68">
        <v>0.48600000000000004</v>
      </c>
    </row>
    <row r="48" spans="1:16" ht="12.75" customHeight="1" x14ac:dyDescent="0.25">
      <c r="A48" s="73" t="s">
        <v>130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4"/>
      <c r="O48" s="74"/>
      <c r="P48" s="75"/>
    </row>
    <row r="49" spans="1:16" x14ac:dyDescent="0.25">
      <c r="A49" s="73" t="s">
        <v>36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4"/>
      <c r="O49" s="74"/>
      <c r="P49" s="76"/>
    </row>
    <row r="50" spans="1:16" x14ac:dyDescent="0.25">
      <c r="A50" s="311" t="s">
        <v>296</v>
      </c>
      <c r="B50" s="311"/>
      <c r="C50" s="311"/>
      <c r="D50" s="311"/>
      <c r="E50" s="311"/>
      <c r="F50" s="311"/>
      <c r="G50" s="311"/>
      <c r="H50" s="311"/>
      <c r="I50" s="311"/>
      <c r="J50" s="311"/>
      <c r="K50" s="311"/>
      <c r="L50" s="311"/>
      <c r="M50" s="311"/>
      <c r="N50" s="311"/>
      <c r="O50" s="311"/>
      <c r="P50" s="76"/>
    </row>
    <row r="51" spans="1:16" x14ac:dyDescent="0.25">
      <c r="A51" s="312" t="s">
        <v>297</v>
      </c>
      <c r="B51" s="312">
        <v>0</v>
      </c>
      <c r="C51" s="312">
        <v>0</v>
      </c>
      <c r="D51" s="312">
        <v>0</v>
      </c>
      <c r="E51" s="312">
        <v>0</v>
      </c>
      <c r="F51" s="312">
        <v>0</v>
      </c>
      <c r="G51" s="312">
        <v>0</v>
      </c>
      <c r="H51" s="312">
        <v>0</v>
      </c>
      <c r="I51" s="312">
        <v>0</v>
      </c>
      <c r="J51" s="312">
        <v>0</v>
      </c>
      <c r="K51" s="312">
        <v>0</v>
      </c>
      <c r="L51" s="312">
        <v>0</v>
      </c>
      <c r="M51" s="312">
        <v>0</v>
      </c>
      <c r="N51" s="312">
        <v>0</v>
      </c>
      <c r="O51" s="312">
        <v>0</v>
      </c>
      <c r="P51" s="312">
        <v>0</v>
      </c>
    </row>
    <row r="52" spans="1:16" ht="21.75" customHeight="1" x14ac:dyDescent="0.25">
      <c r="A52" s="312" t="s">
        <v>298</v>
      </c>
      <c r="B52" s="312"/>
      <c r="C52" s="312"/>
      <c r="D52" s="312"/>
      <c r="E52" s="312"/>
      <c r="F52" s="312"/>
      <c r="G52" s="312"/>
      <c r="H52" s="312"/>
      <c r="I52" s="312"/>
      <c r="J52" s="312"/>
      <c r="K52" s="312"/>
      <c r="L52" s="312"/>
      <c r="M52" s="312"/>
      <c r="N52" s="312"/>
      <c r="O52" s="312"/>
      <c r="P52" s="312"/>
    </row>
    <row r="53" spans="1:16" x14ac:dyDescent="0.25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P53" s="78"/>
    </row>
    <row r="54" spans="1:16" x14ac:dyDescent="0.25">
      <c r="A54" s="79" t="s">
        <v>299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1"/>
      <c r="O54" s="1"/>
    </row>
    <row r="55" spans="1:16" x14ac:dyDescent="0.25">
      <c r="A55" s="79" t="s">
        <v>299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</row>
    <row r="56" spans="1:16" s="79" customFormat="1" x14ac:dyDescent="0.25">
      <c r="A56" s="79" t="s">
        <v>299</v>
      </c>
      <c r="N56" s="2"/>
      <c r="O56" s="2"/>
      <c r="P56" s="2"/>
    </row>
    <row r="57" spans="1:16" x14ac:dyDescent="0.25">
      <c r="A57" s="79" t="s">
        <v>299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</row>
  </sheetData>
  <mergeCells count="14">
    <mergeCell ref="A50:O50"/>
    <mergeCell ref="A51:P51"/>
    <mergeCell ref="A52:P52"/>
    <mergeCell ref="A7:O7"/>
    <mergeCell ref="B9:P9"/>
    <mergeCell ref="B10:P10"/>
    <mergeCell ref="M35:N35"/>
    <mergeCell ref="O35:P35"/>
    <mergeCell ref="A6:O6"/>
    <mergeCell ref="A1:P1"/>
    <mergeCell ref="A2:P2"/>
    <mergeCell ref="A3:P3"/>
    <mergeCell ref="A4:P4"/>
    <mergeCell ref="A5:P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C9646-351E-49C3-9E32-0114442DB4C5}">
  <dimension ref="A1:E67"/>
  <sheetViews>
    <sheetView zoomScale="115" zoomScaleNormal="115" workbookViewId="0">
      <selection sqref="A1:E1"/>
    </sheetView>
  </sheetViews>
  <sheetFormatPr defaultRowHeight="12.75" x14ac:dyDescent="0.2"/>
  <cols>
    <col min="1" max="1" width="49" style="80" customWidth="1"/>
    <col min="2" max="4" width="22.7109375" style="80" customWidth="1"/>
    <col min="5" max="5" width="22.7109375" style="92" customWidth="1"/>
    <col min="6" max="16384" width="9.140625" style="80"/>
  </cols>
  <sheetData>
    <row r="1" spans="1:5" x14ac:dyDescent="0.2">
      <c r="A1" s="323"/>
      <c r="B1" s="323"/>
      <c r="C1" s="323"/>
      <c r="D1" s="323"/>
      <c r="E1" s="323"/>
    </row>
    <row r="2" spans="1:5" x14ac:dyDescent="0.2">
      <c r="A2" s="309" t="s">
        <v>37</v>
      </c>
      <c r="B2" s="309"/>
      <c r="C2" s="309"/>
      <c r="D2" s="309"/>
      <c r="E2" s="309"/>
    </row>
    <row r="3" spans="1:5" x14ac:dyDescent="0.2">
      <c r="A3" s="310" t="s">
        <v>1</v>
      </c>
      <c r="B3" s="310"/>
      <c r="C3" s="310"/>
      <c r="D3" s="310"/>
      <c r="E3" s="310"/>
    </row>
    <row r="4" spans="1:5" x14ac:dyDescent="0.2">
      <c r="A4" s="309" t="s">
        <v>38</v>
      </c>
      <c r="B4" s="309"/>
      <c r="C4" s="309"/>
      <c r="D4" s="309"/>
      <c r="E4" s="309"/>
    </row>
    <row r="5" spans="1:5" x14ac:dyDescent="0.2">
      <c r="A5" s="310" t="s">
        <v>3</v>
      </c>
      <c r="B5" s="310"/>
      <c r="C5" s="310"/>
      <c r="D5" s="310"/>
      <c r="E5" s="310"/>
    </row>
    <row r="6" spans="1:5" x14ac:dyDescent="0.2">
      <c r="A6" s="310" t="s">
        <v>300</v>
      </c>
      <c r="B6" s="310"/>
      <c r="C6" s="310"/>
      <c r="D6" s="310"/>
      <c r="E6" s="310"/>
    </row>
    <row r="7" spans="1:5" x14ac:dyDescent="0.2">
      <c r="A7" s="310" t="s">
        <v>39</v>
      </c>
      <c r="B7" s="310"/>
      <c r="C7" s="310"/>
      <c r="D7" s="310"/>
      <c r="E7" s="310"/>
    </row>
    <row r="8" spans="1:5" x14ac:dyDescent="0.2">
      <c r="A8" s="45" t="s">
        <v>40</v>
      </c>
      <c r="B8" s="326"/>
      <c r="C8" s="326"/>
      <c r="D8" s="326"/>
      <c r="E8" s="81">
        <v>1</v>
      </c>
    </row>
    <row r="9" spans="1:5" ht="12.75" customHeight="1" x14ac:dyDescent="0.2">
      <c r="A9" s="324" t="s">
        <v>41</v>
      </c>
      <c r="B9" s="327" t="s">
        <v>178</v>
      </c>
      <c r="C9" s="329" t="s">
        <v>277</v>
      </c>
      <c r="D9" s="330"/>
      <c r="E9" s="330"/>
    </row>
    <row r="10" spans="1:5" ht="12.75" customHeight="1" x14ac:dyDescent="0.2">
      <c r="A10" s="325"/>
      <c r="B10" s="328"/>
      <c r="C10" s="188" t="s">
        <v>43</v>
      </c>
      <c r="D10" s="188" t="s">
        <v>44</v>
      </c>
      <c r="E10" s="93" t="s">
        <v>45</v>
      </c>
    </row>
    <row r="11" spans="1:5" x14ac:dyDescent="0.2">
      <c r="A11" s="171"/>
      <c r="B11" s="189"/>
      <c r="C11" s="190"/>
      <c r="D11" s="190"/>
      <c r="E11" s="191"/>
    </row>
    <row r="12" spans="1:5" x14ac:dyDescent="0.2">
      <c r="A12" s="82" t="s">
        <v>46</v>
      </c>
      <c r="B12" s="192">
        <v>1427797793.1924391</v>
      </c>
      <c r="C12" s="192">
        <v>1411594269.4399996</v>
      </c>
      <c r="D12" s="192">
        <v>1442698521.4300003</v>
      </c>
      <c r="E12" s="193">
        <v>1658991785.1100001</v>
      </c>
    </row>
    <row r="13" spans="1:5" x14ac:dyDescent="0.2">
      <c r="A13" s="83" t="s">
        <v>47</v>
      </c>
      <c r="B13" s="194">
        <v>0</v>
      </c>
      <c r="C13" s="194">
        <v>0</v>
      </c>
      <c r="D13" s="94">
        <v>0</v>
      </c>
      <c r="E13" s="195">
        <v>0</v>
      </c>
    </row>
    <row r="14" spans="1:5" x14ac:dyDescent="0.2">
      <c r="A14" s="83" t="s">
        <v>48</v>
      </c>
      <c r="B14" s="194">
        <v>1427797793.1924391</v>
      </c>
      <c r="C14" s="194">
        <v>1411594269.4399996</v>
      </c>
      <c r="D14" s="94">
        <v>1442698521.4300003</v>
      </c>
      <c r="E14" s="195">
        <v>1658991785.1100001</v>
      </c>
    </row>
    <row r="15" spans="1:5" x14ac:dyDescent="0.2">
      <c r="A15" s="84" t="s">
        <v>179</v>
      </c>
      <c r="B15" s="194">
        <v>916409216.38951564</v>
      </c>
      <c r="C15" s="194">
        <v>916892699.67999983</v>
      </c>
      <c r="D15" s="194">
        <v>1007571874.6200001</v>
      </c>
      <c r="E15" s="195">
        <v>1238435373.3000002</v>
      </c>
    </row>
    <row r="16" spans="1:5" x14ac:dyDescent="0.2">
      <c r="A16" s="196" t="s">
        <v>49</v>
      </c>
      <c r="B16" s="194">
        <v>435258865.29130656</v>
      </c>
      <c r="C16" s="194">
        <v>407053279.3499999</v>
      </c>
      <c r="D16" s="94">
        <v>380819801.43000007</v>
      </c>
      <c r="E16" s="195">
        <v>353783602.5</v>
      </c>
    </row>
    <row r="17" spans="1:5" x14ac:dyDescent="0.2">
      <c r="A17" s="196" t="s">
        <v>50</v>
      </c>
      <c r="B17" s="194">
        <v>481150351.09820902</v>
      </c>
      <c r="C17" s="194">
        <v>509839420.32999998</v>
      </c>
      <c r="D17" s="94">
        <v>626752073.19000006</v>
      </c>
      <c r="E17" s="195">
        <v>884651770.80000007</v>
      </c>
    </row>
    <row r="18" spans="1:5" x14ac:dyDescent="0.2">
      <c r="A18" s="84" t="s">
        <v>180</v>
      </c>
      <c r="B18" s="194">
        <v>0</v>
      </c>
      <c r="C18" s="194">
        <v>0</v>
      </c>
      <c r="D18" s="94">
        <v>0</v>
      </c>
      <c r="E18" s="195">
        <v>0</v>
      </c>
    </row>
    <row r="19" spans="1:5" x14ac:dyDescent="0.2">
      <c r="A19" s="84" t="s">
        <v>181</v>
      </c>
      <c r="B19" s="194">
        <v>0</v>
      </c>
      <c r="C19" s="194">
        <v>0</v>
      </c>
      <c r="D19" s="194">
        <v>0</v>
      </c>
      <c r="E19" s="195">
        <v>0</v>
      </c>
    </row>
    <row r="20" spans="1:5" x14ac:dyDescent="0.2">
      <c r="A20" s="196" t="s">
        <v>49</v>
      </c>
      <c r="B20" s="194">
        <v>0</v>
      </c>
      <c r="C20" s="194">
        <v>0</v>
      </c>
      <c r="D20" s="94">
        <v>0</v>
      </c>
      <c r="E20" s="195">
        <v>0</v>
      </c>
    </row>
    <row r="21" spans="1:5" x14ac:dyDescent="0.2">
      <c r="A21" s="196" t="s">
        <v>50</v>
      </c>
      <c r="B21" s="194">
        <v>0</v>
      </c>
      <c r="C21" s="194">
        <v>0</v>
      </c>
      <c r="D21" s="94">
        <v>0</v>
      </c>
      <c r="E21" s="195">
        <v>0</v>
      </c>
    </row>
    <row r="22" spans="1:5" x14ac:dyDescent="0.2">
      <c r="A22" s="84" t="s">
        <v>182</v>
      </c>
      <c r="B22" s="194">
        <v>467751765.92292321</v>
      </c>
      <c r="C22" s="194">
        <v>451153754.98999989</v>
      </c>
      <c r="D22" s="194">
        <v>435126646.81000006</v>
      </c>
      <c r="E22" s="195">
        <v>420556411.80999994</v>
      </c>
    </row>
    <row r="23" spans="1:5" x14ac:dyDescent="0.2">
      <c r="A23" s="196" t="s">
        <v>126</v>
      </c>
      <c r="B23" s="194">
        <v>0</v>
      </c>
      <c r="C23" s="194">
        <v>0</v>
      </c>
      <c r="D23" s="194">
        <v>0</v>
      </c>
      <c r="E23" s="197">
        <v>0</v>
      </c>
    </row>
    <row r="24" spans="1:5" x14ac:dyDescent="0.2">
      <c r="A24" s="196" t="s">
        <v>127</v>
      </c>
      <c r="B24" s="194">
        <v>286453586.34292328</v>
      </c>
      <c r="C24" s="194">
        <v>277394104.13</v>
      </c>
      <c r="D24" s="194">
        <v>268329920.50999999</v>
      </c>
      <c r="E24" s="197">
        <v>260175556.87</v>
      </c>
    </row>
    <row r="25" spans="1:5" x14ac:dyDescent="0.2">
      <c r="A25" s="196" t="s">
        <v>183</v>
      </c>
      <c r="B25" s="194">
        <v>174611210.8199999</v>
      </c>
      <c r="C25" s="194">
        <v>169301671.73999992</v>
      </c>
      <c r="D25" s="194">
        <v>164567736.82000002</v>
      </c>
      <c r="E25" s="197">
        <v>160380854.93999997</v>
      </c>
    </row>
    <row r="26" spans="1:5" x14ac:dyDescent="0.2">
      <c r="A26" s="196" t="s">
        <v>128</v>
      </c>
      <c r="B26" s="194">
        <v>0</v>
      </c>
      <c r="C26" s="194">
        <v>0</v>
      </c>
      <c r="D26" s="94">
        <v>0</v>
      </c>
      <c r="E26" s="195">
        <v>0</v>
      </c>
    </row>
    <row r="27" spans="1:5" x14ac:dyDescent="0.2">
      <c r="A27" s="196" t="s">
        <v>184</v>
      </c>
      <c r="B27" s="194">
        <v>6686968.7599999979</v>
      </c>
      <c r="C27" s="194">
        <v>4457979.1199999973</v>
      </c>
      <c r="D27" s="94">
        <v>2228989.4800000004</v>
      </c>
      <c r="E27" s="195">
        <v>-8.7311491370201111E-11</v>
      </c>
    </row>
    <row r="28" spans="1:5" x14ac:dyDescent="0.2">
      <c r="A28" s="198" t="s">
        <v>185</v>
      </c>
      <c r="B28" s="199">
        <v>43636810.879999995</v>
      </c>
      <c r="C28" s="199">
        <v>43547814.770000003</v>
      </c>
      <c r="D28" s="200">
        <v>0</v>
      </c>
      <c r="E28" s="195">
        <v>0</v>
      </c>
    </row>
    <row r="29" spans="1:5" ht="22.5" x14ac:dyDescent="0.2">
      <c r="A29" s="83" t="s">
        <v>51</v>
      </c>
      <c r="B29" s="194">
        <v>0</v>
      </c>
      <c r="C29" s="194">
        <v>0</v>
      </c>
      <c r="D29" s="94">
        <v>0</v>
      </c>
      <c r="E29" s="195">
        <v>0</v>
      </c>
    </row>
    <row r="30" spans="1:5" x14ac:dyDescent="0.2">
      <c r="A30" s="83" t="s">
        <v>52</v>
      </c>
      <c r="B30" s="194">
        <v>0</v>
      </c>
      <c r="C30" s="194">
        <v>0</v>
      </c>
      <c r="D30" s="94">
        <v>0</v>
      </c>
      <c r="E30" s="195">
        <v>0</v>
      </c>
    </row>
    <row r="31" spans="1:5" x14ac:dyDescent="0.2">
      <c r="A31" s="18" t="s">
        <v>53</v>
      </c>
      <c r="B31" s="194">
        <v>4252308176.4499998</v>
      </c>
      <c r="C31" s="94">
        <v>5111235418.5999937</v>
      </c>
      <c r="D31" s="194">
        <v>4743441457.0800037</v>
      </c>
      <c r="E31" s="195">
        <v>4405762599.1099997</v>
      </c>
    </row>
    <row r="32" spans="1:5" x14ac:dyDescent="0.2">
      <c r="A32" s="26" t="s">
        <v>186</v>
      </c>
      <c r="B32" s="194">
        <v>4252308176.4499998</v>
      </c>
      <c r="C32" s="194">
        <v>5111235418.5999937</v>
      </c>
      <c r="D32" s="194">
        <v>4743441457.0800037</v>
      </c>
      <c r="E32" s="195">
        <v>4405762599.1099997</v>
      </c>
    </row>
    <row r="33" spans="1:5" x14ac:dyDescent="0.2">
      <c r="A33" s="23" t="s">
        <v>54</v>
      </c>
      <c r="B33" s="194">
        <v>4570488039.5900002</v>
      </c>
      <c r="C33" s="194">
        <v>5467986456.0199938</v>
      </c>
      <c r="D33" s="194">
        <v>5011499744.1100044</v>
      </c>
      <c r="E33" s="197">
        <v>4704882638.0299997</v>
      </c>
    </row>
    <row r="34" spans="1:5" x14ac:dyDescent="0.2">
      <c r="A34" s="23" t="s">
        <v>56</v>
      </c>
      <c r="B34" s="194">
        <v>-45372116.590000004</v>
      </c>
      <c r="C34" s="94">
        <v>-42123793.940000102</v>
      </c>
      <c r="D34" s="194">
        <v>-15713686.050000109</v>
      </c>
      <c r="E34" s="197">
        <v>-71811946.460000008</v>
      </c>
    </row>
    <row r="35" spans="1:5" x14ac:dyDescent="0.2">
      <c r="A35" s="23" t="s">
        <v>195</v>
      </c>
      <c r="B35" s="194">
        <v>-272807746.55000001</v>
      </c>
      <c r="C35" s="94">
        <v>-314627243.4799999</v>
      </c>
      <c r="D35" s="194">
        <v>-252344600.98000002</v>
      </c>
      <c r="E35" s="197">
        <v>-227308092.46000007</v>
      </c>
    </row>
    <row r="36" spans="1:5" x14ac:dyDescent="0.2">
      <c r="A36" s="26" t="s">
        <v>55</v>
      </c>
      <c r="B36" s="194">
        <v>0</v>
      </c>
      <c r="C36" s="94">
        <v>0</v>
      </c>
      <c r="D36" s="194">
        <v>0</v>
      </c>
      <c r="E36" s="197">
        <v>0</v>
      </c>
    </row>
    <row r="37" spans="1:5" s="90" customFormat="1" ht="24" customHeight="1" x14ac:dyDescent="0.25">
      <c r="A37" s="321" t="s">
        <v>187</v>
      </c>
      <c r="B37" s="201">
        <v>-2824510383.2575607</v>
      </c>
      <c r="C37" s="201">
        <v>-3699641149.1599941</v>
      </c>
      <c r="D37" s="201">
        <v>-3300742935.6500034</v>
      </c>
      <c r="E37" s="202">
        <v>-2746770813.9999995</v>
      </c>
    </row>
    <row r="38" spans="1:5" x14ac:dyDescent="0.2">
      <c r="A38" s="322"/>
      <c r="B38" s="203"/>
      <c r="C38" s="203"/>
      <c r="D38" s="203"/>
      <c r="E38" s="204"/>
    </row>
    <row r="39" spans="1:5" x14ac:dyDescent="0.2">
      <c r="A39" s="205"/>
      <c r="B39" s="206"/>
      <c r="C39" s="206"/>
      <c r="D39" s="206"/>
      <c r="E39" s="207"/>
    </row>
    <row r="40" spans="1:5" x14ac:dyDescent="0.2">
      <c r="A40" s="86" t="s">
        <v>188</v>
      </c>
      <c r="B40" s="208">
        <v>10400167684.18</v>
      </c>
      <c r="C40" s="208">
        <v>11018548868.619999</v>
      </c>
      <c r="D40" s="208">
        <v>11387058619.009998</v>
      </c>
      <c r="E40" s="209">
        <v>11653829904.059999</v>
      </c>
    </row>
    <row r="41" spans="1:5" x14ac:dyDescent="0.2">
      <c r="A41" s="18"/>
      <c r="B41" s="194"/>
      <c r="C41" s="194"/>
      <c r="D41" s="194"/>
      <c r="E41" s="195"/>
    </row>
    <row r="42" spans="1:5" ht="22.5" x14ac:dyDescent="0.2">
      <c r="A42" s="86" t="s">
        <v>189</v>
      </c>
      <c r="B42" s="208">
        <v>-30991425</v>
      </c>
      <c r="C42" s="208">
        <v>-30991425</v>
      </c>
      <c r="D42" s="208">
        <v>-57529321</v>
      </c>
      <c r="E42" s="209">
        <v>-63266388.299999997</v>
      </c>
    </row>
    <row r="43" spans="1:5" x14ac:dyDescent="0.2">
      <c r="A43" s="18"/>
      <c r="B43" s="194"/>
      <c r="C43" s="194"/>
      <c r="D43" s="194"/>
      <c r="E43" s="195"/>
    </row>
    <row r="44" spans="1:5" ht="22.5" x14ac:dyDescent="0.2">
      <c r="A44" s="18" t="s">
        <v>190</v>
      </c>
      <c r="B44" s="194">
        <v>10369176259.18</v>
      </c>
      <c r="C44" s="194">
        <v>10987557443.619999</v>
      </c>
      <c r="D44" s="194">
        <v>11329529298.009998</v>
      </c>
      <c r="E44" s="195">
        <v>11590563515.76</v>
      </c>
    </row>
    <row r="45" spans="1:5" x14ac:dyDescent="0.2">
      <c r="A45" s="205"/>
      <c r="B45" s="210"/>
      <c r="C45" s="210"/>
      <c r="D45" s="210"/>
      <c r="E45" s="211"/>
    </row>
    <row r="46" spans="1:5" x14ac:dyDescent="0.2">
      <c r="A46" s="86" t="s">
        <v>191</v>
      </c>
      <c r="B46" s="212">
        <v>0.13769635673117106</v>
      </c>
      <c r="C46" s="212">
        <v>0.12847207185794068</v>
      </c>
      <c r="D46" s="213">
        <v>0.12733966994404669</v>
      </c>
      <c r="E46" s="214">
        <v>0.14313297044222437</v>
      </c>
    </row>
    <row r="47" spans="1:5" x14ac:dyDescent="0.2">
      <c r="A47" s="215"/>
      <c r="B47" s="216"/>
      <c r="C47" s="217"/>
      <c r="D47" s="217"/>
      <c r="E47" s="218"/>
    </row>
    <row r="48" spans="1:5" x14ac:dyDescent="0.2">
      <c r="A48" s="87" t="s">
        <v>192</v>
      </c>
      <c r="B48" s="219">
        <v>-0.27239486654081857</v>
      </c>
      <c r="C48" s="219">
        <v>-0.33671188233998417</v>
      </c>
      <c r="D48" s="220">
        <v>-0.29133981199287512</v>
      </c>
      <c r="E48" s="221">
        <v>-0.23698337102118819</v>
      </c>
    </row>
    <row r="49" spans="1:5" x14ac:dyDescent="0.2">
      <c r="A49" s="205"/>
      <c r="B49" s="210"/>
      <c r="C49" s="210"/>
      <c r="D49" s="210"/>
      <c r="E49" s="211"/>
    </row>
    <row r="50" spans="1:5" x14ac:dyDescent="0.2">
      <c r="A50" s="86" t="s">
        <v>57</v>
      </c>
      <c r="B50" s="208">
        <v>12443011511.016001</v>
      </c>
      <c r="C50" s="208">
        <v>13185068932.343998</v>
      </c>
      <c r="D50" s="208">
        <v>13595435157.611998</v>
      </c>
      <c r="E50" s="209">
        <v>13908676218.912001</v>
      </c>
    </row>
    <row r="51" spans="1:5" x14ac:dyDescent="0.2">
      <c r="A51" s="205"/>
      <c r="B51" s="210"/>
      <c r="C51" s="210"/>
      <c r="D51" s="210"/>
      <c r="E51" s="211"/>
    </row>
    <row r="52" spans="1:5" s="90" customFormat="1" ht="24" customHeight="1" x14ac:dyDescent="0.2">
      <c r="A52" s="86" t="s">
        <v>58</v>
      </c>
      <c r="B52" s="208">
        <v>11198710359.914402</v>
      </c>
      <c r="C52" s="208">
        <v>11866562039.1096</v>
      </c>
      <c r="D52" s="208">
        <v>12235891641.8508</v>
      </c>
      <c r="E52" s="209">
        <v>12517808597.020802</v>
      </c>
    </row>
    <row r="53" spans="1:5" x14ac:dyDescent="0.2">
      <c r="A53" s="46"/>
      <c r="B53" s="21"/>
      <c r="C53" s="21"/>
      <c r="D53" s="21"/>
      <c r="E53" s="88"/>
    </row>
    <row r="54" spans="1:5" x14ac:dyDescent="0.2">
      <c r="A54" s="222" t="s">
        <v>59</v>
      </c>
      <c r="B54" s="223"/>
      <c r="C54" s="223"/>
      <c r="D54" s="223"/>
      <c r="E54" s="224"/>
    </row>
    <row r="55" spans="1:5" x14ac:dyDescent="0.2">
      <c r="A55" s="26" t="s">
        <v>60</v>
      </c>
      <c r="B55" s="94">
        <v>0</v>
      </c>
      <c r="C55" s="94">
        <v>0</v>
      </c>
      <c r="D55" s="94">
        <v>0</v>
      </c>
      <c r="E55" s="195">
        <v>0</v>
      </c>
    </row>
    <row r="56" spans="1:5" x14ac:dyDescent="0.2">
      <c r="A56" s="26" t="s">
        <v>196</v>
      </c>
      <c r="B56" s="94">
        <v>41540716.679999977</v>
      </c>
      <c r="C56" s="94">
        <v>42107382.619999975</v>
      </c>
      <c r="D56" s="94">
        <v>3313731.6499999976</v>
      </c>
      <c r="E56" s="195">
        <v>98212674.50999999</v>
      </c>
    </row>
    <row r="57" spans="1:5" x14ac:dyDescent="0.2">
      <c r="A57" s="26" t="s">
        <v>193</v>
      </c>
      <c r="B57" s="94">
        <v>20802502526.549999</v>
      </c>
      <c r="C57" s="94">
        <v>20802502526.549999</v>
      </c>
      <c r="D57" s="94">
        <v>20802502526.549999</v>
      </c>
      <c r="E57" s="195">
        <v>22041770859.970001</v>
      </c>
    </row>
    <row r="58" spans="1:5" ht="12.75" customHeight="1" x14ac:dyDescent="0.2">
      <c r="A58" s="26" t="s">
        <v>194</v>
      </c>
      <c r="B58" s="94">
        <v>1558472555.6799998</v>
      </c>
      <c r="C58" s="94">
        <v>807781760.17000008</v>
      </c>
      <c r="D58" s="94">
        <v>381463212.06999993</v>
      </c>
      <c r="E58" s="195">
        <v>1690157526.2400002</v>
      </c>
    </row>
    <row r="59" spans="1:5" ht="12.75" customHeight="1" x14ac:dyDescent="0.2">
      <c r="A59" s="26" t="s">
        <v>61</v>
      </c>
      <c r="B59" s="263">
        <v>0</v>
      </c>
      <c r="C59" s="263">
        <v>0</v>
      </c>
      <c r="D59" s="263">
        <v>0</v>
      </c>
      <c r="E59" s="264">
        <v>0</v>
      </c>
    </row>
    <row r="60" spans="1:5" ht="12.75" customHeight="1" x14ac:dyDescent="0.2">
      <c r="A60" s="26" t="s">
        <v>251</v>
      </c>
      <c r="B60" s="263">
        <v>0</v>
      </c>
      <c r="C60" s="263">
        <v>0</v>
      </c>
      <c r="D60" s="263">
        <v>0</v>
      </c>
      <c r="E60" s="264">
        <v>0</v>
      </c>
    </row>
    <row r="61" spans="1:5" ht="12.75" customHeight="1" x14ac:dyDescent="0.2">
      <c r="A61" s="262" t="s">
        <v>252</v>
      </c>
      <c r="B61" s="265">
        <v>0</v>
      </c>
      <c r="C61" s="265">
        <v>0</v>
      </c>
      <c r="D61" s="265">
        <v>0</v>
      </c>
      <c r="E61" s="266">
        <v>0</v>
      </c>
    </row>
    <row r="62" spans="1:5" x14ac:dyDescent="0.2">
      <c r="A62" s="95" t="s">
        <v>32</v>
      </c>
      <c r="B62" s="50"/>
    </row>
    <row r="63" spans="1:5" x14ac:dyDescent="0.2">
      <c r="A63" s="96"/>
      <c r="B63" s="97"/>
      <c r="C63" s="97"/>
      <c r="D63" s="97"/>
      <c r="E63" s="98"/>
    </row>
    <row r="64" spans="1:5" x14ac:dyDescent="0.2">
      <c r="A64" s="99" t="str">
        <f>'RGF - Anexo 1 - Pessoal'!A54</f>
        <v>.</v>
      </c>
      <c r="B64" s="50"/>
    </row>
    <row r="65" spans="1:5" x14ac:dyDescent="0.2">
      <c r="A65" s="99" t="str">
        <f>'RGF - Anexo 1 - Pessoal'!A55</f>
        <v>.</v>
      </c>
      <c r="B65" s="50"/>
    </row>
    <row r="66" spans="1:5" x14ac:dyDescent="0.2">
      <c r="A66" s="99" t="str">
        <f>'RGF - Anexo 1 - Pessoal'!A56</f>
        <v>.</v>
      </c>
      <c r="B66" s="50"/>
    </row>
    <row r="67" spans="1:5" x14ac:dyDescent="0.2">
      <c r="A67" s="99" t="str">
        <f>'RGF - Anexo 1 - Pessoal'!A57</f>
        <v>.</v>
      </c>
      <c r="B67" s="97"/>
      <c r="C67" s="97"/>
      <c r="D67" s="97"/>
      <c r="E67" s="98"/>
    </row>
  </sheetData>
  <mergeCells count="12">
    <mergeCell ref="A37:A38"/>
    <mergeCell ref="A1:E1"/>
    <mergeCell ref="A2:E2"/>
    <mergeCell ref="A3:E3"/>
    <mergeCell ref="A4:E4"/>
    <mergeCell ref="A5:E5"/>
    <mergeCell ref="A6:E6"/>
    <mergeCell ref="A9:A10"/>
    <mergeCell ref="A7:E7"/>
    <mergeCell ref="B8:D8"/>
    <mergeCell ref="B9:B10"/>
    <mergeCell ref="C9:E9"/>
  </mergeCells>
  <pageMargins left="0.511811024" right="0.511811024" top="0.78740157499999996" bottom="0.78740157499999996" header="0.31496062000000002" footer="0.31496062000000002"/>
  <pageSetup paperSize="9" scale="66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C8010-DB66-4C06-942F-FC9B7F2122E7}">
  <dimension ref="A1:E50"/>
  <sheetViews>
    <sheetView workbookViewId="0">
      <selection sqref="A1:E1"/>
    </sheetView>
  </sheetViews>
  <sheetFormatPr defaultRowHeight="15" x14ac:dyDescent="0.25"/>
  <cols>
    <col min="1" max="1" width="47.140625" style="2" customWidth="1"/>
    <col min="2" max="5" width="18.28515625" style="2" customWidth="1"/>
    <col min="6" max="16384" width="9.140625" style="2"/>
  </cols>
  <sheetData>
    <row r="1" spans="1:5" x14ac:dyDescent="0.25">
      <c r="A1" s="309" t="s">
        <v>37</v>
      </c>
      <c r="B1" s="309"/>
      <c r="C1" s="309"/>
      <c r="D1" s="309"/>
      <c r="E1" s="309"/>
    </row>
    <row r="2" spans="1:5" x14ac:dyDescent="0.25">
      <c r="A2" s="310" t="s">
        <v>1</v>
      </c>
      <c r="B2" s="310"/>
      <c r="C2" s="310"/>
      <c r="D2" s="310"/>
      <c r="E2" s="310"/>
    </row>
    <row r="3" spans="1:5" x14ac:dyDescent="0.25">
      <c r="A3" s="309" t="s">
        <v>63</v>
      </c>
      <c r="B3" s="309"/>
      <c r="C3" s="309"/>
      <c r="D3" s="309"/>
      <c r="E3" s="309"/>
    </row>
    <row r="4" spans="1:5" x14ac:dyDescent="0.25">
      <c r="A4" s="310" t="s">
        <v>3</v>
      </c>
      <c r="B4" s="310"/>
      <c r="C4" s="310"/>
      <c r="D4" s="310"/>
      <c r="E4" s="310"/>
    </row>
    <row r="5" spans="1:5" x14ac:dyDescent="0.25">
      <c r="A5" s="310" t="s">
        <v>300</v>
      </c>
      <c r="B5" s="310"/>
      <c r="C5" s="310"/>
      <c r="D5" s="310"/>
      <c r="E5" s="310"/>
    </row>
    <row r="6" spans="1:5" s="80" customFormat="1" ht="12.75" x14ac:dyDescent="0.2">
      <c r="A6" s="310"/>
      <c r="B6" s="310"/>
      <c r="C6" s="310"/>
      <c r="D6" s="310"/>
      <c r="E6" s="310"/>
    </row>
    <row r="7" spans="1:5" s="80" customFormat="1" ht="12.75" x14ac:dyDescent="0.2">
      <c r="A7" s="331" t="s">
        <v>64</v>
      </c>
      <c r="B7" s="331"/>
      <c r="C7" s="331"/>
      <c r="D7" s="331"/>
      <c r="E7" s="5">
        <v>1</v>
      </c>
    </row>
    <row r="8" spans="1:5" s="80" customFormat="1" ht="12.75" x14ac:dyDescent="0.2">
      <c r="A8" s="332" t="s">
        <v>65</v>
      </c>
      <c r="B8" s="102" t="s">
        <v>66</v>
      </c>
      <c r="C8" s="334" t="s">
        <v>301</v>
      </c>
      <c r="D8" s="334"/>
      <c r="E8" s="335"/>
    </row>
    <row r="9" spans="1:5" s="80" customFormat="1" ht="22.5" x14ac:dyDescent="0.2">
      <c r="A9" s="333"/>
      <c r="B9" s="103" t="s">
        <v>42</v>
      </c>
      <c r="C9" s="104" t="s">
        <v>43</v>
      </c>
      <c r="D9" s="104" t="s">
        <v>44</v>
      </c>
      <c r="E9" s="105" t="s">
        <v>62</v>
      </c>
    </row>
    <row r="10" spans="1:5" s="80" customFormat="1" ht="12.75" x14ac:dyDescent="0.2">
      <c r="A10" s="85" t="s">
        <v>67</v>
      </c>
      <c r="B10" s="106">
        <f>B11+B12</f>
        <v>0</v>
      </c>
      <c r="C10" s="107">
        <f t="shared" ref="C10:E10" si="0">C11+C12</f>
        <v>0</v>
      </c>
      <c r="D10" s="107">
        <f t="shared" si="0"/>
        <v>0</v>
      </c>
      <c r="E10" s="108">
        <f t="shared" si="0"/>
        <v>0</v>
      </c>
    </row>
    <row r="11" spans="1:5" s="80" customFormat="1" ht="12.75" x14ac:dyDescent="0.2">
      <c r="A11" s="18" t="s">
        <v>68</v>
      </c>
      <c r="B11" s="25"/>
      <c r="C11" s="25"/>
      <c r="D11" s="25"/>
      <c r="E11" s="24"/>
    </row>
    <row r="12" spans="1:5" s="80" customFormat="1" ht="12.75" x14ac:dyDescent="0.2">
      <c r="A12" s="18" t="s">
        <v>69</v>
      </c>
      <c r="B12" s="25"/>
      <c r="C12" s="25"/>
      <c r="D12" s="25"/>
      <c r="E12" s="24"/>
    </row>
    <row r="13" spans="1:5" s="80" customFormat="1" ht="12.75" x14ac:dyDescent="0.2">
      <c r="A13" s="18" t="s">
        <v>70</v>
      </c>
      <c r="B13" s="25">
        <f>B14+B15</f>
        <v>0</v>
      </c>
      <c r="C13" s="25">
        <f t="shared" ref="C13:E13" si="1">C14+C15</f>
        <v>0</v>
      </c>
      <c r="D13" s="25">
        <f t="shared" si="1"/>
        <v>0</v>
      </c>
      <c r="E13" s="24">
        <f t="shared" si="1"/>
        <v>0</v>
      </c>
    </row>
    <row r="14" spans="1:5" s="80" customFormat="1" ht="12.75" x14ac:dyDescent="0.2">
      <c r="A14" s="18" t="s">
        <v>68</v>
      </c>
      <c r="B14" s="25"/>
      <c r="C14" s="25"/>
      <c r="D14" s="25"/>
      <c r="E14" s="24"/>
    </row>
    <row r="15" spans="1:5" s="80" customFormat="1" ht="12.75" x14ac:dyDescent="0.2">
      <c r="A15" s="18" t="s">
        <v>69</v>
      </c>
      <c r="B15" s="25"/>
      <c r="C15" s="25"/>
      <c r="D15" s="25"/>
      <c r="E15" s="24"/>
    </row>
    <row r="16" spans="1:5" s="80" customFormat="1" ht="12.75" x14ac:dyDescent="0.2">
      <c r="A16" s="18" t="s">
        <v>71</v>
      </c>
      <c r="B16" s="25">
        <f>B17+B18</f>
        <v>239865070</v>
      </c>
      <c r="C16" s="25">
        <f t="shared" ref="C16:E16" si="2">C17+C18</f>
        <v>239865070</v>
      </c>
      <c r="D16" s="25">
        <f t="shared" si="2"/>
        <v>239865070</v>
      </c>
      <c r="E16" s="24">
        <f t="shared" si="2"/>
        <v>239865070</v>
      </c>
    </row>
    <row r="17" spans="1:5" s="80" customFormat="1" ht="12.75" x14ac:dyDescent="0.2">
      <c r="A17" s="18" t="s">
        <v>68</v>
      </c>
      <c r="B17" s="25"/>
      <c r="C17" s="25"/>
      <c r="D17" s="25"/>
      <c r="E17" s="24"/>
    </row>
    <row r="18" spans="1:5" s="80" customFormat="1" ht="12.75" x14ac:dyDescent="0.2">
      <c r="A18" s="18" t="s">
        <v>69</v>
      </c>
      <c r="B18" s="25">
        <v>239865070</v>
      </c>
      <c r="C18" s="25">
        <v>239865070</v>
      </c>
      <c r="D18" s="25">
        <v>239865070</v>
      </c>
      <c r="E18" s="24">
        <v>239865070</v>
      </c>
    </row>
    <row r="19" spans="1:5" s="80" customFormat="1" ht="12.75" x14ac:dyDescent="0.2">
      <c r="A19" s="18" t="s">
        <v>72</v>
      </c>
      <c r="B19" s="25"/>
      <c r="C19" s="25"/>
      <c r="D19" s="25"/>
      <c r="E19" s="24"/>
    </row>
    <row r="20" spans="1:5" s="90" customFormat="1" ht="12.75" x14ac:dyDescent="0.25">
      <c r="A20" s="109" t="s">
        <v>73</v>
      </c>
      <c r="B20" s="110">
        <f>B16+B10+B13</f>
        <v>239865070</v>
      </c>
      <c r="C20" s="110">
        <f t="shared" ref="C20:E20" si="3">C16+C10+C13</f>
        <v>239865070</v>
      </c>
      <c r="D20" s="110">
        <f t="shared" si="3"/>
        <v>239865070</v>
      </c>
      <c r="E20" s="111">
        <f t="shared" si="3"/>
        <v>239865070</v>
      </c>
    </row>
    <row r="21" spans="1:5" s="90" customFormat="1" ht="12.75" x14ac:dyDescent="0.25">
      <c r="A21" s="113" t="s">
        <v>74</v>
      </c>
      <c r="B21" s="114">
        <v>10400167684.18</v>
      </c>
      <c r="C21" s="114">
        <v>11018548868.619999</v>
      </c>
      <c r="D21" s="114">
        <v>11387058619.009998</v>
      </c>
      <c r="E21" s="115">
        <v>11653829904.059999</v>
      </c>
    </row>
    <row r="22" spans="1:5" s="90" customFormat="1" ht="22.5" x14ac:dyDescent="0.25">
      <c r="A22" s="113" t="s">
        <v>75</v>
      </c>
      <c r="B22" s="114">
        <v>-30991425</v>
      </c>
      <c r="C22" s="114">
        <v>-30991425</v>
      </c>
      <c r="D22" s="114">
        <v>-57529321</v>
      </c>
      <c r="E22" s="115">
        <v>-63266388.299999997</v>
      </c>
    </row>
    <row r="23" spans="1:5" s="90" customFormat="1" ht="22.5" x14ac:dyDescent="0.25">
      <c r="A23" s="113" t="s">
        <v>76</v>
      </c>
      <c r="B23" s="114">
        <v>10369176259.18</v>
      </c>
      <c r="C23" s="114">
        <v>10987557443.619999</v>
      </c>
      <c r="D23" s="114">
        <v>11329529298.009998</v>
      </c>
      <c r="E23" s="115">
        <v>11590563515.76</v>
      </c>
    </row>
    <row r="24" spans="1:5" s="80" customFormat="1" ht="12.75" x14ac:dyDescent="0.2">
      <c r="A24" s="113" t="s">
        <v>77</v>
      </c>
      <c r="B24" s="116">
        <f>B20/B21</f>
        <v>2.3063577173362868E-2</v>
      </c>
      <c r="C24" s="116">
        <f>C20/C21</f>
        <v>2.1769206894668113E-2</v>
      </c>
      <c r="D24" s="116">
        <f>IF(D21=0,0,D20/D21)</f>
        <v>2.1064708457683701E-2</v>
      </c>
      <c r="E24" s="117">
        <f>IF(E21=0,0,E20/E21)</f>
        <v>2.0582509953782236E-2</v>
      </c>
    </row>
    <row r="25" spans="1:5" s="80" customFormat="1" ht="22.5" x14ac:dyDescent="0.2">
      <c r="A25" s="113" t="s">
        <v>78</v>
      </c>
      <c r="B25" s="115">
        <f>ROUND((B23*22%),0)</f>
        <v>2281218777</v>
      </c>
      <c r="C25" s="115">
        <f>ROUND((C23*22%),0)</f>
        <v>2417262638</v>
      </c>
      <c r="D25" s="115">
        <f t="shared" ref="D25:E25" si="4">ROUND((D23*22%),0)</f>
        <v>2492496446</v>
      </c>
      <c r="E25" s="115">
        <f t="shared" si="4"/>
        <v>2549923973</v>
      </c>
    </row>
    <row r="26" spans="1:5" s="80" customFormat="1" ht="12.75" x14ac:dyDescent="0.2">
      <c r="A26" s="113" t="s">
        <v>79</v>
      </c>
      <c r="B26" s="115">
        <f t="shared" ref="B26:D26" si="5">ROUND((+B25*0.9),1)</f>
        <v>2053096899.3</v>
      </c>
      <c r="C26" s="115">
        <f t="shared" si="5"/>
        <v>2175536374.1999998</v>
      </c>
      <c r="D26" s="115">
        <f t="shared" si="5"/>
        <v>2243246801.4000001</v>
      </c>
      <c r="E26" s="115">
        <f>ROUND((+E25*0.9),1)</f>
        <v>2294931575.6999998</v>
      </c>
    </row>
    <row r="27" spans="1:5" s="80" customFormat="1" ht="12.75" x14ac:dyDescent="0.2">
      <c r="A27" s="118"/>
      <c r="B27" s="119"/>
      <c r="C27" s="119"/>
      <c r="D27" s="119"/>
      <c r="E27" s="119"/>
    </row>
    <row r="28" spans="1:5" s="80" customFormat="1" ht="12.75" x14ac:dyDescent="0.2">
      <c r="A28" s="332" t="s">
        <v>80</v>
      </c>
      <c r="B28" s="102" t="s">
        <v>66</v>
      </c>
      <c r="C28" s="334" t="str">
        <f>C8</f>
        <v>SALDO DO EXERCÍCIO DE 2024</v>
      </c>
      <c r="D28" s="334"/>
      <c r="E28" s="335"/>
    </row>
    <row r="29" spans="1:5" s="80" customFormat="1" ht="22.5" x14ac:dyDescent="0.2">
      <c r="A29" s="333"/>
      <c r="B29" s="103" t="s">
        <v>42</v>
      </c>
      <c r="C29" s="104" t="s">
        <v>43</v>
      </c>
      <c r="D29" s="104" t="s">
        <v>44</v>
      </c>
      <c r="E29" s="105" t="s">
        <v>62</v>
      </c>
    </row>
    <row r="30" spans="1:5" s="80" customFormat="1" ht="12.75" x14ac:dyDescent="0.2">
      <c r="A30" s="85" t="s">
        <v>81</v>
      </c>
      <c r="B30" s="106">
        <f>B31+B32</f>
        <v>0</v>
      </c>
      <c r="C30" s="107">
        <f t="shared" ref="C30:E30" si="6">C31+C32</f>
        <v>0</v>
      </c>
      <c r="D30" s="107">
        <f t="shared" si="6"/>
        <v>0</v>
      </c>
      <c r="E30" s="108">
        <f t="shared" si="6"/>
        <v>0</v>
      </c>
    </row>
    <row r="31" spans="1:5" s="80" customFormat="1" ht="12.75" x14ac:dyDescent="0.2">
      <c r="A31" s="18" t="s">
        <v>82</v>
      </c>
      <c r="B31" s="25">
        <v>0</v>
      </c>
      <c r="C31" s="25">
        <v>0</v>
      </c>
      <c r="D31" s="25">
        <v>0</v>
      </c>
      <c r="E31" s="24">
        <v>0</v>
      </c>
    </row>
    <row r="32" spans="1:5" s="80" customFormat="1" ht="12.75" x14ac:dyDescent="0.2">
      <c r="A32" s="18" t="s">
        <v>83</v>
      </c>
      <c r="B32" s="25">
        <v>0</v>
      </c>
      <c r="C32" s="25">
        <v>0</v>
      </c>
      <c r="D32" s="25">
        <v>0</v>
      </c>
      <c r="E32" s="24">
        <v>0</v>
      </c>
    </row>
    <row r="33" spans="1:5" s="80" customFormat="1" ht="12.75" x14ac:dyDescent="0.2">
      <c r="A33" s="18" t="s">
        <v>84</v>
      </c>
      <c r="B33" s="25">
        <f>B34+B35</f>
        <v>0</v>
      </c>
      <c r="C33" s="25">
        <f t="shared" ref="C33:E33" si="7">C34+C35</f>
        <v>0</v>
      </c>
      <c r="D33" s="25">
        <f t="shared" si="7"/>
        <v>0</v>
      </c>
      <c r="E33" s="24">
        <f t="shared" si="7"/>
        <v>0</v>
      </c>
    </row>
    <row r="34" spans="1:5" s="80" customFormat="1" ht="12.75" x14ac:dyDescent="0.2">
      <c r="A34" s="18" t="s">
        <v>82</v>
      </c>
      <c r="B34" s="25">
        <v>0</v>
      </c>
      <c r="C34" s="25">
        <v>0</v>
      </c>
      <c r="D34" s="25">
        <v>0</v>
      </c>
      <c r="E34" s="24">
        <v>0</v>
      </c>
    </row>
    <row r="35" spans="1:5" s="80" customFormat="1" ht="12.75" x14ac:dyDescent="0.2">
      <c r="A35" s="18" t="s">
        <v>83</v>
      </c>
      <c r="B35" s="25">
        <v>0</v>
      </c>
      <c r="C35" s="25">
        <v>0</v>
      </c>
      <c r="D35" s="25">
        <v>0</v>
      </c>
      <c r="E35" s="24">
        <v>0</v>
      </c>
    </row>
    <row r="36" spans="1:5" s="80" customFormat="1" ht="12.75" x14ac:dyDescent="0.2">
      <c r="A36" s="18" t="s">
        <v>85</v>
      </c>
      <c r="B36" s="25">
        <f>B37+B38</f>
        <v>0</v>
      </c>
      <c r="C36" s="25">
        <f t="shared" ref="C36:E36" si="8">C37+C38</f>
        <v>0</v>
      </c>
      <c r="D36" s="25">
        <f t="shared" si="8"/>
        <v>0</v>
      </c>
      <c r="E36" s="24">
        <f t="shared" si="8"/>
        <v>0</v>
      </c>
    </row>
    <row r="37" spans="1:5" s="80" customFormat="1" ht="12.75" x14ac:dyDescent="0.2">
      <c r="A37" s="18" t="s">
        <v>82</v>
      </c>
      <c r="B37" s="25">
        <v>0</v>
      </c>
      <c r="C37" s="25">
        <v>0</v>
      </c>
      <c r="D37" s="25">
        <v>0</v>
      </c>
      <c r="E37" s="24">
        <v>0</v>
      </c>
    </row>
    <row r="38" spans="1:5" s="80" customFormat="1" ht="12.75" x14ac:dyDescent="0.2">
      <c r="A38" s="18" t="s">
        <v>83</v>
      </c>
      <c r="B38" s="25">
        <v>0</v>
      </c>
      <c r="C38" s="25">
        <v>0</v>
      </c>
      <c r="D38" s="25">
        <v>0</v>
      </c>
      <c r="E38" s="24">
        <v>0</v>
      </c>
    </row>
    <row r="39" spans="1:5" s="80" customFormat="1" ht="12.75" x14ac:dyDescent="0.2">
      <c r="A39" s="18" t="s">
        <v>86</v>
      </c>
      <c r="B39" s="25">
        <v>0</v>
      </c>
      <c r="C39" s="25">
        <v>0</v>
      </c>
      <c r="D39" s="25">
        <v>0</v>
      </c>
      <c r="E39" s="24">
        <v>0</v>
      </c>
    </row>
    <row r="40" spans="1:5" s="80" customFormat="1" ht="12.75" x14ac:dyDescent="0.2">
      <c r="A40" s="85"/>
      <c r="B40" s="16"/>
      <c r="C40" s="16"/>
      <c r="D40" s="16"/>
      <c r="E40" s="15"/>
    </row>
    <row r="41" spans="1:5" s="80" customFormat="1" ht="12.75" x14ac:dyDescent="0.2">
      <c r="A41" s="120" t="s">
        <v>87</v>
      </c>
      <c r="B41" s="101">
        <f>+B33+B30</f>
        <v>0</v>
      </c>
      <c r="C41" s="101">
        <f>+C33+C30</f>
        <v>0</v>
      </c>
      <c r="D41" s="101">
        <f>+D33+D30</f>
        <v>0</v>
      </c>
      <c r="E41" s="121">
        <f>+E33+E30</f>
        <v>0</v>
      </c>
    </row>
    <row r="42" spans="1:5" x14ac:dyDescent="0.25">
      <c r="A42" s="73" t="s">
        <v>130</v>
      </c>
    </row>
    <row r="43" spans="1:5" s="122" customFormat="1" ht="9.75" x14ac:dyDescent="0.15"/>
    <row r="44" spans="1:5" s="122" customFormat="1" ht="9.75" x14ac:dyDescent="0.15">
      <c r="A44" s="122" t="s">
        <v>88</v>
      </c>
    </row>
    <row r="45" spans="1:5" s="122" customFormat="1" ht="9.75" x14ac:dyDescent="0.15">
      <c r="A45" s="122" t="s">
        <v>89</v>
      </c>
    </row>
    <row r="47" spans="1:5" x14ac:dyDescent="0.25">
      <c r="A47" s="79" t="str">
        <f>'RGF - Anexo 4 - OP'!A51</f>
        <v>FUNDAÇÃO CULTURAL DE CURITIBA</v>
      </c>
      <c r="B47" s="99"/>
    </row>
    <row r="48" spans="1:5" x14ac:dyDescent="0.25">
      <c r="A48" s="99" t="str">
        <f>'RGF - Anexo 4 - OP'!A52</f>
        <v>FUNDAÇÃO DE AÇÃO SOCIAL</v>
      </c>
      <c r="B48" s="79"/>
    </row>
    <row r="49" spans="1:2" x14ac:dyDescent="0.25">
      <c r="A49" s="79" t="str">
        <f>'RGF - Anexo 4 - OP'!A53</f>
        <v>FUNDO DE ABASTECIMENTO ALIMENTAR DE CURITIBA</v>
      </c>
      <c r="B49" s="79"/>
    </row>
    <row r="50" spans="1:2" x14ac:dyDescent="0.25">
      <c r="A50" s="79" t="str">
        <f>'RGF - Anexo 4 - OP'!A54</f>
        <v>FUNDO DE URBANIZAÇÃO DE CURITIBA</v>
      </c>
      <c r="B50" s="79"/>
    </row>
  </sheetData>
  <mergeCells count="11">
    <mergeCell ref="A7:D7"/>
    <mergeCell ref="A8:A9"/>
    <mergeCell ref="C8:E8"/>
    <mergeCell ref="A28:A29"/>
    <mergeCell ref="C28:E28"/>
    <mergeCell ref="A6:E6"/>
    <mergeCell ref="A1:E1"/>
    <mergeCell ref="A2:E2"/>
    <mergeCell ref="A3:E3"/>
    <mergeCell ref="A4:E4"/>
    <mergeCell ref="A5:E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0124-E808-4B11-A357-A4F45536C124}">
  <dimension ref="A1:C129"/>
  <sheetViews>
    <sheetView zoomScale="130" zoomScaleNormal="130" workbookViewId="0">
      <selection sqref="A1:C1"/>
    </sheetView>
  </sheetViews>
  <sheetFormatPr defaultRowHeight="15" x14ac:dyDescent="0.25"/>
  <cols>
    <col min="1" max="1" width="72.42578125" style="2" customWidth="1"/>
    <col min="2" max="3" width="18.7109375" style="2" customWidth="1"/>
    <col min="4" max="16384" width="9.140625" style="2"/>
  </cols>
  <sheetData>
    <row r="1" spans="1:3" x14ac:dyDescent="0.25">
      <c r="A1" s="309" t="s">
        <v>90</v>
      </c>
      <c r="B1" s="309"/>
      <c r="C1" s="309"/>
    </row>
    <row r="2" spans="1:3" x14ac:dyDescent="0.25">
      <c r="A2" s="310" t="s">
        <v>1</v>
      </c>
      <c r="B2" s="310"/>
      <c r="C2" s="310"/>
    </row>
    <row r="3" spans="1:3" x14ac:dyDescent="0.25">
      <c r="A3" s="309" t="s">
        <v>91</v>
      </c>
      <c r="B3" s="309"/>
      <c r="C3" s="309"/>
    </row>
    <row r="4" spans="1:3" x14ac:dyDescent="0.25">
      <c r="A4" s="310" t="s">
        <v>3</v>
      </c>
      <c r="B4" s="310"/>
      <c r="C4" s="310"/>
    </row>
    <row r="5" spans="1:3" x14ac:dyDescent="0.25">
      <c r="A5" s="310" t="s">
        <v>300</v>
      </c>
      <c r="B5" s="310"/>
      <c r="C5" s="310"/>
    </row>
    <row r="6" spans="1:3" x14ac:dyDescent="0.25">
      <c r="A6" s="97"/>
      <c r="B6" s="97"/>
    </row>
    <row r="7" spans="1:3" s="80" customFormat="1" ht="12.75" x14ac:dyDescent="0.2">
      <c r="A7" s="80" t="s">
        <v>92</v>
      </c>
      <c r="C7" s="5">
        <v>1</v>
      </c>
    </row>
    <row r="8" spans="1:3" s="80" customFormat="1" ht="13.5" customHeight="1" x14ac:dyDescent="0.2">
      <c r="A8" s="324" t="s">
        <v>93</v>
      </c>
      <c r="B8" s="339" t="s">
        <v>94</v>
      </c>
      <c r="C8" s="330"/>
    </row>
    <row r="9" spans="1:3" s="80" customFormat="1" ht="22.5" x14ac:dyDescent="0.2">
      <c r="A9" s="325"/>
      <c r="B9" s="123" t="s">
        <v>95</v>
      </c>
      <c r="C9" s="124" t="s">
        <v>96</v>
      </c>
    </row>
    <row r="10" spans="1:3" s="80" customFormat="1" ht="12.75" x14ac:dyDescent="0.2">
      <c r="A10" s="125" t="s">
        <v>93</v>
      </c>
      <c r="B10" s="126">
        <f>B11+B14</f>
        <v>217056226.59999999</v>
      </c>
      <c r="C10" s="127">
        <f>C11+C14</f>
        <v>304676778.54000002</v>
      </c>
    </row>
    <row r="11" spans="1:3" s="80" customFormat="1" ht="12.75" x14ac:dyDescent="0.2">
      <c r="A11" s="128" t="s">
        <v>97</v>
      </c>
      <c r="B11" s="126">
        <f>B12+B13</f>
        <v>0</v>
      </c>
      <c r="C11" s="127">
        <f>C12+C13</f>
        <v>0</v>
      </c>
    </row>
    <row r="12" spans="1:3" s="80" customFormat="1" ht="12.75" x14ac:dyDescent="0.2">
      <c r="A12" s="129" t="s">
        <v>49</v>
      </c>
      <c r="B12" s="130">
        <v>0</v>
      </c>
      <c r="C12" s="131">
        <v>0</v>
      </c>
    </row>
    <row r="13" spans="1:3" s="80" customFormat="1" ht="12.75" x14ac:dyDescent="0.2">
      <c r="A13" s="129" t="s">
        <v>50</v>
      </c>
      <c r="B13" s="130">
        <v>0</v>
      </c>
      <c r="C13" s="131">
        <v>0</v>
      </c>
    </row>
    <row r="14" spans="1:3" s="80" customFormat="1" ht="12.75" x14ac:dyDescent="0.2">
      <c r="A14" s="128" t="s">
        <v>98</v>
      </c>
      <c r="B14" s="126">
        <f>B15+B21</f>
        <v>217056226.59999999</v>
      </c>
      <c r="C14" s="127">
        <f>C15+C21</f>
        <v>304676778.54000002</v>
      </c>
    </row>
    <row r="15" spans="1:3" s="80" customFormat="1" ht="12.75" x14ac:dyDescent="0.2">
      <c r="A15" s="128" t="s">
        <v>99</v>
      </c>
      <c r="B15" s="126">
        <f>SUM(B16:B20)</f>
        <v>0</v>
      </c>
      <c r="C15" s="127">
        <f>SUM(C16:C20)</f>
        <v>1244551.94</v>
      </c>
    </row>
    <row r="16" spans="1:3" s="80" customFormat="1" ht="12.75" x14ac:dyDescent="0.2">
      <c r="A16" s="129" t="s">
        <v>100</v>
      </c>
      <c r="B16" s="130">
        <v>0</v>
      </c>
      <c r="C16" s="131">
        <v>1244551.94</v>
      </c>
    </row>
    <row r="17" spans="1:3" s="80" customFormat="1" ht="12.75" x14ac:dyDescent="0.2">
      <c r="A17" s="129" t="s">
        <v>101</v>
      </c>
      <c r="B17" s="130">
        <v>0</v>
      </c>
      <c r="C17" s="131">
        <v>0</v>
      </c>
    </row>
    <row r="18" spans="1:3" s="80" customFormat="1" ht="12.75" x14ac:dyDescent="0.2">
      <c r="A18" s="129" t="s">
        <v>102</v>
      </c>
      <c r="B18" s="130">
        <v>0</v>
      </c>
      <c r="C18" s="131">
        <v>0</v>
      </c>
    </row>
    <row r="19" spans="1:3" s="80" customFormat="1" ht="12.75" x14ac:dyDescent="0.2">
      <c r="A19" s="129" t="s">
        <v>103</v>
      </c>
      <c r="B19" s="130">
        <v>0</v>
      </c>
      <c r="C19" s="131">
        <v>0</v>
      </c>
    </row>
    <row r="20" spans="1:3" s="80" customFormat="1" ht="12.75" x14ac:dyDescent="0.2">
      <c r="A20" s="129" t="s">
        <v>104</v>
      </c>
      <c r="B20" s="130">
        <v>0</v>
      </c>
      <c r="C20" s="131">
        <v>0</v>
      </c>
    </row>
    <row r="21" spans="1:3" s="80" customFormat="1" ht="12.75" x14ac:dyDescent="0.2">
      <c r="A21" s="128" t="s">
        <v>105</v>
      </c>
      <c r="B21" s="126">
        <f>SUM(B22:B26)</f>
        <v>217056226.59999999</v>
      </c>
      <c r="C21" s="127">
        <f>SUM(C22:C26)</f>
        <v>303432226.60000002</v>
      </c>
    </row>
    <row r="22" spans="1:3" s="80" customFormat="1" ht="12.75" x14ac:dyDescent="0.2">
      <c r="A22" s="129" t="s">
        <v>100</v>
      </c>
      <c r="B22" s="130">
        <v>217056226.59999999</v>
      </c>
      <c r="C22" s="131">
        <v>303432226.60000002</v>
      </c>
    </row>
    <row r="23" spans="1:3" s="80" customFormat="1" ht="12.75" x14ac:dyDescent="0.2">
      <c r="A23" s="129" t="s">
        <v>101</v>
      </c>
      <c r="B23" s="130">
        <v>0</v>
      </c>
      <c r="C23" s="131">
        <v>0</v>
      </c>
    </row>
    <row r="24" spans="1:3" s="80" customFormat="1" ht="12.75" x14ac:dyDescent="0.2">
      <c r="A24" s="129" t="s">
        <v>106</v>
      </c>
      <c r="B24" s="130">
        <v>0</v>
      </c>
      <c r="C24" s="131">
        <v>0</v>
      </c>
    </row>
    <row r="25" spans="1:3" s="80" customFormat="1" ht="12.75" x14ac:dyDescent="0.2">
      <c r="A25" s="129" t="s">
        <v>107</v>
      </c>
      <c r="B25" s="130">
        <v>0</v>
      </c>
      <c r="C25" s="131">
        <v>0</v>
      </c>
    </row>
    <row r="26" spans="1:3" s="80" customFormat="1" ht="12.75" x14ac:dyDescent="0.2">
      <c r="A26" s="129" t="s">
        <v>108</v>
      </c>
      <c r="B26" s="130">
        <v>0</v>
      </c>
      <c r="C26" s="131">
        <v>0</v>
      </c>
    </row>
    <row r="27" spans="1:3" s="80" customFormat="1" ht="12.75" x14ac:dyDescent="0.2">
      <c r="A27" s="46"/>
      <c r="B27" s="130"/>
      <c r="C27" s="131"/>
    </row>
    <row r="28" spans="1:3" s="80" customFormat="1" ht="22.5" x14ac:dyDescent="0.2">
      <c r="A28" s="89" t="s">
        <v>109</v>
      </c>
      <c r="B28" s="132" t="s">
        <v>27</v>
      </c>
      <c r="C28" s="133" t="s">
        <v>28</v>
      </c>
    </row>
    <row r="29" spans="1:3" s="80" customFormat="1" ht="12.75" x14ac:dyDescent="0.2">
      <c r="A29" s="134" t="s">
        <v>110</v>
      </c>
      <c r="B29" s="135">
        <v>11653829904.059999</v>
      </c>
      <c r="C29" s="136" t="s">
        <v>111</v>
      </c>
    </row>
    <row r="30" spans="1:3" s="80" customFormat="1" ht="16.5" customHeight="1" x14ac:dyDescent="0.2">
      <c r="A30" s="134" t="s">
        <v>112</v>
      </c>
      <c r="B30" s="135">
        <v>-63266388.299999997</v>
      </c>
      <c r="C30" s="136"/>
    </row>
    <row r="31" spans="1:3" s="80" customFormat="1" ht="22.5" x14ac:dyDescent="0.2">
      <c r="A31" s="134" t="s">
        <v>113</v>
      </c>
      <c r="B31" s="135">
        <v>11590563515.76</v>
      </c>
      <c r="C31" s="136"/>
    </row>
    <row r="32" spans="1:3" s="80" customFormat="1" ht="12.75" x14ac:dyDescent="0.2">
      <c r="A32" s="134" t="s">
        <v>114</v>
      </c>
      <c r="B32" s="135">
        <v>0</v>
      </c>
      <c r="C32" s="136">
        <v>0</v>
      </c>
    </row>
    <row r="33" spans="1:3" s="80" customFormat="1" ht="12.75" hidden="1" x14ac:dyDescent="0.2">
      <c r="A33" s="137" t="s">
        <v>115</v>
      </c>
      <c r="B33" s="135">
        <v>0</v>
      </c>
      <c r="C33" s="136">
        <v>0</v>
      </c>
    </row>
    <row r="34" spans="1:3" s="80" customFormat="1" ht="12.75" hidden="1" x14ac:dyDescent="0.2">
      <c r="A34" s="137" t="s">
        <v>116</v>
      </c>
      <c r="B34" s="135">
        <v>0</v>
      </c>
      <c r="C34" s="136">
        <v>0</v>
      </c>
    </row>
    <row r="35" spans="1:3" s="80" customFormat="1" ht="12.75" x14ac:dyDescent="0.2">
      <c r="A35" s="134" t="s">
        <v>117</v>
      </c>
      <c r="B35" s="135">
        <f>C10+B33</f>
        <v>304676778.54000002</v>
      </c>
      <c r="C35" s="138">
        <f>B35/$B$31</f>
        <v>2.6286623435152468E-2</v>
      </c>
    </row>
    <row r="36" spans="1:3" s="80" customFormat="1" ht="22.5" x14ac:dyDescent="0.2">
      <c r="A36" s="134" t="s">
        <v>118</v>
      </c>
      <c r="B36" s="135">
        <f>$B$31*C36</f>
        <v>1854490162.5216</v>
      </c>
      <c r="C36" s="138">
        <v>0.16</v>
      </c>
    </row>
    <row r="37" spans="1:3" s="80" customFormat="1" ht="12.75" x14ac:dyDescent="0.2">
      <c r="A37" s="134" t="s">
        <v>119</v>
      </c>
      <c r="B37" s="135">
        <f>$B$31*C37</f>
        <v>1669041146.2694402</v>
      </c>
      <c r="C37" s="138">
        <f>+C36*0.9</f>
        <v>0.14400000000000002</v>
      </c>
    </row>
    <row r="38" spans="1:3" s="80" customFormat="1" ht="12.75" x14ac:dyDescent="0.2">
      <c r="A38" s="134" t="s">
        <v>120</v>
      </c>
      <c r="B38" s="135">
        <v>0</v>
      </c>
      <c r="C38" s="138">
        <f>B38/$B$31</f>
        <v>0</v>
      </c>
    </row>
    <row r="39" spans="1:3" s="80" customFormat="1" ht="22.5" x14ac:dyDescent="0.2">
      <c r="A39" s="134" t="s">
        <v>121</v>
      </c>
      <c r="B39" s="135">
        <f>$B$31*C39</f>
        <v>811339446.10320008</v>
      </c>
      <c r="C39" s="138">
        <v>7.0000000000000007E-2</v>
      </c>
    </row>
    <row r="40" spans="1:3" s="80" customFormat="1" ht="12.75" x14ac:dyDescent="0.2">
      <c r="A40" s="139"/>
      <c r="B40" s="140"/>
      <c r="C40" s="141"/>
    </row>
    <row r="41" spans="1:3" s="80" customFormat="1" ht="12.75" x14ac:dyDescent="0.2">
      <c r="A41" s="324" t="s">
        <v>122</v>
      </c>
      <c r="B41" s="336" t="s">
        <v>123</v>
      </c>
      <c r="C41" s="337"/>
    </row>
    <row r="42" spans="1:3" s="80" customFormat="1" ht="22.5" x14ac:dyDescent="0.2">
      <c r="A42" s="325"/>
      <c r="B42" s="142" t="s">
        <v>95</v>
      </c>
      <c r="C42" s="143" t="s">
        <v>124</v>
      </c>
    </row>
    <row r="43" spans="1:3" s="80" customFormat="1" ht="12.75" x14ac:dyDescent="0.2">
      <c r="A43" s="144" t="s">
        <v>125</v>
      </c>
      <c r="B43" s="130">
        <v>0</v>
      </c>
      <c r="C43" s="131">
        <v>0</v>
      </c>
    </row>
    <row r="44" spans="1:3" s="80" customFormat="1" ht="12.75" x14ac:dyDescent="0.2">
      <c r="A44" s="129" t="s">
        <v>126</v>
      </c>
      <c r="B44" s="130">
        <v>0</v>
      </c>
      <c r="C44" s="131">
        <v>0</v>
      </c>
    </row>
    <row r="45" spans="1:3" s="80" customFormat="1" ht="12.75" x14ac:dyDescent="0.2">
      <c r="A45" s="129" t="s">
        <v>127</v>
      </c>
      <c r="B45" s="130">
        <v>0</v>
      </c>
      <c r="C45" s="131">
        <v>0</v>
      </c>
    </row>
    <row r="46" spans="1:3" s="80" customFormat="1" ht="12.75" x14ac:dyDescent="0.2">
      <c r="A46" s="129" t="s">
        <v>128</v>
      </c>
      <c r="B46" s="130">
        <v>0</v>
      </c>
      <c r="C46" s="131">
        <v>0</v>
      </c>
    </row>
    <row r="47" spans="1:3" s="80" customFormat="1" ht="12.75" x14ac:dyDescent="0.2">
      <c r="A47" s="144" t="s">
        <v>129</v>
      </c>
      <c r="B47" s="130">
        <v>0</v>
      </c>
      <c r="C47" s="131">
        <v>0</v>
      </c>
    </row>
    <row r="48" spans="1:3" s="80" customFormat="1" ht="12.75" x14ac:dyDescent="0.2">
      <c r="A48" s="91" t="s">
        <v>130</v>
      </c>
      <c r="B48" s="91"/>
      <c r="C48" s="145"/>
    </row>
    <row r="49" spans="1:3" s="80" customFormat="1" ht="27" customHeight="1" x14ac:dyDescent="0.2">
      <c r="A49" s="338" t="s">
        <v>131</v>
      </c>
      <c r="B49" s="338"/>
      <c r="C49" s="338"/>
    </row>
    <row r="50" spans="1:3" s="80" customFormat="1" ht="12.75" x14ac:dyDescent="0.2"/>
    <row r="51" spans="1:3" s="80" customFormat="1" ht="12.75" x14ac:dyDescent="0.2">
      <c r="A51" s="79" t="str">
        <f>'RGF - Anexo 5 - CX_RP'!A55</f>
        <v>FUNDAÇÃO CULTURAL DE CURITIBA</v>
      </c>
      <c r="B51" s="73"/>
    </row>
    <row r="52" spans="1:3" s="80" customFormat="1" ht="12.75" x14ac:dyDescent="0.2">
      <c r="A52" s="79" t="str">
        <f>'RGF - Anexo 5 - CX_RP'!A56</f>
        <v>FUNDAÇÃO DE AÇÃO SOCIAL</v>
      </c>
      <c r="B52" s="73"/>
    </row>
    <row r="53" spans="1:3" s="80" customFormat="1" ht="12.75" x14ac:dyDescent="0.2">
      <c r="A53" s="79" t="str">
        <f>'RGF - Anexo 5 - CX_RP'!A57</f>
        <v>FUNDO DE ABASTECIMENTO ALIMENTAR DE CURITIBA</v>
      </c>
      <c r="B53" s="73"/>
    </row>
    <row r="54" spans="1:3" s="80" customFormat="1" ht="12.75" x14ac:dyDescent="0.2">
      <c r="A54" s="79" t="str">
        <f>'RGF - Anexo 5 - CX_RP'!A58</f>
        <v>FUNDO DE URBANIZAÇÃO DE CURITIBA</v>
      </c>
      <c r="B54" s="73"/>
    </row>
    <row r="55" spans="1:3" s="80" customFormat="1" ht="12.75" x14ac:dyDescent="0.2"/>
    <row r="56" spans="1:3" s="80" customFormat="1" ht="12.75" x14ac:dyDescent="0.2"/>
    <row r="57" spans="1:3" s="80" customFormat="1" ht="12.75" x14ac:dyDescent="0.2"/>
    <row r="58" spans="1:3" s="80" customFormat="1" ht="12.75" x14ac:dyDescent="0.2"/>
    <row r="59" spans="1:3" s="80" customFormat="1" ht="12.75" x14ac:dyDescent="0.2"/>
    <row r="60" spans="1:3" s="80" customFormat="1" ht="24" customHeight="1" x14ac:dyDescent="0.2"/>
    <row r="61" spans="1:3" s="90" customFormat="1" ht="24" customHeight="1" x14ac:dyDescent="0.2">
      <c r="A61" s="80"/>
      <c r="B61" s="80"/>
      <c r="C61" s="80"/>
    </row>
    <row r="62" spans="1:3" s="90" customFormat="1" ht="24" customHeight="1" x14ac:dyDescent="0.2">
      <c r="A62" s="80"/>
      <c r="B62" s="80"/>
      <c r="C62" s="80"/>
    </row>
    <row r="63" spans="1:3" s="90" customFormat="1" ht="24" customHeight="1" x14ac:dyDescent="0.2">
      <c r="A63" s="80"/>
      <c r="B63" s="80"/>
      <c r="C63" s="80"/>
    </row>
    <row r="64" spans="1:3" s="90" customFormat="1" ht="24" customHeight="1" x14ac:dyDescent="0.2">
      <c r="A64" s="80"/>
      <c r="B64" s="80"/>
      <c r="C64" s="80"/>
    </row>
    <row r="65" spans="1:3" s="90" customFormat="1" ht="24" customHeight="1" x14ac:dyDescent="0.2">
      <c r="A65" s="80"/>
      <c r="B65" s="80"/>
      <c r="C65" s="80"/>
    </row>
    <row r="66" spans="1:3" s="90" customFormat="1" ht="24" customHeight="1" x14ac:dyDescent="0.2">
      <c r="A66" s="80"/>
      <c r="B66" s="80"/>
      <c r="C66" s="80"/>
    </row>
    <row r="67" spans="1:3" s="90" customFormat="1" ht="24" customHeight="1" x14ac:dyDescent="0.2">
      <c r="A67" s="80"/>
      <c r="B67" s="80"/>
      <c r="C67" s="80"/>
    </row>
    <row r="68" spans="1:3" s="90" customFormat="1" ht="24" customHeight="1" x14ac:dyDescent="0.2">
      <c r="A68" s="80"/>
      <c r="B68" s="80"/>
      <c r="C68" s="80"/>
    </row>
    <row r="69" spans="1:3" s="90" customFormat="1" ht="24" customHeight="1" x14ac:dyDescent="0.2">
      <c r="A69" s="80"/>
      <c r="B69" s="80"/>
      <c r="C69" s="80"/>
    </row>
    <row r="70" spans="1:3" s="90" customFormat="1" ht="24" customHeight="1" x14ac:dyDescent="0.2">
      <c r="A70" s="80"/>
      <c r="B70" s="80"/>
      <c r="C70" s="80"/>
    </row>
    <row r="71" spans="1:3" s="80" customFormat="1" ht="12.75" x14ac:dyDescent="0.2"/>
    <row r="72" spans="1:3" s="80" customFormat="1" ht="24" customHeight="1" x14ac:dyDescent="0.2"/>
    <row r="73" spans="1:3" s="80" customFormat="1" ht="12.75" x14ac:dyDescent="0.2"/>
    <row r="74" spans="1:3" s="80" customFormat="1" ht="12.75" x14ac:dyDescent="0.2"/>
    <row r="75" spans="1:3" s="80" customFormat="1" ht="12.75" x14ac:dyDescent="0.2"/>
    <row r="76" spans="1:3" s="80" customFormat="1" ht="12.75" x14ac:dyDescent="0.2"/>
    <row r="77" spans="1:3" s="80" customFormat="1" ht="12.75" x14ac:dyDescent="0.2"/>
    <row r="78" spans="1:3" s="80" customFormat="1" ht="12.75" x14ac:dyDescent="0.2"/>
    <row r="79" spans="1:3" s="80" customFormat="1" ht="12.75" x14ac:dyDescent="0.2"/>
    <row r="80" spans="1:3" s="80" customFormat="1" ht="12.75" x14ac:dyDescent="0.2"/>
    <row r="81" s="80" customFormat="1" ht="12.75" x14ac:dyDescent="0.2"/>
    <row r="82" s="80" customFormat="1" ht="12.75" x14ac:dyDescent="0.2"/>
    <row r="83" s="80" customFormat="1" ht="12.75" x14ac:dyDescent="0.2"/>
    <row r="84" s="80" customFormat="1" ht="12.75" x14ac:dyDescent="0.2"/>
    <row r="85" s="80" customFormat="1" ht="12.75" x14ac:dyDescent="0.2"/>
    <row r="86" s="80" customFormat="1" ht="12.75" x14ac:dyDescent="0.2"/>
    <row r="87" s="80" customFormat="1" ht="12.75" x14ac:dyDescent="0.2"/>
    <row r="88" s="80" customFormat="1" ht="12.75" x14ac:dyDescent="0.2"/>
    <row r="89" s="80" customFormat="1" ht="12.75" x14ac:dyDescent="0.2"/>
    <row r="90" s="80" customFormat="1" ht="12.75" x14ac:dyDescent="0.2"/>
    <row r="91" s="80" customFormat="1" ht="12.75" x14ac:dyDescent="0.2"/>
    <row r="92" s="80" customFormat="1" ht="12.75" x14ac:dyDescent="0.2"/>
    <row r="93" s="80" customFormat="1" ht="12.75" x14ac:dyDescent="0.2"/>
    <row r="94" s="80" customFormat="1" ht="12.75" x14ac:dyDescent="0.2"/>
    <row r="95" s="80" customFormat="1" ht="12.75" x14ac:dyDescent="0.2"/>
    <row r="96" s="80" customFormat="1" ht="12.75" x14ac:dyDescent="0.2"/>
    <row r="97" spans="1:3" s="80" customFormat="1" ht="12.75" x14ac:dyDescent="0.2"/>
    <row r="98" spans="1:3" s="80" customFormat="1" ht="12.75" x14ac:dyDescent="0.2"/>
    <row r="99" spans="1:3" s="80" customFormat="1" ht="12.75" x14ac:dyDescent="0.2"/>
    <row r="100" spans="1:3" s="80" customFormat="1" ht="12.75" x14ac:dyDescent="0.2"/>
    <row r="101" spans="1:3" s="80" customFormat="1" ht="12.75" x14ac:dyDescent="0.2"/>
    <row r="102" spans="1:3" s="80" customFormat="1" ht="12.75" x14ac:dyDescent="0.2"/>
    <row r="103" spans="1:3" s="80" customFormat="1" ht="12.75" x14ac:dyDescent="0.2"/>
    <row r="104" spans="1:3" s="80" customFormat="1" ht="12.75" x14ac:dyDescent="0.2"/>
    <row r="105" spans="1:3" s="80" customFormat="1" ht="12.75" x14ac:dyDescent="0.2"/>
    <row r="106" spans="1:3" s="80" customFormat="1" ht="12.75" x14ac:dyDescent="0.2"/>
    <row r="107" spans="1:3" s="80" customFormat="1" x14ac:dyDescent="0.25">
      <c r="A107" s="2"/>
      <c r="B107" s="2"/>
      <c r="C107" s="2"/>
    </row>
    <row r="108" spans="1:3" s="80" customFormat="1" x14ac:dyDescent="0.25">
      <c r="A108" s="2"/>
      <c r="B108" s="2"/>
      <c r="C108" s="2"/>
    </row>
    <row r="109" spans="1:3" s="80" customFormat="1" x14ac:dyDescent="0.25">
      <c r="A109" s="2"/>
      <c r="B109" s="2"/>
      <c r="C109" s="2"/>
    </row>
    <row r="110" spans="1:3" s="80" customFormat="1" x14ac:dyDescent="0.25">
      <c r="A110" s="2"/>
      <c r="B110" s="2"/>
      <c r="C110" s="2"/>
    </row>
    <row r="111" spans="1:3" s="80" customFormat="1" x14ac:dyDescent="0.25">
      <c r="A111" s="2"/>
      <c r="B111" s="2"/>
      <c r="C111" s="2"/>
    </row>
    <row r="112" spans="1:3" s="80" customFormat="1" x14ac:dyDescent="0.25">
      <c r="A112" s="2"/>
      <c r="B112" s="2"/>
      <c r="C112" s="2"/>
    </row>
    <row r="113" spans="1:3" s="80" customFormat="1" x14ac:dyDescent="0.25">
      <c r="A113" s="2"/>
      <c r="B113" s="2"/>
      <c r="C113" s="2"/>
    </row>
    <row r="114" spans="1:3" s="80" customFormat="1" x14ac:dyDescent="0.25">
      <c r="A114" s="2"/>
      <c r="B114" s="2"/>
      <c r="C114" s="2"/>
    </row>
    <row r="115" spans="1:3" s="80" customFormat="1" x14ac:dyDescent="0.25">
      <c r="A115" s="2"/>
      <c r="B115" s="2"/>
      <c r="C115" s="2"/>
    </row>
    <row r="116" spans="1:3" s="80" customFormat="1" x14ac:dyDescent="0.25">
      <c r="A116" s="2"/>
      <c r="B116" s="2"/>
      <c r="C116" s="2"/>
    </row>
    <row r="117" spans="1:3" s="80" customFormat="1" x14ac:dyDescent="0.25">
      <c r="A117" s="2"/>
      <c r="B117" s="2"/>
      <c r="C117" s="2"/>
    </row>
    <row r="118" spans="1:3" s="80" customFormat="1" x14ac:dyDescent="0.25">
      <c r="A118" s="2"/>
      <c r="B118" s="2"/>
      <c r="C118" s="2"/>
    </row>
    <row r="119" spans="1:3" s="80" customFormat="1" x14ac:dyDescent="0.25">
      <c r="A119" s="2"/>
      <c r="B119" s="2"/>
      <c r="C119" s="2"/>
    </row>
    <row r="120" spans="1:3" s="80" customFormat="1" x14ac:dyDescent="0.25">
      <c r="A120" s="2"/>
      <c r="B120" s="2"/>
      <c r="C120" s="2"/>
    </row>
    <row r="121" spans="1:3" s="80" customFormat="1" x14ac:dyDescent="0.25">
      <c r="A121" s="2"/>
      <c r="B121" s="2"/>
      <c r="C121" s="2"/>
    </row>
    <row r="122" spans="1:3" s="80" customFormat="1" x14ac:dyDescent="0.25">
      <c r="A122" s="2"/>
      <c r="B122" s="2"/>
      <c r="C122" s="2"/>
    </row>
    <row r="123" spans="1:3" s="80" customFormat="1" x14ac:dyDescent="0.25">
      <c r="A123" s="2"/>
      <c r="B123" s="2"/>
      <c r="C123" s="2"/>
    </row>
    <row r="124" spans="1:3" s="80" customFormat="1" x14ac:dyDescent="0.25">
      <c r="A124" s="2"/>
      <c r="B124" s="2"/>
      <c r="C124" s="2"/>
    </row>
    <row r="125" spans="1:3" s="80" customFormat="1" x14ac:dyDescent="0.25">
      <c r="A125" s="2"/>
      <c r="B125" s="2"/>
      <c r="C125" s="2"/>
    </row>
    <row r="126" spans="1:3" s="80" customFormat="1" x14ac:dyDescent="0.25">
      <c r="A126" s="2"/>
      <c r="B126" s="2"/>
      <c r="C126" s="2"/>
    </row>
    <row r="127" spans="1:3" s="80" customFormat="1" x14ac:dyDescent="0.25">
      <c r="A127" s="2"/>
      <c r="B127" s="2"/>
      <c r="C127" s="2"/>
    </row>
    <row r="128" spans="1:3" s="80" customFormat="1" x14ac:dyDescent="0.25">
      <c r="A128" s="2"/>
      <c r="B128" s="2"/>
      <c r="C128" s="2"/>
    </row>
    <row r="129" spans="1:3" s="80" customFormat="1" x14ac:dyDescent="0.25">
      <c r="A129" s="2"/>
      <c r="B129" s="2"/>
      <c r="C129" s="2"/>
    </row>
  </sheetData>
  <mergeCells count="10">
    <mergeCell ref="A41:A42"/>
    <mergeCell ref="B41:C41"/>
    <mergeCell ref="A49:C49"/>
    <mergeCell ref="A1:C1"/>
    <mergeCell ref="A2:C2"/>
    <mergeCell ref="A3:C3"/>
    <mergeCell ref="A4:C4"/>
    <mergeCell ref="A5:C5"/>
    <mergeCell ref="A8:A9"/>
    <mergeCell ref="B8:C8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33EC6-20A3-46B8-A836-23341B0C883D}">
  <dimension ref="A1:L72"/>
  <sheetViews>
    <sheetView zoomScaleNormal="100" workbookViewId="0">
      <selection sqref="A1:K1"/>
    </sheetView>
  </sheetViews>
  <sheetFormatPr defaultColWidth="53.85546875" defaultRowHeight="15" x14ac:dyDescent="0.25"/>
  <cols>
    <col min="1" max="1" width="69" style="225" customWidth="1"/>
    <col min="2" max="11" width="17.28515625" style="225" customWidth="1"/>
    <col min="12" max="12" width="3.140625" style="225" customWidth="1"/>
    <col min="13" max="16384" width="53.85546875" style="225"/>
  </cols>
  <sheetData>
    <row r="1" spans="1:11" x14ac:dyDescent="0.25">
      <c r="A1" s="340" t="s">
        <v>37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spans="1:11" x14ac:dyDescent="0.25">
      <c r="A2" s="341" t="s">
        <v>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</row>
    <row r="3" spans="1:11" x14ac:dyDescent="0.25">
      <c r="A3" s="340" t="s">
        <v>197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</row>
    <row r="4" spans="1:11" x14ac:dyDescent="0.25">
      <c r="A4" s="341" t="s">
        <v>3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</row>
    <row r="5" spans="1:11" x14ac:dyDescent="0.25">
      <c r="A5" s="341" t="s">
        <v>300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</row>
    <row r="7" spans="1:11" x14ac:dyDescent="0.25">
      <c r="A7" s="112" t="s">
        <v>198</v>
      </c>
      <c r="B7" s="112"/>
      <c r="C7" s="112"/>
      <c r="D7" s="112"/>
      <c r="E7" s="112"/>
      <c r="F7" s="112"/>
      <c r="G7" s="112"/>
      <c r="H7" s="112"/>
      <c r="I7" s="112"/>
      <c r="J7" s="112"/>
      <c r="K7" s="226">
        <v>1</v>
      </c>
    </row>
    <row r="8" spans="1:11" ht="19.5" customHeight="1" x14ac:dyDescent="0.25">
      <c r="A8" s="227"/>
      <c r="B8" s="348" t="s">
        <v>199</v>
      </c>
      <c r="C8" s="346" t="s">
        <v>200</v>
      </c>
      <c r="D8" s="350"/>
      <c r="E8" s="350"/>
      <c r="F8" s="347"/>
      <c r="G8" s="348" t="s">
        <v>201</v>
      </c>
      <c r="H8" s="348" t="s">
        <v>202</v>
      </c>
      <c r="I8" s="348" t="s">
        <v>203</v>
      </c>
      <c r="J8" s="344" t="s">
        <v>204</v>
      </c>
      <c r="K8" s="344" t="s">
        <v>205</v>
      </c>
    </row>
    <row r="9" spans="1:11" ht="27.75" customHeight="1" x14ac:dyDescent="0.25">
      <c r="A9" s="271"/>
      <c r="B9" s="349"/>
      <c r="C9" s="346" t="s">
        <v>206</v>
      </c>
      <c r="D9" s="347"/>
      <c r="E9" s="348" t="s">
        <v>207</v>
      </c>
      <c r="F9" s="348" t="s">
        <v>208</v>
      </c>
      <c r="G9" s="349"/>
      <c r="H9" s="349"/>
      <c r="I9" s="349"/>
      <c r="J9" s="345"/>
      <c r="K9" s="345"/>
    </row>
    <row r="10" spans="1:11" ht="36.75" customHeight="1" x14ac:dyDescent="0.25">
      <c r="A10" s="273" t="s">
        <v>209</v>
      </c>
      <c r="B10" s="349"/>
      <c r="C10" s="272" t="s">
        <v>210</v>
      </c>
      <c r="D10" s="272" t="s">
        <v>211</v>
      </c>
      <c r="E10" s="349"/>
      <c r="F10" s="349"/>
      <c r="G10" s="349"/>
      <c r="H10" s="349"/>
      <c r="I10" s="349"/>
      <c r="J10" s="345"/>
      <c r="K10" s="345"/>
    </row>
    <row r="11" spans="1:11" x14ac:dyDescent="0.25">
      <c r="A11" s="274"/>
      <c r="B11" s="275" t="s">
        <v>212</v>
      </c>
      <c r="C11" s="275" t="s">
        <v>213</v>
      </c>
      <c r="D11" s="275" t="s">
        <v>214</v>
      </c>
      <c r="E11" s="275" t="s">
        <v>215</v>
      </c>
      <c r="F11" s="275" t="s">
        <v>216</v>
      </c>
      <c r="G11" s="275" t="s">
        <v>217</v>
      </c>
      <c r="H11" s="275" t="s">
        <v>218</v>
      </c>
      <c r="I11" s="276" t="s">
        <v>219</v>
      </c>
      <c r="J11" s="276"/>
      <c r="K11" s="276" t="s">
        <v>220</v>
      </c>
    </row>
    <row r="12" spans="1:11" ht="19.5" customHeight="1" x14ac:dyDescent="0.25">
      <c r="A12" s="277" t="s">
        <v>221</v>
      </c>
      <c r="B12" s="278">
        <f>SUM(B14:B16)</f>
        <v>3110774984.0299997</v>
      </c>
      <c r="C12" s="278">
        <f t="shared" ref="C12:J12" si="0">SUM(C14:C16)</f>
        <v>4908194.24</v>
      </c>
      <c r="D12" s="278">
        <f t="shared" si="0"/>
        <v>45794828.789999999</v>
      </c>
      <c r="E12" s="278">
        <f t="shared" si="0"/>
        <v>212057740.98999935</v>
      </c>
      <c r="F12" s="278">
        <f t="shared" si="0"/>
        <v>8550067.4100000001</v>
      </c>
      <c r="G12" s="278">
        <f t="shared" si="0"/>
        <v>0</v>
      </c>
      <c r="H12" s="278">
        <f>ROUNDDOWN(+B12-(C12+D12+E12+F12)-G12,2)</f>
        <v>2839464152.5999999</v>
      </c>
      <c r="I12" s="278">
        <f t="shared" si="0"/>
        <v>904510681.72000003</v>
      </c>
      <c r="J12" s="278">
        <f t="shared" si="0"/>
        <v>0</v>
      </c>
      <c r="K12" s="279">
        <f>H12-I12</f>
        <v>1934953470.8799999</v>
      </c>
    </row>
    <row r="13" spans="1:11" x14ac:dyDescent="0.25">
      <c r="A13" s="281"/>
      <c r="B13" s="282"/>
      <c r="C13" s="282"/>
      <c r="D13" s="282"/>
      <c r="E13" s="282"/>
      <c r="F13" s="282"/>
      <c r="G13" s="282"/>
      <c r="H13" s="282"/>
      <c r="I13" s="283"/>
      <c r="J13" s="283"/>
      <c r="K13" s="283"/>
    </row>
    <row r="14" spans="1:11" x14ac:dyDescent="0.25">
      <c r="A14" s="228" t="s">
        <v>222</v>
      </c>
      <c r="B14" s="284">
        <v>2384320454.4099998</v>
      </c>
      <c r="C14" s="284">
        <v>4887868.57</v>
      </c>
      <c r="D14" s="284">
        <v>36753868.119999997</v>
      </c>
      <c r="E14" s="284">
        <v>199501105.21999934</v>
      </c>
      <c r="F14" s="284">
        <v>8550067.4100000001</v>
      </c>
      <c r="G14" s="284">
        <v>0</v>
      </c>
      <c r="H14" s="284">
        <v>2134627545.0899999</v>
      </c>
      <c r="I14" s="284">
        <v>751392314.19000006</v>
      </c>
      <c r="J14" s="284">
        <v>0</v>
      </c>
      <c r="K14" s="285">
        <v>1383235230.8999999</v>
      </c>
    </row>
    <row r="15" spans="1:11" x14ac:dyDescent="0.25">
      <c r="A15" s="228" t="s">
        <v>223</v>
      </c>
      <c r="B15" s="284">
        <v>726454529.62</v>
      </c>
      <c r="C15" s="284">
        <v>20325.669999999998</v>
      </c>
      <c r="D15" s="284">
        <v>9040960.6699999999</v>
      </c>
      <c r="E15" s="284">
        <v>12556635.77</v>
      </c>
      <c r="F15" s="284">
        <v>0</v>
      </c>
      <c r="G15" s="284">
        <v>0</v>
      </c>
      <c r="H15" s="284">
        <v>704836607.50999999</v>
      </c>
      <c r="I15" s="284">
        <v>153118367.53</v>
      </c>
      <c r="J15" s="284">
        <v>0</v>
      </c>
      <c r="K15" s="285">
        <v>551718239.98000002</v>
      </c>
    </row>
    <row r="16" spans="1:11" x14ac:dyDescent="0.25">
      <c r="A16" s="286"/>
      <c r="B16" s="282"/>
      <c r="C16" s="282"/>
      <c r="D16" s="282"/>
      <c r="E16" s="282"/>
      <c r="F16" s="282"/>
      <c r="G16" s="282"/>
      <c r="H16" s="282"/>
      <c r="I16" s="283"/>
      <c r="J16" s="283"/>
      <c r="K16" s="283"/>
    </row>
    <row r="17" spans="1:12" ht="19.5" customHeight="1" x14ac:dyDescent="0.25">
      <c r="A17" s="277" t="s">
        <v>256</v>
      </c>
      <c r="B17" s="278">
        <f>B19+B22+B25+B26+B27+B30+B35+B36</f>
        <v>1587075919.0500002</v>
      </c>
      <c r="C17" s="278">
        <f t="shared" ref="C17:J17" si="1">C19+C22+C25+C26+C27+C30+C35+C36</f>
        <v>4600161.7399999993</v>
      </c>
      <c r="D17" s="278">
        <f t="shared" si="1"/>
        <v>15108376.289999999</v>
      </c>
      <c r="E17" s="278">
        <f t="shared" si="1"/>
        <v>19200279.629999999</v>
      </c>
      <c r="F17" s="278">
        <f t="shared" si="1"/>
        <v>226823755.19000003</v>
      </c>
      <c r="G17" s="278">
        <f t="shared" si="1"/>
        <v>0</v>
      </c>
      <c r="H17" s="278">
        <f>ROUNDDOWN(+B17-(C17+D17+E17+F17)-G17,2)</f>
        <v>1321343346.2</v>
      </c>
      <c r="I17" s="278">
        <f t="shared" si="1"/>
        <v>549239780.72000003</v>
      </c>
      <c r="J17" s="278">
        <f t="shared" si="1"/>
        <v>0</v>
      </c>
      <c r="K17" s="279">
        <f>H17-I17</f>
        <v>772103565.48000002</v>
      </c>
    </row>
    <row r="18" spans="1:12" x14ac:dyDescent="0.25">
      <c r="A18" s="286"/>
      <c r="B18" s="282"/>
      <c r="C18" s="282"/>
      <c r="D18" s="282"/>
      <c r="E18" s="282"/>
      <c r="F18" s="282"/>
      <c r="G18" s="282"/>
      <c r="H18" s="282"/>
      <c r="I18" s="283"/>
      <c r="J18" s="283"/>
      <c r="K18" s="283"/>
    </row>
    <row r="19" spans="1:12" x14ac:dyDescent="0.25">
      <c r="A19" s="287" t="s">
        <v>257</v>
      </c>
      <c r="B19" s="288">
        <f>B20+B21</f>
        <v>45829046.200000003</v>
      </c>
      <c r="C19" s="288">
        <f t="shared" ref="C19:K19" si="2">C20+C21</f>
        <v>0</v>
      </c>
      <c r="D19" s="288">
        <f t="shared" si="2"/>
        <v>3008433.9299999997</v>
      </c>
      <c r="E19" s="288">
        <f t="shared" si="2"/>
        <v>3475993.69</v>
      </c>
      <c r="F19" s="288">
        <f t="shared" si="2"/>
        <v>0</v>
      </c>
      <c r="G19" s="288">
        <f t="shared" si="2"/>
        <v>0</v>
      </c>
      <c r="H19" s="288">
        <f t="shared" si="2"/>
        <v>39344618.579999998</v>
      </c>
      <c r="I19" s="289">
        <f t="shared" si="2"/>
        <v>18484217.260000002</v>
      </c>
      <c r="J19" s="289">
        <f t="shared" si="2"/>
        <v>0</v>
      </c>
      <c r="K19" s="289">
        <f t="shared" si="2"/>
        <v>20860401.32</v>
      </c>
    </row>
    <row r="20" spans="1:12" x14ac:dyDescent="0.25">
      <c r="A20" s="290" t="s">
        <v>224</v>
      </c>
      <c r="B20" s="284">
        <v>26431395.809999999</v>
      </c>
      <c r="C20" s="284">
        <v>0</v>
      </c>
      <c r="D20" s="284">
        <v>1742166.3</v>
      </c>
      <c r="E20" s="284">
        <v>2132136.9</v>
      </c>
      <c r="F20" s="284">
        <v>0</v>
      </c>
      <c r="G20" s="284">
        <v>0</v>
      </c>
      <c r="H20" s="284">
        <v>22557092.609999999</v>
      </c>
      <c r="I20" s="284">
        <v>12894965.810000001</v>
      </c>
      <c r="J20" s="284">
        <v>0</v>
      </c>
      <c r="K20" s="285">
        <v>9662126.7999999989</v>
      </c>
    </row>
    <row r="21" spans="1:12" x14ac:dyDescent="0.25">
      <c r="A21" s="290" t="s">
        <v>258</v>
      </c>
      <c r="B21" s="284">
        <v>19397650.390000001</v>
      </c>
      <c r="C21" s="284">
        <v>0</v>
      </c>
      <c r="D21" s="284">
        <v>1266267.6299999999</v>
      </c>
      <c r="E21" s="284">
        <v>1343856.79</v>
      </c>
      <c r="F21" s="284">
        <v>0</v>
      </c>
      <c r="G21" s="284">
        <v>0</v>
      </c>
      <c r="H21" s="284">
        <v>16787525.969999999</v>
      </c>
      <c r="I21" s="284">
        <v>5589251.4500000002</v>
      </c>
      <c r="J21" s="284">
        <v>0</v>
      </c>
      <c r="K21" s="285">
        <v>11198274.52</v>
      </c>
    </row>
    <row r="22" spans="1:12" x14ac:dyDescent="0.25">
      <c r="A22" s="287" t="s">
        <v>259</v>
      </c>
      <c r="B22" s="288">
        <f>B23+B24</f>
        <v>187107965.98000002</v>
      </c>
      <c r="C22" s="288">
        <f t="shared" ref="C22:K22" si="3">C23+C24</f>
        <v>32962.28</v>
      </c>
      <c r="D22" s="288">
        <f t="shared" si="3"/>
        <v>3153704.1999999997</v>
      </c>
      <c r="E22" s="288">
        <f t="shared" si="3"/>
        <v>1367588.67</v>
      </c>
      <c r="F22" s="288">
        <f t="shared" si="3"/>
        <v>0</v>
      </c>
      <c r="G22" s="288">
        <f t="shared" si="3"/>
        <v>0</v>
      </c>
      <c r="H22" s="288">
        <f t="shared" si="3"/>
        <v>182553710.83000001</v>
      </c>
      <c r="I22" s="289">
        <f t="shared" si="3"/>
        <v>56355275.390000001</v>
      </c>
      <c r="J22" s="289">
        <f t="shared" si="3"/>
        <v>0</v>
      </c>
      <c r="K22" s="289">
        <f t="shared" si="3"/>
        <v>126198435.44</v>
      </c>
    </row>
    <row r="23" spans="1:12" x14ac:dyDescent="0.25">
      <c r="A23" s="290" t="s">
        <v>260</v>
      </c>
      <c r="B23" s="284">
        <v>123624404.12</v>
      </c>
      <c r="C23" s="284">
        <v>32962.28</v>
      </c>
      <c r="D23" s="284">
        <v>2962391.82</v>
      </c>
      <c r="E23" s="284">
        <v>871484.37</v>
      </c>
      <c r="F23" s="284">
        <v>0</v>
      </c>
      <c r="G23" s="284">
        <v>0</v>
      </c>
      <c r="H23" s="284">
        <v>119757565.65000001</v>
      </c>
      <c r="I23" s="284">
        <v>38685827.359999999</v>
      </c>
      <c r="J23" s="284">
        <v>0</v>
      </c>
      <c r="K23" s="285">
        <v>81071738.290000007</v>
      </c>
    </row>
    <row r="24" spans="1:12" x14ac:dyDescent="0.25">
      <c r="A24" s="290" t="s">
        <v>225</v>
      </c>
      <c r="B24" s="284">
        <v>63483561.859999999</v>
      </c>
      <c r="C24" s="284">
        <v>0</v>
      </c>
      <c r="D24" s="284">
        <v>191312.38</v>
      </c>
      <c r="E24" s="284">
        <v>496104.3</v>
      </c>
      <c r="F24" s="284">
        <v>0</v>
      </c>
      <c r="G24" s="284">
        <v>0</v>
      </c>
      <c r="H24" s="284">
        <v>62796145.18</v>
      </c>
      <c r="I24" s="284">
        <v>17669448.030000001</v>
      </c>
      <c r="J24" s="284">
        <v>0</v>
      </c>
      <c r="K24" s="285">
        <v>45126697.149999999</v>
      </c>
    </row>
    <row r="25" spans="1:12" x14ac:dyDescent="0.25">
      <c r="A25" s="287" t="s">
        <v>226</v>
      </c>
      <c r="B25" s="288">
        <v>195757874.13999999</v>
      </c>
      <c r="C25" s="288">
        <v>0</v>
      </c>
      <c r="D25" s="288">
        <v>998</v>
      </c>
      <c r="E25" s="288">
        <v>581688</v>
      </c>
      <c r="F25" s="288">
        <v>0</v>
      </c>
      <c r="G25" s="288">
        <v>0</v>
      </c>
      <c r="H25" s="288">
        <v>195175188.13999999</v>
      </c>
      <c r="I25" s="289">
        <v>2132861.9500000002</v>
      </c>
      <c r="J25" s="289">
        <v>0</v>
      </c>
      <c r="K25" s="289">
        <v>193042326.19</v>
      </c>
    </row>
    <row r="26" spans="1:12" x14ac:dyDescent="0.25">
      <c r="A26" s="287" t="s">
        <v>261</v>
      </c>
      <c r="B26" s="288">
        <v>0</v>
      </c>
      <c r="C26" s="288">
        <v>0</v>
      </c>
      <c r="D26" s="288">
        <v>0</v>
      </c>
      <c r="E26" s="288">
        <v>0</v>
      </c>
      <c r="F26" s="288">
        <v>0</v>
      </c>
      <c r="G26" s="288">
        <v>0</v>
      </c>
      <c r="H26" s="288">
        <v>0</v>
      </c>
      <c r="I26" s="288">
        <v>0</v>
      </c>
      <c r="J26" s="288">
        <v>0</v>
      </c>
      <c r="K26" s="289">
        <v>0</v>
      </c>
    </row>
    <row r="27" spans="1:12" x14ac:dyDescent="0.25">
      <c r="A27" s="287" t="s">
        <v>262</v>
      </c>
      <c r="B27" s="288">
        <f>B28+B29</f>
        <v>192482945.21000001</v>
      </c>
      <c r="C27" s="288">
        <f t="shared" ref="C27:K27" si="4">C28+C29</f>
        <v>241893.4</v>
      </c>
      <c r="D27" s="288">
        <f t="shared" si="4"/>
        <v>4452258.24</v>
      </c>
      <c r="E27" s="288">
        <f t="shared" si="4"/>
        <v>8062622.9699999997</v>
      </c>
      <c r="F27" s="288">
        <f t="shared" si="4"/>
        <v>0</v>
      </c>
      <c r="G27" s="288">
        <f t="shared" si="4"/>
        <v>0</v>
      </c>
      <c r="H27" s="288">
        <f t="shared" si="4"/>
        <v>179726170.60000002</v>
      </c>
      <c r="I27" s="288">
        <f t="shared" si="4"/>
        <v>125324490.13999999</v>
      </c>
      <c r="J27" s="288">
        <f t="shared" si="4"/>
        <v>0</v>
      </c>
      <c r="K27" s="289">
        <f t="shared" si="4"/>
        <v>54401680.460000008</v>
      </c>
    </row>
    <row r="28" spans="1:12" ht="24" x14ac:dyDescent="0.25">
      <c r="A28" s="292" t="s">
        <v>263</v>
      </c>
      <c r="B28" s="284">
        <v>96472849.840000004</v>
      </c>
      <c r="C28" s="284">
        <v>241893.4</v>
      </c>
      <c r="D28" s="284">
        <v>1053817.6299999999</v>
      </c>
      <c r="E28" s="284">
        <v>8041649.6600000001</v>
      </c>
      <c r="F28" s="284">
        <v>0</v>
      </c>
      <c r="G28" s="284">
        <v>0</v>
      </c>
      <c r="H28" s="284">
        <v>87135489.150000006</v>
      </c>
      <c r="I28" s="284">
        <v>111077185.56999999</v>
      </c>
      <c r="J28" s="284">
        <v>0</v>
      </c>
      <c r="K28" s="285">
        <v>-23941696.419999987</v>
      </c>
      <c r="L28" s="293"/>
    </row>
    <row r="29" spans="1:12" x14ac:dyDescent="0.25">
      <c r="A29" s="290" t="s">
        <v>264</v>
      </c>
      <c r="B29" s="284">
        <v>96010095.370000005</v>
      </c>
      <c r="C29" s="284">
        <v>0</v>
      </c>
      <c r="D29" s="284">
        <v>3398440.61</v>
      </c>
      <c r="E29" s="284">
        <v>20973.31</v>
      </c>
      <c r="F29" s="284">
        <v>0</v>
      </c>
      <c r="G29" s="284">
        <v>0</v>
      </c>
      <c r="H29" s="284">
        <v>92590681.450000003</v>
      </c>
      <c r="I29" s="284">
        <v>14247304.57</v>
      </c>
      <c r="J29" s="284">
        <v>0</v>
      </c>
      <c r="K29" s="285">
        <v>78343376.879999995</v>
      </c>
      <c r="L29" s="293"/>
    </row>
    <row r="30" spans="1:12" x14ac:dyDescent="0.25">
      <c r="A30" s="287" t="s">
        <v>265</v>
      </c>
      <c r="B30" s="288">
        <f>B31+B32+B33+B34</f>
        <v>739074332.33000004</v>
      </c>
      <c r="C30" s="288">
        <f t="shared" ref="C30:K30" si="5">C31+C32+C33+C34</f>
        <v>4325306.0599999996</v>
      </c>
      <c r="D30" s="288">
        <f t="shared" si="5"/>
        <v>4492981.92</v>
      </c>
      <c r="E30" s="288">
        <f t="shared" si="5"/>
        <v>5712386.2999999998</v>
      </c>
      <c r="F30" s="288">
        <f t="shared" si="5"/>
        <v>0</v>
      </c>
      <c r="G30" s="288">
        <f t="shared" si="5"/>
        <v>0</v>
      </c>
      <c r="H30" s="288">
        <f t="shared" si="5"/>
        <v>724543658.04999995</v>
      </c>
      <c r="I30" s="288">
        <f t="shared" si="5"/>
        <v>346942935.98000002</v>
      </c>
      <c r="J30" s="288">
        <f t="shared" si="5"/>
        <v>0</v>
      </c>
      <c r="K30" s="289">
        <f t="shared" si="5"/>
        <v>377600722.06999999</v>
      </c>
      <c r="L30" s="293"/>
    </row>
    <row r="31" spans="1:12" x14ac:dyDescent="0.25">
      <c r="A31" s="292" t="s">
        <v>266</v>
      </c>
      <c r="B31" s="284">
        <v>239286049.61000001</v>
      </c>
      <c r="C31" s="284">
        <v>4264806.1399999997</v>
      </c>
      <c r="D31" s="284">
        <v>100585.18</v>
      </c>
      <c r="E31" s="284">
        <v>2943001.4</v>
      </c>
      <c r="F31" s="284">
        <v>0</v>
      </c>
      <c r="G31" s="284">
        <v>0</v>
      </c>
      <c r="H31" s="284">
        <v>231977656.88999999</v>
      </c>
      <c r="I31" s="284">
        <v>226224241.03999999</v>
      </c>
      <c r="J31" s="284">
        <v>0</v>
      </c>
      <c r="K31" s="285">
        <v>5753415.849999994</v>
      </c>
      <c r="L31" s="293"/>
    </row>
    <row r="32" spans="1:12" x14ac:dyDescent="0.25">
      <c r="A32" s="292" t="s">
        <v>228</v>
      </c>
      <c r="B32" s="284">
        <v>1334991.08</v>
      </c>
      <c r="C32" s="284">
        <v>0</v>
      </c>
      <c r="D32" s="284">
        <v>0</v>
      </c>
      <c r="E32" s="284">
        <v>0</v>
      </c>
      <c r="F32" s="284">
        <v>0</v>
      </c>
      <c r="G32" s="284">
        <v>0</v>
      </c>
      <c r="H32" s="284">
        <v>1334991.08</v>
      </c>
      <c r="I32" s="284">
        <v>0</v>
      </c>
      <c r="J32" s="284">
        <v>0</v>
      </c>
      <c r="K32" s="285">
        <v>1334991.08</v>
      </c>
      <c r="L32" s="293"/>
    </row>
    <row r="33" spans="1:12" ht="24" x14ac:dyDescent="0.25">
      <c r="A33" s="292" t="s">
        <v>267</v>
      </c>
      <c r="B33" s="284">
        <v>107315835.70999999</v>
      </c>
      <c r="C33" s="284">
        <v>45291</v>
      </c>
      <c r="D33" s="284">
        <v>2134189.12</v>
      </c>
      <c r="E33" s="284">
        <v>897690.91</v>
      </c>
      <c r="F33" s="284">
        <v>0</v>
      </c>
      <c r="G33" s="284">
        <v>0</v>
      </c>
      <c r="H33" s="284">
        <v>104238664.68000001</v>
      </c>
      <c r="I33" s="284">
        <v>48358374.159999996</v>
      </c>
      <c r="J33" s="284">
        <v>0</v>
      </c>
      <c r="K33" s="285">
        <v>55880290.520000011</v>
      </c>
      <c r="L33" s="293"/>
    </row>
    <row r="34" spans="1:12" x14ac:dyDescent="0.25">
      <c r="A34" s="290" t="s">
        <v>268</v>
      </c>
      <c r="B34" s="284">
        <v>391137455.93000001</v>
      </c>
      <c r="C34" s="284">
        <v>15208.92</v>
      </c>
      <c r="D34" s="284">
        <v>2258207.62</v>
      </c>
      <c r="E34" s="284">
        <v>1871693.99</v>
      </c>
      <c r="F34" s="284">
        <v>0</v>
      </c>
      <c r="G34" s="284">
        <v>0</v>
      </c>
      <c r="H34" s="284">
        <v>386992345.39999998</v>
      </c>
      <c r="I34" s="284">
        <v>72360320.780000001</v>
      </c>
      <c r="J34" s="284">
        <v>0</v>
      </c>
      <c r="K34" s="285">
        <v>314632024.62</v>
      </c>
      <c r="L34" s="293"/>
    </row>
    <row r="35" spans="1:12" x14ac:dyDescent="0.25">
      <c r="A35" s="287" t="s">
        <v>229</v>
      </c>
      <c r="B35" s="288">
        <v>226823755.19000003</v>
      </c>
      <c r="C35" s="288">
        <v>0</v>
      </c>
      <c r="D35" s="288">
        <v>0</v>
      </c>
      <c r="E35" s="288">
        <v>0</v>
      </c>
      <c r="F35" s="288">
        <v>226823755.19000003</v>
      </c>
      <c r="G35" s="288">
        <v>0</v>
      </c>
      <c r="H35" s="288">
        <v>0</v>
      </c>
      <c r="I35" s="288">
        <v>0</v>
      </c>
      <c r="J35" s="288">
        <v>0</v>
      </c>
      <c r="K35" s="289">
        <v>0</v>
      </c>
      <c r="L35" s="293"/>
    </row>
    <row r="36" spans="1:12" x14ac:dyDescent="0.25">
      <c r="A36" s="287" t="s">
        <v>269</v>
      </c>
      <c r="B36" s="288">
        <v>0</v>
      </c>
      <c r="C36" s="288">
        <v>0</v>
      </c>
      <c r="D36" s="288">
        <v>0</v>
      </c>
      <c r="E36" s="288">
        <v>0</v>
      </c>
      <c r="F36" s="288">
        <v>0</v>
      </c>
      <c r="G36" s="288">
        <v>0</v>
      </c>
      <c r="H36" s="288">
        <v>0</v>
      </c>
      <c r="I36" s="288">
        <v>0</v>
      </c>
      <c r="J36" s="288">
        <v>0</v>
      </c>
      <c r="K36" s="289">
        <v>0</v>
      </c>
      <c r="L36" s="293"/>
    </row>
    <row r="37" spans="1:12" x14ac:dyDescent="0.25">
      <c r="A37" s="294"/>
      <c r="B37" s="284"/>
      <c r="C37" s="284"/>
      <c r="D37" s="284"/>
      <c r="E37" s="284"/>
      <c r="F37" s="284"/>
      <c r="G37" s="284"/>
      <c r="H37" s="284"/>
      <c r="I37" s="291"/>
      <c r="J37" s="291"/>
      <c r="K37" s="285"/>
      <c r="L37" s="293"/>
    </row>
    <row r="38" spans="1:12" x14ac:dyDescent="0.25">
      <c r="A38" s="277" t="s">
        <v>270</v>
      </c>
      <c r="B38" s="278">
        <f>SUM(B40:B42)</f>
        <v>764302185.09000003</v>
      </c>
      <c r="C38" s="278">
        <f t="shared" ref="C38:J38" si="6">SUM(C40:C42)</f>
        <v>0</v>
      </c>
      <c r="D38" s="278">
        <f t="shared" si="6"/>
        <v>14469.580000013113</v>
      </c>
      <c r="E38" s="278">
        <f t="shared" si="6"/>
        <v>-1.862645149230957E-9</v>
      </c>
      <c r="F38" s="278">
        <f t="shared" si="6"/>
        <v>0</v>
      </c>
      <c r="G38" s="278">
        <f t="shared" si="6"/>
        <v>0</v>
      </c>
      <c r="H38" s="278">
        <f>ROUNDDOWN(+B38-(C38+D38+E38+F38)-G38,2)</f>
        <v>764287715.50999999</v>
      </c>
      <c r="I38" s="278">
        <f t="shared" si="6"/>
        <v>2016926.59</v>
      </c>
      <c r="J38" s="278">
        <f t="shared" si="6"/>
        <v>0</v>
      </c>
      <c r="K38" s="279">
        <f>H38-I38</f>
        <v>762270788.91999996</v>
      </c>
      <c r="L38" s="293"/>
    </row>
    <row r="39" spans="1:12" x14ac:dyDescent="0.25">
      <c r="A39" s="286"/>
      <c r="B39" s="282"/>
      <c r="C39" s="282"/>
      <c r="D39" s="282"/>
      <c r="E39" s="282"/>
      <c r="F39" s="282"/>
      <c r="G39" s="282"/>
      <c r="H39" s="282"/>
      <c r="I39" s="283"/>
      <c r="J39" s="283"/>
      <c r="K39" s="283"/>
      <c r="L39" s="293"/>
    </row>
    <row r="40" spans="1:12" x14ac:dyDescent="0.25">
      <c r="A40" s="292" t="s">
        <v>271</v>
      </c>
      <c r="B40" s="284">
        <v>751163348.46000004</v>
      </c>
      <c r="C40" s="284">
        <v>0</v>
      </c>
      <c r="D40" s="284">
        <v>0</v>
      </c>
      <c r="E40" s="284">
        <v>0</v>
      </c>
      <c r="F40" s="284">
        <v>0</v>
      </c>
      <c r="G40" s="284">
        <v>0</v>
      </c>
      <c r="H40" s="284">
        <v>751163348.46000004</v>
      </c>
      <c r="I40" s="284">
        <v>21784.83</v>
      </c>
      <c r="J40" s="284">
        <v>0</v>
      </c>
      <c r="K40" s="285">
        <v>751141563.63</v>
      </c>
      <c r="L40" s="293"/>
    </row>
    <row r="41" spans="1:12" x14ac:dyDescent="0.25">
      <c r="A41" s="292" t="s">
        <v>272</v>
      </c>
      <c r="B41" s="284">
        <v>0</v>
      </c>
      <c r="C41" s="284">
        <v>0</v>
      </c>
      <c r="D41" s="284">
        <v>0</v>
      </c>
      <c r="E41" s="284">
        <v>0</v>
      </c>
      <c r="F41" s="284">
        <v>0</v>
      </c>
      <c r="G41" s="284">
        <v>0</v>
      </c>
      <c r="H41" s="284">
        <v>0</v>
      </c>
      <c r="I41" s="284">
        <v>0</v>
      </c>
      <c r="J41" s="284">
        <v>0</v>
      </c>
      <c r="K41" s="285">
        <v>0</v>
      </c>
      <c r="L41" s="293"/>
    </row>
    <row r="42" spans="1:12" x14ac:dyDescent="0.25">
      <c r="A42" s="292" t="s">
        <v>227</v>
      </c>
      <c r="B42" s="284">
        <v>13138836.630000018</v>
      </c>
      <c r="C42" s="284">
        <v>0</v>
      </c>
      <c r="D42" s="284">
        <v>14469.580000013113</v>
      </c>
      <c r="E42" s="284">
        <v>-1.862645149230957E-9</v>
      </c>
      <c r="F42" s="284">
        <v>0</v>
      </c>
      <c r="G42" s="284">
        <v>0</v>
      </c>
      <c r="H42" s="284">
        <v>13124367.050000001</v>
      </c>
      <c r="I42" s="284">
        <v>1995141.76</v>
      </c>
      <c r="J42" s="284">
        <v>0</v>
      </c>
      <c r="K42" s="285">
        <v>11129225.290000001</v>
      </c>
      <c r="L42" s="293"/>
    </row>
    <row r="43" spans="1:12" x14ac:dyDescent="0.25">
      <c r="A43" s="295"/>
      <c r="B43" s="296"/>
      <c r="C43" s="297"/>
      <c r="D43" s="297"/>
      <c r="E43" s="297"/>
      <c r="F43" s="297"/>
      <c r="G43" s="297"/>
      <c r="H43" s="297"/>
      <c r="I43" s="298"/>
      <c r="J43" s="298"/>
      <c r="K43" s="298"/>
      <c r="L43" s="299"/>
    </row>
    <row r="44" spans="1:12" x14ac:dyDescent="0.25">
      <c r="A44" s="300" t="s">
        <v>273</v>
      </c>
      <c r="B44" s="301">
        <f>B12+B17+B38</f>
        <v>5462153088.1700001</v>
      </c>
      <c r="C44" s="301">
        <f t="shared" ref="C44:J44" si="7">C12+C17+C38</f>
        <v>9508355.9800000004</v>
      </c>
      <c r="D44" s="301">
        <f t="shared" si="7"/>
        <v>60917674.660000011</v>
      </c>
      <c r="E44" s="301">
        <f t="shared" si="7"/>
        <v>231258020.61999935</v>
      </c>
      <c r="F44" s="301">
        <f t="shared" si="7"/>
        <v>235373822.60000002</v>
      </c>
      <c r="G44" s="301">
        <f t="shared" si="7"/>
        <v>0</v>
      </c>
      <c r="H44" s="301">
        <f>ROUNDDOWN(+B44-(C44+D44+E44+F44)-G44,2)</f>
        <v>4925095214.3100004</v>
      </c>
      <c r="I44" s="301">
        <f t="shared" si="7"/>
        <v>1455767389.03</v>
      </c>
      <c r="J44" s="301">
        <f t="shared" si="7"/>
        <v>0</v>
      </c>
      <c r="K44" s="302">
        <f>H44-I44</f>
        <v>3469327825.2800007</v>
      </c>
      <c r="L44" s="280"/>
    </row>
    <row r="45" spans="1:12" x14ac:dyDescent="0.25">
      <c r="A45" s="229" t="s">
        <v>130</v>
      </c>
      <c r="L45" s="280"/>
    </row>
    <row r="46" spans="1:12" ht="18" customHeight="1" x14ac:dyDescent="0.25">
      <c r="A46" s="79" t="s">
        <v>88</v>
      </c>
      <c r="B46" s="230"/>
      <c r="C46" s="230"/>
      <c r="D46" s="230"/>
      <c r="E46" s="230"/>
      <c r="F46" s="230"/>
      <c r="G46" s="230"/>
      <c r="H46" s="230"/>
      <c r="I46" s="230"/>
      <c r="J46" s="230"/>
      <c r="K46" s="79"/>
    </row>
    <row r="47" spans="1:12" x14ac:dyDescent="0.25">
      <c r="A47" s="342" t="s">
        <v>230</v>
      </c>
      <c r="B47" s="342"/>
      <c r="C47" s="342"/>
      <c r="D47" s="342"/>
      <c r="E47" s="342"/>
      <c r="F47" s="342"/>
      <c r="G47" s="342"/>
      <c r="H47" s="342"/>
      <c r="I47" s="342"/>
      <c r="J47" s="342"/>
      <c r="K47" s="342"/>
    </row>
    <row r="48" spans="1:12" x14ac:dyDescent="0.25">
      <c r="A48" s="231" t="s">
        <v>231</v>
      </c>
      <c r="B48" s="231"/>
      <c r="C48" s="231"/>
      <c r="D48" s="231"/>
      <c r="E48" s="231"/>
      <c r="F48" s="232"/>
      <c r="G48" s="231"/>
      <c r="H48" s="231"/>
      <c r="I48" s="231" t="s">
        <v>200</v>
      </c>
      <c r="J48" s="231"/>
      <c r="K48" s="233"/>
    </row>
    <row r="49" spans="1:12" x14ac:dyDescent="0.25">
      <c r="A49" s="234" t="s">
        <v>232</v>
      </c>
      <c r="B49" s="234"/>
      <c r="C49" s="234"/>
      <c r="D49" s="234"/>
      <c r="E49" s="234"/>
      <c r="F49" s="286"/>
      <c r="G49" s="234"/>
      <c r="H49" s="234"/>
      <c r="I49" s="235">
        <v>226823755.19000003</v>
      </c>
      <c r="J49" s="235"/>
      <c r="K49" s="234"/>
    </row>
    <row r="50" spans="1:12" x14ac:dyDescent="0.25">
      <c r="A50" s="234" t="s">
        <v>233</v>
      </c>
      <c r="B50" s="236"/>
      <c r="C50" s="234"/>
      <c r="D50" s="234"/>
      <c r="E50" s="234"/>
      <c r="F50" s="286"/>
      <c r="G50" s="234"/>
      <c r="H50" s="234"/>
      <c r="I50" s="235">
        <v>8550067.4100000001</v>
      </c>
      <c r="J50" s="235"/>
      <c r="K50" s="234"/>
    </row>
    <row r="51" spans="1:12" x14ac:dyDescent="0.25">
      <c r="A51" s="237" t="s">
        <v>132</v>
      </c>
      <c r="B51" s="237"/>
      <c r="C51" s="237"/>
      <c r="D51" s="237"/>
      <c r="E51" s="237"/>
      <c r="F51" s="238"/>
      <c r="G51" s="237"/>
      <c r="H51" s="237"/>
      <c r="I51" s="239">
        <f>SUM(I49:I50)</f>
        <v>235373822.60000002</v>
      </c>
      <c r="J51" s="239"/>
      <c r="K51" s="237"/>
      <c r="L51" s="280"/>
    </row>
    <row r="52" spans="1:12" x14ac:dyDescent="0.25">
      <c r="A52" s="234"/>
      <c r="B52" s="234"/>
      <c r="C52" s="234"/>
      <c r="D52" s="234"/>
      <c r="E52" s="234"/>
      <c r="F52" s="234"/>
      <c r="G52" s="234"/>
      <c r="H52" s="240"/>
      <c r="I52" s="240"/>
      <c r="J52" s="240"/>
      <c r="K52" s="234"/>
    </row>
    <row r="53" spans="1:12" ht="12.75" customHeight="1" x14ac:dyDescent="0.25">
      <c r="A53" s="241" t="s">
        <v>234</v>
      </c>
      <c r="B53" s="242"/>
      <c r="C53" s="242"/>
      <c r="D53" s="243">
        <f>F14</f>
        <v>8550067.4100000001</v>
      </c>
      <c r="E53" s="343" t="s">
        <v>235</v>
      </c>
      <c r="F53" s="343"/>
      <c r="G53" s="244"/>
      <c r="H53" s="245"/>
      <c r="I53" s="245"/>
      <c r="J53" s="245"/>
      <c r="K53" s="245"/>
    </row>
    <row r="54" spans="1:12" x14ac:dyDescent="0.25">
      <c r="A54" s="231" t="s">
        <v>236</v>
      </c>
      <c r="B54" s="231"/>
      <c r="C54" s="231"/>
      <c r="D54" s="231"/>
      <c r="E54" s="231"/>
      <c r="F54" s="232"/>
      <c r="G54" s="231"/>
      <c r="H54" s="231"/>
      <c r="I54" s="231" t="s">
        <v>237</v>
      </c>
      <c r="J54" s="231"/>
      <c r="K54" s="233"/>
    </row>
    <row r="55" spans="1:12" hidden="1" x14ac:dyDescent="0.25">
      <c r="A55" s="246" t="s">
        <v>238</v>
      </c>
      <c r="B55" s="246"/>
      <c r="C55" s="246"/>
      <c r="D55" s="246"/>
      <c r="E55" s="246"/>
      <c r="F55" s="247"/>
      <c r="G55" s="246"/>
      <c r="H55" s="246"/>
      <c r="I55" s="248">
        <v>0</v>
      </c>
      <c r="J55" s="248"/>
      <c r="K55" s="246"/>
    </row>
    <row r="56" spans="1:12" hidden="1" x14ac:dyDescent="0.25">
      <c r="A56" s="234" t="s">
        <v>239</v>
      </c>
      <c r="B56" s="234"/>
      <c r="C56" s="234"/>
      <c r="D56" s="234"/>
      <c r="E56" s="234"/>
      <c r="F56" s="286"/>
      <c r="G56" s="234"/>
      <c r="H56" s="234"/>
      <c r="I56" s="235">
        <v>-7.2759576141834259E-12</v>
      </c>
      <c r="J56" s="235"/>
      <c r="K56" s="234"/>
    </row>
    <row r="57" spans="1:12" hidden="1" x14ac:dyDescent="0.25">
      <c r="A57" s="234" t="s">
        <v>240</v>
      </c>
      <c r="B57" s="234"/>
      <c r="C57" s="234"/>
      <c r="D57" s="234"/>
      <c r="E57" s="234"/>
      <c r="F57" s="286"/>
      <c r="G57" s="234"/>
      <c r="H57" s="234"/>
      <c r="I57" s="235">
        <v>0</v>
      </c>
      <c r="J57" s="235"/>
      <c r="K57" s="234"/>
    </row>
    <row r="58" spans="1:12" hidden="1" x14ac:dyDescent="0.25">
      <c r="A58" s="234" t="s">
        <v>241</v>
      </c>
      <c r="B58" s="234"/>
      <c r="C58" s="234"/>
      <c r="D58" s="234"/>
      <c r="E58" s="234"/>
      <c r="F58" s="286"/>
      <c r="G58" s="234"/>
      <c r="H58" s="234"/>
      <c r="I58" s="235">
        <v>0</v>
      </c>
      <c r="J58" s="235"/>
      <c r="K58" s="234"/>
    </row>
    <row r="59" spans="1:12" x14ac:dyDescent="0.25">
      <c r="A59" s="234" t="s">
        <v>242</v>
      </c>
      <c r="B59" s="234"/>
      <c r="C59" s="234"/>
      <c r="D59" s="234"/>
      <c r="E59" s="234"/>
      <c r="F59" s="286"/>
      <c r="G59" s="234"/>
      <c r="H59" s="234"/>
      <c r="I59" s="235">
        <v>2488368.3400000008</v>
      </c>
      <c r="J59" s="235"/>
      <c r="K59" s="234"/>
    </row>
    <row r="60" spans="1:12" hidden="1" x14ac:dyDescent="0.25">
      <c r="A60" s="234" t="s">
        <v>243</v>
      </c>
      <c r="B60" s="234"/>
      <c r="C60" s="234"/>
      <c r="D60" s="234"/>
      <c r="E60" s="234"/>
      <c r="F60" s="286"/>
      <c r="G60" s="234"/>
      <c r="H60" s="234"/>
      <c r="I60" s="235">
        <v>0</v>
      </c>
      <c r="J60" s="235"/>
      <c r="K60" s="234"/>
    </row>
    <row r="61" spans="1:12" hidden="1" x14ac:dyDescent="0.25">
      <c r="A61" s="234" t="s">
        <v>244</v>
      </c>
      <c r="B61" s="234"/>
      <c r="C61" s="234"/>
      <c r="D61" s="234"/>
      <c r="E61" s="234"/>
      <c r="F61" s="286"/>
      <c r="G61" s="234"/>
      <c r="H61" s="234"/>
      <c r="I61" s="235">
        <v>0</v>
      </c>
      <c r="J61" s="235"/>
      <c r="K61" s="234"/>
    </row>
    <row r="62" spans="1:12" hidden="1" x14ac:dyDescent="0.25">
      <c r="A62" s="234" t="s">
        <v>245</v>
      </c>
      <c r="B62" s="234"/>
      <c r="C62" s="234"/>
      <c r="D62" s="234"/>
      <c r="E62" s="234"/>
      <c r="F62" s="286"/>
      <c r="G62" s="234"/>
      <c r="H62" s="234"/>
      <c r="I62" s="235">
        <v>0</v>
      </c>
      <c r="J62" s="235"/>
      <c r="K62" s="234"/>
    </row>
    <row r="63" spans="1:12" x14ac:dyDescent="0.25">
      <c r="A63" s="234" t="s">
        <v>246</v>
      </c>
      <c r="B63" s="249"/>
      <c r="C63" s="249"/>
      <c r="D63" s="249"/>
      <c r="E63" s="249"/>
      <c r="F63" s="303"/>
      <c r="G63" s="249"/>
      <c r="H63" s="249"/>
      <c r="I63" s="250">
        <v>6061699.0699999984</v>
      </c>
      <c r="J63" s="250"/>
      <c r="K63" s="249"/>
    </row>
    <row r="64" spans="1:12" x14ac:dyDescent="0.25">
      <c r="A64" s="237" t="s">
        <v>132</v>
      </c>
      <c r="B64" s="237"/>
      <c r="C64" s="237"/>
      <c r="D64" s="237"/>
      <c r="E64" s="237"/>
      <c r="F64" s="238"/>
      <c r="G64" s="237"/>
      <c r="H64" s="237"/>
      <c r="I64" s="251">
        <f>SUM(I55:I63)</f>
        <v>8550067.4100000001</v>
      </c>
      <c r="J64" s="251"/>
      <c r="K64" s="237"/>
    </row>
    <row r="65" spans="1:1" ht="4.5" customHeight="1" x14ac:dyDescent="0.25"/>
    <row r="66" spans="1:1" ht="6.75" customHeight="1" x14ac:dyDescent="0.25">
      <c r="A66" s="234"/>
    </row>
    <row r="67" spans="1:1" x14ac:dyDescent="0.25">
      <c r="A67" s="252" t="s">
        <v>299</v>
      </c>
    </row>
    <row r="68" spans="1:1" x14ac:dyDescent="0.25">
      <c r="A68" s="252" t="s">
        <v>299</v>
      </c>
    </row>
    <row r="69" spans="1:1" x14ac:dyDescent="0.25">
      <c r="A69" s="252" t="s">
        <v>299</v>
      </c>
    </row>
    <row r="70" spans="1:1" x14ac:dyDescent="0.25">
      <c r="A70" s="225" t="s">
        <v>299</v>
      </c>
    </row>
    <row r="72" spans="1:1" ht="15.75" customHeight="1" x14ac:dyDescent="0.25"/>
  </sheetData>
  <mergeCells count="17">
    <mergeCell ref="A47:K47"/>
    <mergeCell ref="E53:F53"/>
    <mergeCell ref="J8:J10"/>
    <mergeCell ref="K8:K10"/>
    <mergeCell ref="C9:D9"/>
    <mergeCell ref="E9:E10"/>
    <mergeCell ref="F9:F10"/>
    <mergeCell ref="B8:B10"/>
    <mergeCell ref="C8:F8"/>
    <mergeCell ref="G8:G10"/>
    <mergeCell ref="H8:H10"/>
    <mergeCell ref="I8:I10"/>
    <mergeCell ref="A1:K1"/>
    <mergeCell ref="A2:K2"/>
    <mergeCell ref="A3:K3"/>
    <mergeCell ref="A4:K4"/>
    <mergeCell ref="A5:K5"/>
  </mergeCells>
  <pageMargins left="0.511811024" right="0.511811024" top="0.78740157499999996" bottom="0.78740157499999996" header="0.31496062000000002" footer="0.31496062000000002"/>
  <pageSetup paperSize="9" scale="39" orientation="portrait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0C99F-1AC5-4173-B9EA-030D24C7173D}">
  <dimension ref="A1:E38"/>
  <sheetViews>
    <sheetView workbookViewId="0">
      <selection sqref="A1:E1"/>
    </sheetView>
  </sheetViews>
  <sheetFormatPr defaultRowHeight="11.25" x14ac:dyDescent="0.2"/>
  <cols>
    <col min="1" max="1" width="72.140625" style="99" customWidth="1"/>
    <col min="2" max="5" width="17" style="76" customWidth="1"/>
    <col min="6" max="16384" width="9.140625" style="99"/>
  </cols>
  <sheetData>
    <row r="1" spans="1:5" x14ac:dyDescent="0.2">
      <c r="A1" s="360" t="s">
        <v>90</v>
      </c>
      <c r="B1" s="360"/>
      <c r="C1" s="360"/>
      <c r="D1" s="360"/>
      <c r="E1" s="360"/>
    </row>
    <row r="2" spans="1:5" x14ac:dyDescent="0.2">
      <c r="A2" s="310" t="s">
        <v>1</v>
      </c>
      <c r="B2" s="310"/>
      <c r="C2" s="310"/>
      <c r="D2" s="310"/>
      <c r="E2" s="310"/>
    </row>
    <row r="3" spans="1:5" x14ac:dyDescent="0.2">
      <c r="A3" s="360" t="s">
        <v>133</v>
      </c>
      <c r="B3" s="360"/>
      <c r="C3" s="360"/>
      <c r="D3" s="360"/>
      <c r="E3" s="360"/>
    </row>
    <row r="4" spans="1:5" x14ac:dyDescent="0.2">
      <c r="A4" s="361" t="s">
        <v>134</v>
      </c>
      <c r="B4" s="361"/>
      <c r="C4" s="361"/>
      <c r="D4" s="361"/>
      <c r="E4" s="361"/>
    </row>
    <row r="5" spans="1:5" x14ac:dyDescent="0.2">
      <c r="A5" s="361" t="s">
        <v>300</v>
      </c>
      <c r="B5" s="361"/>
      <c r="C5" s="361"/>
      <c r="D5" s="361"/>
      <c r="E5" s="361"/>
    </row>
    <row r="6" spans="1:5" x14ac:dyDescent="0.2">
      <c r="A6" s="146"/>
      <c r="B6" s="146"/>
      <c r="C6" s="146"/>
      <c r="D6" s="146"/>
      <c r="E6" s="146"/>
    </row>
    <row r="7" spans="1:5" x14ac:dyDescent="0.2">
      <c r="A7" s="146"/>
      <c r="B7" s="146"/>
      <c r="C7" s="146"/>
      <c r="D7" s="146"/>
      <c r="E7" s="146"/>
    </row>
    <row r="8" spans="1:5" x14ac:dyDescent="0.2">
      <c r="A8" s="4" t="s">
        <v>135</v>
      </c>
      <c r="E8" s="147">
        <v>1</v>
      </c>
    </row>
    <row r="9" spans="1:5" ht="12.75" customHeight="1" x14ac:dyDescent="0.2">
      <c r="A9" s="351" t="s">
        <v>136</v>
      </c>
      <c r="B9" s="354" t="s">
        <v>137</v>
      </c>
      <c r="C9" s="356" t="s">
        <v>138</v>
      </c>
      <c r="D9" s="357"/>
      <c r="E9" s="357"/>
    </row>
    <row r="10" spans="1:5" ht="11.25" customHeight="1" x14ac:dyDescent="0.2">
      <c r="A10" s="352"/>
      <c r="B10" s="355"/>
      <c r="C10" s="358"/>
      <c r="D10" s="359"/>
      <c r="E10" s="359"/>
    </row>
    <row r="11" spans="1:5" ht="35.25" customHeight="1" x14ac:dyDescent="0.2">
      <c r="A11" s="352"/>
      <c r="B11" s="355"/>
      <c r="C11" s="148" t="s">
        <v>139</v>
      </c>
      <c r="D11" s="149" t="s">
        <v>140</v>
      </c>
      <c r="E11" s="150" t="s">
        <v>132</v>
      </c>
    </row>
    <row r="12" spans="1:5" ht="12.75" customHeight="1" x14ac:dyDescent="0.2">
      <c r="A12" s="353"/>
      <c r="B12" s="151"/>
      <c r="C12" s="151"/>
      <c r="D12" s="151"/>
      <c r="E12" s="123"/>
    </row>
    <row r="13" spans="1:5" x14ac:dyDescent="0.2">
      <c r="A13" s="152" t="s">
        <v>141</v>
      </c>
      <c r="B13" s="153">
        <f>B14+B15</f>
        <v>28667400</v>
      </c>
      <c r="C13" s="153">
        <f t="shared" ref="C13:D13" si="0">C14+C15</f>
        <v>19561244.330000002</v>
      </c>
      <c r="D13" s="153">
        <f t="shared" si="0"/>
        <v>13424570.779999994</v>
      </c>
      <c r="E13" s="154">
        <f>SUM(C13:D13)</f>
        <v>32985815.109999996</v>
      </c>
    </row>
    <row r="14" spans="1:5" x14ac:dyDescent="0.2">
      <c r="A14" s="155" t="s">
        <v>142</v>
      </c>
      <c r="B14" s="156">
        <v>28667400</v>
      </c>
      <c r="C14" s="157">
        <v>19561244.330000002</v>
      </c>
      <c r="D14" s="157">
        <v>13424570.779999994</v>
      </c>
      <c r="E14" s="158">
        <v>32985815.109999996</v>
      </c>
    </row>
    <row r="15" spans="1:5" x14ac:dyDescent="0.2">
      <c r="A15" s="155"/>
      <c r="B15" s="156"/>
      <c r="C15" s="157"/>
      <c r="D15" s="157"/>
      <c r="E15" s="158"/>
    </row>
    <row r="16" spans="1:5" x14ac:dyDescent="0.2">
      <c r="A16" s="159"/>
      <c r="B16" s="160"/>
      <c r="C16" s="160"/>
      <c r="D16" s="160"/>
      <c r="E16" s="161"/>
    </row>
    <row r="17" spans="1:5" s="112" customFormat="1" ht="17.100000000000001" customHeight="1" x14ac:dyDescent="0.25">
      <c r="A17" s="162" t="s">
        <v>143</v>
      </c>
      <c r="B17" s="163">
        <f>B13</f>
        <v>28667400</v>
      </c>
      <c r="C17" s="163">
        <f>C13</f>
        <v>19561244.330000002</v>
      </c>
      <c r="D17" s="163">
        <f>D13</f>
        <v>13424570.779999994</v>
      </c>
      <c r="E17" s="164">
        <f>E13</f>
        <v>32985815.109999996</v>
      </c>
    </row>
    <row r="18" spans="1:5" x14ac:dyDescent="0.2">
      <c r="B18" s="165"/>
      <c r="C18" s="165"/>
      <c r="D18" s="165"/>
      <c r="E18" s="165"/>
    </row>
    <row r="19" spans="1:5" ht="12.75" customHeight="1" x14ac:dyDescent="0.2">
      <c r="A19" s="166" t="s">
        <v>109</v>
      </c>
      <c r="B19" s="367" t="s">
        <v>27</v>
      </c>
      <c r="C19" s="367"/>
      <c r="D19" s="368" t="s">
        <v>144</v>
      </c>
      <c r="E19" s="369"/>
    </row>
    <row r="20" spans="1:5" ht="26.25" customHeight="1" x14ac:dyDescent="0.2">
      <c r="A20" s="134" t="s">
        <v>110</v>
      </c>
      <c r="B20" s="362">
        <v>11653829904.059999</v>
      </c>
      <c r="C20" s="362">
        <v>0</v>
      </c>
      <c r="D20" s="362" t="s">
        <v>111</v>
      </c>
      <c r="E20" s="370"/>
    </row>
    <row r="21" spans="1:5" ht="28.5" customHeight="1" x14ac:dyDescent="0.2">
      <c r="A21" s="134" t="s">
        <v>145</v>
      </c>
      <c r="B21" s="167"/>
      <c r="C21" s="168">
        <v>28667400</v>
      </c>
      <c r="D21" s="363">
        <f>C21/$B$20</f>
        <v>2.4599123409217391E-3</v>
      </c>
      <c r="E21" s="364"/>
    </row>
    <row r="22" spans="1:5" ht="28.5" customHeight="1" x14ac:dyDescent="0.2">
      <c r="A22" s="134" t="s">
        <v>117</v>
      </c>
      <c r="B22" s="362">
        <f>E17</f>
        <v>32985815.109999996</v>
      </c>
      <c r="C22" s="362"/>
      <c r="D22" s="363">
        <f>B22/$B$20</f>
        <v>2.8304699297617419E-3</v>
      </c>
      <c r="E22" s="364"/>
    </row>
    <row r="23" spans="1:5" ht="24.75" customHeight="1" x14ac:dyDescent="0.2">
      <c r="A23" s="134" t="s">
        <v>146</v>
      </c>
      <c r="B23" s="362">
        <f>B20*D23</f>
        <v>69922979.424359992</v>
      </c>
      <c r="C23" s="362"/>
      <c r="D23" s="363">
        <v>6.0000000000000001E-3</v>
      </c>
      <c r="E23" s="364"/>
    </row>
    <row r="24" spans="1:5" x14ac:dyDescent="0.2">
      <c r="A24" s="95" t="s">
        <v>130</v>
      </c>
    </row>
    <row r="25" spans="1:5" x14ac:dyDescent="0.2">
      <c r="A25" s="99" t="s">
        <v>36</v>
      </c>
    </row>
    <row r="26" spans="1:5" x14ac:dyDescent="0.2">
      <c r="A26" s="365" t="s">
        <v>147</v>
      </c>
      <c r="B26" s="365"/>
      <c r="C26" s="365"/>
      <c r="D26" s="365"/>
      <c r="E26" s="365"/>
    </row>
    <row r="27" spans="1:5" x14ac:dyDescent="0.2">
      <c r="A27" s="169" t="s">
        <v>148</v>
      </c>
    </row>
    <row r="28" spans="1:5" ht="19.5" customHeight="1" x14ac:dyDescent="0.2">
      <c r="A28" s="366" t="s">
        <v>149</v>
      </c>
      <c r="B28" s="366"/>
      <c r="C28" s="366"/>
      <c r="D28" s="366"/>
      <c r="E28" s="366"/>
    </row>
    <row r="29" spans="1:5" x14ac:dyDescent="0.2">
      <c r="A29" s="96"/>
    </row>
    <row r="30" spans="1:5" x14ac:dyDescent="0.2">
      <c r="A30" s="96"/>
    </row>
    <row r="31" spans="1:5" x14ac:dyDescent="0.2">
      <c r="A31" s="99" t="s">
        <v>299</v>
      </c>
    </row>
    <row r="32" spans="1:5" x14ac:dyDescent="0.2">
      <c r="A32" s="99" t="s">
        <v>299</v>
      </c>
    </row>
    <row r="33" spans="1:3" x14ac:dyDescent="0.2">
      <c r="A33" s="99" t="s">
        <v>299</v>
      </c>
    </row>
    <row r="34" spans="1:3" x14ac:dyDescent="0.2">
      <c r="A34" s="99" t="s">
        <v>299</v>
      </c>
    </row>
    <row r="37" spans="1:3" x14ac:dyDescent="0.2">
      <c r="B37" s="99"/>
      <c r="C37" s="99"/>
    </row>
    <row r="38" spans="1:3" x14ac:dyDescent="0.2">
      <c r="B38" s="99"/>
      <c r="C38" s="99"/>
    </row>
  </sheetData>
  <mergeCells count="19">
    <mergeCell ref="B23:C23"/>
    <mergeCell ref="D23:E23"/>
    <mergeCell ref="A26:E26"/>
    <mergeCell ref="A28:E28"/>
    <mergeCell ref="B19:C19"/>
    <mergeCell ref="D19:E19"/>
    <mergeCell ref="B20:C20"/>
    <mergeCell ref="D20:E20"/>
    <mergeCell ref="D21:E21"/>
    <mergeCell ref="B22:C22"/>
    <mergeCell ref="D22:E22"/>
    <mergeCell ref="A9:A12"/>
    <mergeCell ref="B9:B11"/>
    <mergeCell ref="C9:E10"/>
    <mergeCell ref="A1:E1"/>
    <mergeCell ref="A2:E2"/>
    <mergeCell ref="A3:E3"/>
    <mergeCell ref="A4:E4"/>
    <mergeCell ref="A5:E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C5D3-E824-425D-8104-2E62C22D4A4F}">
  <dimension ref="A1:C61"/>
  <sheetViews>
    <sheetView workbookViewId="0">
      <selection sqref="A1:C1"/>
    </sheetView>
  </sheetViews>
  <sheetFormatPr defaultRowHeight="15" x14ac:dyDescent="0.25"/>
  <cols>
    <col min="1" max="1" width="62.42578125" style="2" customWidth="1"/>
    <col min="2" max="2" width="23.140625" style="1" customWidth="1"/>
    <col min="3" max="3" width="22.7109375" style="2" customWidth="1"/>
    <col min="4" max="16384" width="9.140625" style="2"/>
  </cols>
  <sheetData>
    <row r="1" spans="1:3" x14ac:dyDescent="0.25">
      <c r="A1" s="309" t="s">
        <v>150</v>
      </c>
      <c r="B1" s="309"/>
      <c r="C1" s="309"/>
    </row>
    <row r="2" spans="1:3" x14ac:dyDescent="0.25">
      <c r="A2" s="310" t="s">
        <v>1</v>
      </c>
      <c r="B2" s="310"/>
      <c r="C2" s="310"/>
    </row>
    <row r="3" spans="1:3" x14ac:dyDescent="0.25">
      <c r="A3" s="309" t="s">
        <v>151</v>
      </c>
      <c r="B3" s="309"/>
      <c r="C3" s="309"/>
    </row>
    <row r="4" spans="1:3" ht="12" customHeight="1" x14ac:dyDescent="0.25">
      <c r="A4" s="310" t="s">
        <v>3</v>
      </c>
      <c r="B4" s="310"/>
      <c r="C4" s="310"/>
    </row>
    <row r="5" spans="1:3" x14ac:dyDescent="0.25">
      <c r="A5" s="310" t="s">
        <v>300</v>
      </c>
      <c r="B5" s="310"/>
      <c r="C5" s="310"/>
    </row>
    <row r="6" spans="1:3" x14ac:dyDescent="0.25">
      <c r="A6" s="46"/>
      <c r="B6" s="100"/>
      <c r="C6" s="97"/>
    </row>
    <row r="7" spans="1:3" x14ac:dyDescent="0.25">
      <c r="A7" s="46" t="s">
        <v>152</v>
      </c>
      <c r="B7" s="100"/>
      <c r="C7" s="5">
        <v>1</v>
      </c>
    </row>
    <row r="8" spans="1:3" x14ac:dyDescent="0.25">
      <c r="A8" s="170" t="s">
        <v>153</v>
      </c>
      <c r="B8" s="371" t="s">
        <v>154</v>
      </c>
      <c r="C8" s="372"/>
    </row>
    <row r="9" spans="1:3" x14ac:dyDescent="0.25">
      <c r="A9" s="171"/>
      <c r="B9" s="100"/>
      <c r="C9" s="5"/>
    </row>
    <row r="10" spans="1:3" x14ac:dyDescent="0.25">
      <c r="A10" s="144" t="s">
        <v>155</v>
      </c>
      <c r="B10" s="373">
        <v>11653829904.059999</v>
      </c>
      <c r="C10" s="373"/>
    </row>
    <row r="11" spans="1:3" x14ac:dyDescent="0.25">
      <c r="A11" s="144" t="s">
        <v>156</v>
      </c>
      <c r="B11" s="100"/>
      <c r="C11" s="100">
        <v>11590563515.76</v>
      </c>
    </row>
    <row r="12" spans="1:3" ht="13.5" customHeight="1" x14ac:dyDescent="0.25">
      <c r="A12" s="144" t="s">
        <v>157</v>
      </c>
      <c r="B12" s="373">
        <v>11566711599.76</v>
      </c>
      <c r="C12" s="373"/>
    </row>
    <row r="13" spans="1:3" x14ac:dyDescent="0.25">
      <c r="A13" s="172"/>
      <c r="B13" s="173"/>
      <c r="C13" s="174"/>
    </row>
    <row r="14" spans="1:3" x14ac:dyDescent="0.25">
      <c r="A14" s="46"/>
      <c r="B14" s="100"/>
      <c r="C14" s="5"/>
    </row>
    <row r="15" spans="1:3" x14ac:dyDescent="0.25">
      <c r="A15" s="170" t="s">
        <v>158</v>
      </c>
      <c r="B15" s="175" t="s">
        <v>27</v>
      </c>
      <c r="C15" s="176" t="s">
        <v>28</v>
      </c>
    </row>
    <row r="16" spans="1:3" x14ac:dyDescent="0.25">
      <c r="A16" s="177"/>
      <c r="B16" s="178"/>
      <c r="C16" s="179"/>
    </row>
    <row r="17" spans="1:3" ht="13.5" customHeight="1" x14ac:dyDescent="0.25">
      <c r="A17" s="144" t="s">
        <v>159</v>
      </c>
      <c r="B17" s="180">
        <v>4778474899.1600008</v>
      </c>
      <c r="C17" s="181">
        <v>0.41312302619001501</v>
      </c>
    </row>
    <row r="18" spans="1:3" x14ac:dyDescent="0.25">
      <c r="A18" s="144" t="s">
        <v>160</v>
      </c>
      <c r="B18" s="180">
        <v>6246024263.8704004</v>
      </c>
      <c r="C18" s="181">
        <v>0.54</v>
      </c>
    </row>
    <row r="19" spans="1:3" x14ac:dyDescent="0.25">
      <c r="A19" s="144" t="s">
        <v>161</v>
      </c>
      <c r="B19" s="180">
        <v>5933723050.6768799</v>
      </c>
      <c r="C19" s="181">
        <v>0.51300000000000001</v>
      </c>
    </row>
    <row r="20" spans="1:3" x14ac:dyDescent="0.25">
      <c r="A20" s="144" t="s">
        <v>162</v>
      </c>
      <c r="B20" s="180">
        <v>5783355799.8800001</v>
      </c>
      <c r="C20" s="181">
        <v>0.5</v>
      </c>
    </row>
    <row r="21" spans="1:3" x14ac:dyDescent="0.25">
      <c r="A21" s="144" t="s">
        <v>163</v>
      </c>
      <c r="B21" s="180">
        <v>5621421837.4833603</v>
      </c>
      <c r="C21" s="181">
        <v>0.48600000000000004</v>
      </c>
    </row>
    <row r="22" spans="1:3" x14ac:dyDescent="0.25">
      <c r="A22" s="172"/>
      <c r="B22" s="182"/>
      <c r="C22" s="183"/>
    </row>
    <row r="23" spans="1:3" x14ac:dyDescent="0.25">
      <c r="A23" s="310"/>
      <c r="B23" s="310"/>
      <c r="C23" s="310"/>
    </row>
    <row r="24" spans="1:3" x14ac:dyDescent="0.25">
      <c r="A24" s="170" t="s">
        <v>164</v>
      </c>
      <c r="B24" s="175" t="s">
        <v>27</v>
      </c>
      <c r="C24" s="176" t="s">
        <v>28</v>
      </c>
    </row>
    <row r="25" spans="1:3" x14ac:dyDescent="0.25">
      <c r="A25" s="177"/>
      <c r="B25" s="178"/>
      <c r="C25" s="179"/>
    </row>
    <row r="26" spans="1:3" x14ac:dyDescent="0.25">
      <c r="A26" s="144" t="s">
        <v>165</v>
      </c>
      <c r="B26" s="180">
        <v>1658991785.1100001</v>
      </c>
      <c r="C26" s="181">
        <v>0.14313297044222437</v>
      </c>
    </row>
    <row r="27" spans="1:3" x14ac:dyDescent="0.25">
      <c r="A27" s="144" t="s">
        <v>166</v>
      </c>
      <c r="B27" s="180">
        <v>-2746770813.9999995</v>
      </c>
      <c r="C27" s="181">
        <v>-0.23698337102118819</v>
      </c>
    </row>
    <row r="28" spans="1:3" ht="12.75" customHeight="1" x14ac:dyDescent="0.25">
      <c r="A28" s="144" t="s">
        <v>167</v>
      </c>
      <c r="B28" s="180">
        <v>13908676218.912001</v>
      </c>
      <c r="C28" s="181">
        <v>1.2</v>
      </c>
    </row>
    <row r="29" spans="1:3" x14ac:dyDescent="0.25">
      <c r="A29" s="172"/>
      <c r="B29" s="182"/>
      <c r="C29" s="183"/>
    </row>
    <row r="30" spans="1:3" x14ac:dyDescent="0.25">
      <c r="A30" s="310"/>
      <c r="B30" s="310"/>
      <c r="C30" s="310"/>
    </row>
    <row r="31" spans="1:3" x14ac:dyDescent="0.25">
      <c r="A31" s="170" t="s">
        <v>168</v>
      </c>
      <c r="B31" s="175" t="s">
        <v>27</v>
      </c>
      <c r="C31" s="176" t="s">
        <v>28</v>
      </c>
    </row>
    <row r="32" spans="1:3" x14ac:dyDescent="0.25">
      <c r="A32" s="177"/>
      <c r="B32" s="178"/>
      <c r="C32" s="179"/>
    </row>
    <row r="33" spans="1:3" x14ac:dyDescent="0.25">
      <c r="A33" s="144" t="s">
        <v>169</v>
      </c>
      <c r="B33" s="180">
        <v>239865070</v>
      </c>
      <c r="C33" s="181">
        <v>2.07E-2</v>
      </c>
    </row>
    <row r="34" spans="1:3" ht="13.5" customHeight="1" x14ac:dyDescent="0.25">
      <c r="A34" s="144" t="s">
        <v>167</v>
      </c>
      <c r="B34" s="180">
        <v>2549923973</v>
      </c>
      <c r="C34" s="181">
        <v>0.22</v>
      </c>
    </row>
    <row r="35" spans="1:3" x14ac:dyDescent="0.25">
      <c r="A35" s="172"/>
      <c r="B35" s="182"/>
      <c r="C35" s="183"/>
    </row>
    <row r="36" spans="1:3" x14ac:dyDescent="0.25">
      <c r="A36" s="310"/>
      <c r="B36" s="310"/>
      <c r="C36" s="310"/>
    </row>
    <row r="37" spans="1:3" x14ac:dyDescent="0.25">
      <c r="A37" s="170" t="s">
        <v>170</v>
      </c>
      <c r="B37" s="175" t="s">
        <v>27</v>
      </c>
      <c r="C37" s="176" t="s">
        <v>28</v>
      </c>
    </row>
    <row r="38" spans="1:3" x14ac:dyDescent="0.25">
      <c r="A38" s="177"/>
      <c r="B38" s="178"/>
      <c r="C38" s="179"/>
    </row>
    <row r="39" spans="1:3" x14ac:dyDescent="0.25">
      <c r="A39" s="82" t="s">
        <v>171</v>
      </c>
      <c r="B39" s="180">
        <v>304676778.54000002</v>
      </c>
      <c r="C39" s="181">
        <v>2.6286623435152468E-2</v>
      </c>
    </row>
    <row r="40" spans="1:3" ht="13.5" customHeight="1" x14ac:dyDescent="0.25">
      <c r="A40" s="82" t="s">
        <v>172</v>
      </c>
      <c r="B40" s="180">
        <v>1854490162.5216</v>
      </c>
      <c r="C40" s="181">
        <v>0.16</v>
      </c>
    </row>
    <row r="41" spans="1:3" ht="15" customHeight="1" x14ac:dyDescent="0.25">
      <c r="A41" s="82" t="s">
        <v>173</v>
      </c>
      <c r="B41" s="180">
        <v>0</v>
      </c>
      <c r="C41" s="181">
        <v>0</v>
      </c>
    </row>
    <row r="42" spans="1:3" ht="14.25" customHeight="1" x14ac:dyDescent="0.25">
      <c r="A42" s="82" t="s">
        <v>174</v>
      </c>
      <c r="B42" s="180">
        <v>811339446.10320008</v>
      </c>
      <c r="C42" s="181">
        <v>7.0000000000000007E-2</v>
      </c>
    </row>
    <row r="43" spans="1:3" ht="14.25" customHeight="1" x14ac:dyDescent="0.25">
      <c r="A43" s="82"/>
      <c r="B43" s="180"/>
      <c r="C43" s="181"/>
    </row>
    <row r="44" spans="1:3" ht="14.25" customHeight="1" x14ac:dyDescent="0.25">
      <c r="A44" s="170" t="s">
        <v>175</v>
      </c>
      <c r="B44" s="175" t="s">
        <v>27</v>
      </c>
      <c r="C44" s="176" t="s">
        <v>144</v>
      </c>
    </row>
    <row r="45" spans="1:3" ht="14.25" customHeight="1" x14ac:dyDescent="0.25">
      <c r="A45" s="177"/>
      <c r="B45" s="178"/>
      <c r="C45" s="179"/>
    </row>
    <row r="46" spans="1:3" ht="14.25" customHeight="1" x14ac:dyDescent="0.25">
      <c r="A46" s="144" t="s">
        <v>176</v>
      </c>
      <c r="B46" s="180">
        <v>32985815.109999996</v>
      </c>
      <c r="C46" s="181">
        <v>2.8304699297617419E-3</v>
      </c>
    </row>
    <row r="47" spans="1:3" ht="14.25" customHeight="1" x14ac:dyDescent="0.25">
      <c r="A47" s="144" t="s">
        <v>177</v>
      </c>
      <c r="B47" s="180">
        <v>69922979.424359992</v>
      </c>
      <c r="C47" s="181">
        <v>6.0000000000000001E-3</v>
      </c>
    </row>
    <row r="48" spans="1:3" ht="14.25" customHeight="1" x14ac:dyDescent="0.25">
      <c r="A48" s="172"/>
      <c r="B48" s="184"/>
      <c r="C48" s="185"/>
    </row>
    <row r="49" spans="1:3" x14ac:dyDescent="0.25">
      <c r="A49" s="46"/>
      <c r="B49" s="21"/>
      <c r="C49" s="186"/>
    </row>
    <row r="50" spans="1:3" ht="56.25" x14ac:dyDescent="0.25">
      <c r="A50" s="253" t="s">
        <v>247</v>
      </c>
      <c r="B50" s="254" t="s">
        <v>248</v>
      </c>
      <c r="C50" s="255" t="s">
        <v>249</v>
      </c>
    </row>
    <row r="51" spans="1:3" x14ac:dyDescent="0.25">
      <c r="A51" s="256"/>
      <c r="B51" s="257"/>
      <c r="C51" s="258"/>
    </row>
    <row r="52" spans="1:3" x14ac:dyDescent="0.25">
      <c r="A52" s="259" t="s">
        <v>250</v>
      </c>
      <c r="B52" s="260">
        <v>1455767389.03</v>
      </c>
      <c r="C52" s="261">
        <v>3469327825.2800007</v>
      </c>
    </row>
    <row r="53" spans="1:3" x14ac:dyDescent="0.25">
      <c r="A53" s="172"/>
      <c r="B53" s="182"/>
      <c r="C53" s="183"/>
    </row>
    <row r="54" spans="1:3" x14ac:dyDescent="0.25">
      <c r="A54" s="46" t="s">
        <v>130</v>
      </c>
      <c r="B54" s="21"/>
      <c r="C54" s="186"/>
    </row>
    <row r="55" spans="1:3" x14ac:dyDescent="0.25">
      <c r="A55" s="122" t="s">
        <v>36</v>
      </c>
      <c r="B55" s="187" t="e">
        <f>+#REF!-#REF!</f>
        <v>#REF!</v>
      </c>
      <c r="C55" s="73"/>
    </row>
    <row r="56" spans="1:3" x14ac:dyDescent="0.25">
      <c r="A56" s="80"/>
      <c r="B56" s="187"/>
      <c r="C56" s="73"/>
    </row>
    <row r="57" spans="1:3" x14ac:dyDescent="0.25">
      <c r="A57" s="79" t="str">
        <f>'Publicidade - LRFM'!A31</f>
        <v>.</v>
      </c>
      <c r="B57" s="3"/>
      <c r="C57" s="80"/>
    </row>
    <row r="58" spans="1:3" x14ac:dyDescent="0.25">
      <c r="A58" s="79" t="str">
        <f>'Publicidade - LRFM'!A32</f>
        <v>.</v>
      </c>
      <c r="B58" s="3"/>
      <c r="C58" s="80"/>
    </row>
    <row r="59" spans="1:3" x14ac:dyDescent="0.25">
      <c r="A59" s="79" t="str">
        <f>'Publicidade - LRFM'!A33</f>
        <v>.</v>
      </c>
      <c r="B59" s="3"/>
      <c r="C59" s="80"/>
    </row>
    <row r="60" spans="1:3" x14ac:dyDescent="0.25">
      <c r="A60" s="79" t="str">
        <f>'Publicidade - LRFM'!A34</f>
        <v>.</v>
      </c>
      <c r="B60" s="3"/>
      <c r="C60" s="80"/>
    </row>
    <row r="61" spans="1:3" x14ac:dyDescent="0.25">
      <c r="A61" s="80"/>
      <c r="B61" s="3"/>
      <c r="C61" s="80"/>
    </row>
  </sheetData>
  <mergeCells count="11">
    <mergeCell ref="B10:C10"/>
    <mergeCell ref="B12:C12"/>
    <mergeCell ref="A23:C23"/>
    <mergeCell ref="A30:C30"/>
    <mergeCell ref="A36:C36"/>
    <mergeCell ref="B8:C8"/>
    <mergeCell ref="A1:C1"/>
    <mergeCell ref="A2:C2"/>
    <mergeCell ref="A3:C3"/>
    <mergeCell ref="A4:C4"/>
    <mergeCell ref="A5:C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2</vt:i4>
      </vt:variant>
    </vt:vector>
  </HeadingPairs>
  <TitlesOfParts>
    <vt:vector size="9" baseType="lpstr">
      <vt:lpstr>RGF - Anexo 1 - Pessoal</vt:lpstr>
      <vt:lpstr>RGF - Anexo 2 - Dívida</vt:lpstr>
      <vt:lpstr>RGF - Anexo 3 - Garantias</vt:lpstr>
      <vt:lpstr>RGF - Anexo 4 - OP</vt:lpstr>
      <vt:lpstr>RGF - Anexo 5 - CX_RP</vt:lpstr>
      <vt:lpstr>Publicidade - LRFM</vt:lpstr>
      <vt:lpstr>RGF - Anexo 6 - Limites</vt:lpstr>
      <vt:lpstr>'RGF - Anexo 2 - Dívida'!Area_de_impressao</vt:lpstr>
      <vt:lpstr>'RGF - Anexo 5 - CX_RP'!Area_de_impressao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 Nogueira</dc:creator>
  <cp:lastModifiedBy>Claudinei Nogueira</cp:lastModifiedBy>
  <cp:lastPrinted>2021-05-24T19:21:12Z</cp:lastPrinted>
  <dcterms:created xsi:type="dcterms:W3CDTF">2021-02-23T18:35:02Z</dcterms:created>
  <dcterms:modified xsi:type="dcterms:W3CDTF">2025-02-03T15:46:04Z</dcterms:modified>
</cp:coreProperties>
</file>